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Kuliah\Semester 1\Project 3\"/>
    </mc:Choice>
  </mc:AlternateContent>
  <bookViews>
    <workbookView xWindow="0" yWindow="0" windowWidth="20490" windowHeight="7755"/>
  </bookViews>
  <sheets>
    <sheet name="Sheet1" sheetId="4" r:id="rId1"/>
    <sheet name="DATA AWAL" sheetId="1" r:id="rId2"/>
    <sheet name="KARTU PERSEDIAAN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7" i="3"/>
  <c r="C8" i="3"/>
  <c r="C9" i="3"/>
  <c r="C10" i="3"/>
  <c r="C11" i="3"/>
  <c r="C12" i="3"/>
  <c r="C13" i="3"/>
  <c r="C14" i="3"/>
  <c r="C15" i="3"/>
  <c r="C16" i="3"/>
  <c r="C5" i="3" l="1"/>
  <c r="F6" i="3"/>
  <c r="F7" i="3"/>
  <c r="F8" i="3"/>
  <c r="F9" i="3"/>
  <c r="F10" i="3"/>
  <c r="F11" i="3"/>
  <c r="F12" i="3"/>
  <c r="F13" i="3"/>
  <c r="F14" i="3"/>
  <c r="F15" i="3"/>
  <c r="F16" i="3"/>
  <c r="F5" i="3"/>
  <c r="E6" i="3"/>
  <c r="E7" i="3"/>
  <c r="E8" i="3"/>
  <c r="E9" i="3"/>
  <c r="E10" i="3"/>
  <c r="E11" i="3"/>
  <c r="E12" i="3"/>
  <c r="E13" i="3"/>
  <c r="E14" i="3"/>
  <c r="E15" i="3"/>
  <c r="E16" i="3"/>
  <c r="E5" i="3"/>
  <c r="D6" i="3"/>
  <c r="G6" i="3" s="1"/>
  <c r="D7" i="3"/>
  <c r="G7" i="3" s="1"/>
  <c r="D8" i="3"/>
  <c r="G8" i="3" s="1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G15" i="3" s="1"/>
  <c r="D16" i="3"/>
  <c r="G16" i="3" s="1"/>
  <c r="D5" i="3"/>
  <c r="G5" i="3" s="1"/>
  <c r="F23" i="1"/>
  <c r="H5" i="3" s="1"/>
  <c r="F24" i="1"/>
  <c r="H6" i="3" s="1"/>
  <c r="F25" i="1"/>
  <c r="H7" i="3" s="1"/>
  <c r="F26" i="1"/>
  <c r="H8" i="3" s="1"/>
  <c r="F27" i="1"/>
  <c r="H9" i="3" s="1"/>
  <c r="F28" i="1"/>
  <c r="H10" i="3" s="1"/>
  <c r="F29" i="1"/>
  <c r="H11" i="3" s="1"/>
  <c r="F30" i="1"/>
  <c r="F31" i="1"/>
  <c r="F32" i="1"/>
  <c r="F33" i="1"/>
  <c r="F34" i="1"/>
  <c r="F40" i="1"/>
  <c r="F41" i="1"/>
  <c r="H12" i="3" s="1"/>
  <c r="F42" i="1"/>
  <c r="H13" i="3" s="1"/>
  <c r="F43" i="1"/>
  <c r="H14" i="3" s="1"/>
  <c r="F44" i="1"/>
  <c r="H15" i="3" s="1"/>
  <c r="F45" i="1"/>
  <c r="H16" i="3" s="1"/>
  <c r="F46" i="1"/>
  <c r="F47" i="1"/>
  <c r="F48" i="1"/>
  <c r="F49" i="1"/>
  <c r="F50" i="1"/>
  <c r="F51" i="1"/>
  <c r="B42" i="1"/>
  <c r="B43" i="1"/>
  <c r="B44" i="1"/>
  <c r="B45" i="1"/>
  <c r="B46" i="1"/>
  <c r="B47" i="1"/>
  <c r="B48" i="1"/>
  <c r="B49" i="1"/>
  <c r="B50" i="1"/>
  <c r="B51" i="1"/>
  <c r="B40" i="1"/>
  <c r="B41" i="1"/>
  <c r="D41" i="1"/>
  <c r="D42" i="1"/>
  <c r="D43" i="1"/>
  <c r="D44" i="1"/>
  <c r="D45" i="1"/>
  <c r="D46" i="1"/>
  <c r="D47" i="1"/>
  <c r="D48" i="1"/>
  <c r="D49" i="1"/>
  <c r="D50" i="1"/>
  <c r="D51" i="1"/>
  <c r="D40" i="1"/>
  <c r="D24" i="1"/>
  <c r="D25" i="1"/>
  <c r="D26" i="1"/>
  <c r="D27" i="1"/>
  <c r="D28" i="1"/>
  <c r="D29" i="1"/>
  <c r="D30" i="1"/>
  <c r="D31" i="1"/>
  <c r="D32" i="1"/>
  <c r="D33" i="1"/>
  <c r="D34" i="1"/>
  <c r="D23" i="1"/>
  <c r="B23" i="1"/>
  <c r="B24" i="1"/>
  <c r="B25" i="1"/>
  <c r="B26" i="1"/>
  <c r="B27" i="1"/>
  <c r="B28" i="1"/>
  <c r="B29" i="1"/>
  <c r="B30" i="1"/>
  <c r="B31" i="1"/>
  <c r="B32" i="1"/>
  <c r="B33" i="1"/>
  <c r="B34" i="1"/>
  <c r="B5" i="3" l="1"/>
  <c r="B6" i="3"/>
  <c r="B7" i="3"/>
  <c r="B8" i="3"/>
  <c r="B9" i="3"/>
  <c r="B10" i="3"/>
  <c r="B11" i="3"/>
  <c r="B12" i="3"/>
  <c r="B13" i="3"/>
  <c r="B14" i="3"/>
  <c r="B15" i="3"/>
  <c r="B16" i="3"/>
</calcChain>
</file>

<file path=xl/sharedStrings.xml><?xml version="1.0" encoding="utf-8"?>
<sst xmlns="http://schemas.openxmlformats.org/spreadsheetml/2006/main" count="84" uniqueCount="50">
  <si>
    <t>UD. PODOGROUB</t>
  </si>
  <si>
    <t>CAT</t>
  </si>
  <si>
    <t>KG</t>
  </si>
  <si>
    <t>PAKU</t>
  </si>
  <si>
    <t>LEMBAR</t>
  </si>
  <si>
    <t>UD. BIMA</t>
  </si>
  <si>
    <t>ASBES</t>
  </si>
  <si>
    <t>BUAH</t>
  </si>
  <si>
    <t>UD. TANAYA</t>
  </si>
  <si>
    <t>ENGSEL</t>
  </si>
  <si>
    <t>VENTILASI</t>
  </si>
  <si>
    <t>KERAN</t>
  </si>
  <si>
    <t>UD. SANTOSA</t>
  </si>
  <si>
    <t>PIPA PARALON</t>
  </si>
  <si>
    <t>PINTU</t>
  </si>
  <si>
    <t>BAK</t>
  </si>
  <si>
    <t>PASIR</t>
  </si>
  <si>
    <t>UD. SAMIJAYA</t>
  </si>
  <si>
    <t>BATAKO</t>
  </si>
  <si>
    <t>METER</t>
  </si>
  <si>
    <t>SELANG PLASTIK</t>
  </si>
  <si>
    <t>KARTON</t>
  </si>
  <si>
    <t>PT. INDOSEMEN</t>
  </si>
  <si>
    <t>SEMEN</t>
  </si>
  <si>
    <t>JUMLAH</t>
  </si>
  <si>
    <t>HARGA SATUAN</t>
  </si>
  <si>
    <t>SATUAN</t>
  </si>
  <si>
    <t>PENYETOK</t>
  </si>
  <si>
    <t>TB GUNUNG MAS</t>
  </si>
  <si>
    <t>NAMA BARANG</t>
  </si>
  <si>
    <t>PEMBELIAN</t>
  </si>
  <si>
    <t>TB. GUNUNGMAS</t>
  </si>
  <si>
    <t>STOK AKHIR</t>
  </si>
  <si>
    <t>PENJUALAN</t>
  </si>
  <si>
    <t>STOK AWAL</t>
  </si>
  <si>
    <t>NO.</t>
  </si>
  <si>
    <t>KARTU PERSEDIAAN GUDANG</t>
  </si>
  <si>
    <t>TB GUNUNGMAS</t>
  </si>
  <si>
    <t>PEMBELI</t>
  </si>
  <si>
    <t>PERSEDIAAN AWAL</t>
  </si>
  <si>
    <t>HOTEL BINTANG</t>
  </si>
  <si>
    <t>HOTEL BUNGA</t>
  </si>
  <si>
    <t>BANK BRI</t>
  </si>
  <si>
    <t>MASJID AT-TAQWA</t>
  </si>
  <si>
    <t>PT. PISMA</t>
  </si>
  <si>
    <t>UD. CAHAYA</t>
  </si>
  <si>
    <t>TOKO ABC</t>
  </si>
  <si>
    <t>LITER</t>
  </si>
  <si>
    <t xml:space="preserve"> </t>
  </si>
  <si>
    <t>erik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</si>
</sst>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p&quot;* #,##0_);_(&quot;Rp&quot;* \(#,##0\);_(&quot;Rp&quot;* &quot;-&quot;_);_(@_)"/>
    <numFmt numFmtId="165" formatCode="_-[$Rp-421]* #,##0_-;\-[$Rp-421]* #,##0_-;_-[$Rp-421]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0" fillId="0" borderId="0" xfId="0" applyFont="1"/>
    <xf numFmtId="15" fontId="0" fillId="0" borderId="0" xfId="0" applyNumberFormat="1" applyFont="1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/>
    <xf numFmtId="165" fontId="0" fillId="0" borderId="0" xfId="0" applyNumberFormat="1" applyFont="1" applyFill="1" applyBorder="1"/>
    <xf numFmtId="165" fontId="0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9">
    <dxf>
      <numFmt numFmtId="165" formatCode="_-[$Rp-421]* #,##0_-;\-[$Rp-421]* #,##0_-;_-[$Rp-421]* &quot;-&quot;_-;_-@_-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p-421]* #,##0_-;\-[$Rp-421]* #,##0_-;_-[$Rp-421]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p-421]* #,##0_-;\-[$Rp-421]* #,##0_-;_-[$Rp-421]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Rp-421]* #,##0_-;\-[$Rp-421]* #,##0_-;_-[$Rp-421]* &quot;-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STOK</a:t>
            </a:r>
            <a:r>
              <a:rPr lang="en-US" baseline="0"/>
              <a:t> AKHIR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'KARTU PERSEDIAAN'!$B$5:$B$16</c:f>
              <c:strCache>
                <c:ptCount val="12"/>
                <c:pt idx="0">
                  <c:v>SEMEN</c:v>
                </c:pt>
                <c:pt idx="1">
                  <c:v>SELANG PLASTIK</c:v>
                </c:pt>
                <c:pt idx="2">
                  <c:v>BATAKO</c:v>
                </c:pt>
                <c:pt idx="3">
                  <c:v>PASIR</c:v>
                </c:pt>
                <c:pt idx="4">
                  <c:v>PINTU</c:v>
                </c:pt>
                <c:pt idx="5">
                  <c:v>PIPA PARALON</c:v>
                </c:pt>
                <c:pt idx="6">
                  <c:v>KERAN</c:v>
                </c:pt>
                <c:pt idx="7">
                  <c:v>VENTILASI</c:v>
                </c:pt>
                <c:pt idx="8">
                  <c:v>ENGSEL</c:v>
                </c:pt>
                <c:pt idx="9">
                  <c:v>ASBES</c:v>
                </c:pt>
                <c:pt idx="10">
                  <c:v>PAKU</c:v>
                </c:pt>
                <c:pt idx="11">
                  <c:v>CAT</c:v>
                </c:pt>
              </c:strCache>
            </c:strRef>
          </c:cat>
          <c:val>
            <c:numRef>
              <c:f>'KARTU PERSEDIAAN'!$G$5:$G$16</c:f>
              <c:numCache>
                <c:formatCode>General</c:formatCode>
                <c:ptCount val="12"/>
                <c:pt idx="0">
                  <c:v>145</c:v>
                </c:pt>
                <c:pt idx="1">
                  <c:v>70</c:v>
                </c:pt>
                <c:pt idx="2">
                  <c:v>53</c:v>
                </c:pt>
                <c:pt idx="3">
                  <c:v>52</c:v>
                </c:pt>
                <c:pt idx="4">
                  <c:v>55</c:v>
                </c:pt>
                <c:pt idx="5">
                  <c:v>37</c:v>
                </c:pt>
                <c:pt idx="6">
                  <c:v>34</c:v>
                </c:pt>
                <c:pt idx="7">
                  <c:v>54</c:v>
                </c:pt>
                <c:pt idx="8">
                  <c:v>112</c:v>
                </c:pt>
                <c:pt idx="9">
                  <c:v>36</c:v>
                </c:pt>
                <c:pt idx="10">
                  <c:v>13</c:v>
                </c:pt>
                <c:pt idx="11">
                  <c:v>50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13</xdr:col>
      <xdr:colOff>47625</xdr:colOff>
      <xdr:row>21</xdr:row>
      <xdr:rowOff>74587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096250" cy="4075086"/>
        </a:xfrm>
        <a:prstGeom prst="rect">
          <a:avLst/>
        </a:prstGeom>
      </xdr:spPr>
    </xdr:pic>
    <xdr:clientData/>
  </xdr:twoCellAnchor>
  <xdr:oneCellAnchor>
    <xdr:from>
      <xdr:col>2</xdr:col>
      <xdr:colOff>168603</xdr:colOff>
      <xdr:row>0</xdr:row>
      <xdr:rowOff>88398</xdr:rowOff>
    </xdr:from>
    <xdr:ext cx="5295283" cy="1219436"/>
    <xdr:sp macro="" textlink="">
      <xdr:nvSpPr>
        <xdr:cNvPr id="3" name="Rectangle 2"/>
        <xdr:cNvSpPr/>
      </xdr:nvSpPr>
      <xdr:spPr>
        <a:xfrm>
          <a:off x="1406853" y="88398"/>
          <a:ext cx="5295283" cy="1219436"/>
        </a:xfrm>
        <a:prstGeom prst="rect">
          <a:avLst/>
        </a:prstGeom>
        <a:noFill/>
      </xdr:spPr>
      <xdr:txBody>
        <a:bodyPr wrap="square" lIns="91440" tIns="45720" rIns="91440" bIns="45720" anchor="ctr">
          <a:spAutoFit/>
        </a:bodyPr>
        <a:lstStyle/>
        <a:p>
          <a:pPr algn="ctr"/>
          <a:r>
            <a:rPr lang="en-US" sz="36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Selamat Datang Di TB. Gunungmas</a:t>
          </a:r>
        </a:p>
      </xdr:txBody>
    </xdr:sp>
    <xdr:clientData/>
  </xdr:oneCellAnchor>
  <xdr:twoCellAnchor>
    <xdr:from>
      <xdr:col>0</xdr:col>
      <xdr:colOff>314325</xdr:colOff>
      <xdr:row>13</xdr:row>
      <xdr:rowOff>152400</xdr:rowOff>
    </xdr:from>
    <xdr:to>
      <xdr:col>4</xdr:col>
      <xdr:colOff>400050</xdr:colOff>
      <xdr:row>18</xdr:row>
      <xdr:rowOff>171450</xdr:rowOff>
    </xdr:to>
    <xdr:sp macro="[0]!RoundedRectangle3_Click" textlink="">
      <xdr:nvSpPr>
        <xdr:cNvPr id="4" name="Rounded Rectangle 3"/>
        <xdr:cNvSpPr/>
      </xdr:nvSpPr>
      <xdr:spPr>
        <a:xfrm>
          <a:off x="314325" y="2628900"/>
          <a:ext cx="2524125" cy="971550"/>
        </a:xfrm>
        <a:prstGeom prst="roundRect">
          <a:avLst/>
        </a:prstGeom>
        <a:solidFill>
          <a:schemeClr val="bg1">
            <a:alpha val="37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/>
            <a:t>MASUK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100012</xdr:rowOff>
    </xdr:from>
    <xdr:to>
      <xdr:col>6</xdr:col>
      <xdr:colOff>766763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W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L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4:E16" totalsRowShown="0" headerRowDxfId="28">
  <autoFilter ref="A4:E16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NO." dataDxfId="27"/>
    <tableColumn id="2" name="NAMA BARANG" dataDxfId="26"/>
    <tableColumn id="3" name="SATUAN" dataDxfId="25"/>
    <tableColumn id="4" name="JUMLAH" dataDxfId="24"/>
    <tableColumn id="5" name="HARGA SATUAN" dataDxfId="23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2:F34" totalsRowShown="0" headerRowDxfId="22" dataDxfId="21">
  <autoFilter ref="A22:F3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." dataDxfId="20"/>
    <tableColumn id="2" name="NAMA BARANG" dataDxfId="19">
      <calculatedColumnFormula>VLOOKUP(A23,'DATA AWAL'!$A$5:$B$16,2)</calculatedColumnFormula>
    </tableColumn>
    <tableColumn id="3" name="PENYETOK" dataDxfId="18"/>
    <tableColumn id="4" name="SATUAN" dataDxfId="17">
      <calculatedColumnFormula>VLOOKUP(A23,A5:$C$16,3)</calculatedColumnFormula>
    </tableColumn>
    <tableColumn id="5" name="JUMLAH" dataDxfId="16"/>
    <tableColumn id="6" name="HARGA SATUAN" dataDxfId="15">
      <calculatedColumnFormula>VLOOKUP(A23,A5:$E$16,5)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9:F51" totalsRowShown="0" headerRowDxfId="14" dataDxfId="13">
  <autoFilter ref="A39:F5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." dataDxfId="12"/>
    <tableColumn id="2" name="NAMA BARANG" dataDxfId="11">
      <calculatedColumnFormula>VLOOKUP(A40,'DATA AWAL'!A5:$B$17,2)</calculatedColumnFormula>
    </tableColumn>
    <tableColumn id="3" name="PEMBELI" dataDxfId="10"/>
    <tableColumn id="4" name="SATUAN" dataDxfId="9">
      <calculatedColumnFormula>VLOOKUP(A40,$A$5:$C$16,3)</calculatedColumnFormula>
    </tableColumn>
    <tableColumn id="5" name="JUMLAH" dataDxfId="8"/>
    <tableColumn id="6" name="HARGA SATUAN" dataDxfId="7">
      <calculatedColumnFormula>VLOOKUP(A40,A5:$E$16,5)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4:H16" totalsRowShown="0" headerRowDxfId="6">
  <autoFilter ref="A4:H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NO."/>
    <tableColumn id="2" name="NAMA BARANG">
      <calculatedColumnFormula>VLOOKUP(A5,'DATA AWAL'!$A$5:$B$16,2)</calculatedColumnFormula>
    </tableColumn>
    <tableColumn id="8" name="SATUAN" dataDxfId="5">
      <calculatedColumnFormula>VLOOKUP(A5,DATA [1]AWAL!A5:$C$12,3)</calculatedColumnFormula>
    </tableColumn>
    <tableColumn id="3" name="STOK AWAL" dataDxfId="4">
      <calculatedColumnFormula>VLOOKUP(A5,'DATA AWAL'!$A$5:$E$16,4)</calculatedColumnFormula>
    </tableColumn>
    <tableColumn id="4" name="PEMBELIAN" dataDxfId="3">
      <calculatedColumnFormula>VLOOKUP(A5,'DATA AWAL'!A23:$E$34,5)</calculatedColumnFormula>
    </tableColumn>
    <tableColumn id="5" name="PENJUALAN" dataDxfId="2">
      <calculatedColumnFormula>VLOOKUP(A5,'DATA AWAL'!$A$40:$E$51,5)</calculatedColumnFormula>
    </tableColumn>
    <tableColumn id="6" name="STOK AKHIR" dataDxfId="1">
      <calculatedColumnFormula>D5-F5+E5</calculatedColumnFormula>
    </tableColumn>
    <tableColumn id="7" name="HARGA SATUAN" dataDxfId="0">
      <calculatedColumnFormula>VLOOKUP(A5,'DATA AWAL'!A23:F34,6)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B512:AC512"/>
  <sheetViews>
    <sheetView tabSelected="1" zoomScaleNormal="100" workbookViewId="0"/>
  </sheetViews>
  <sheetFormatPr defaultRowHeight="15" x14ac:dyDescent="0.25"/>
  <sheetData>
    <row r="512" spans="28:29" x14ac:dyDescent="0.25">
      <c r="AB512" t="s">
        <v>49</v>
      </c>
      <c r="AC512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1"/>
  <sheetViews>
    <sheetView workbookViewId="0">
      <selection activeCell="C5" sqref="C5"/>
    </sheetView>
  </sheetViews>
  <sheetFormatPr defaultColWidth="9" defaultRowHeight="15" x14ac:dyDescent="0.25"/>
  <cols>
    <col min="1" max="1" width="4.42578125" style="9" customWidth="1"/>
    <col min="2" max="2" width="15.42578125" style="9" customWidth="1"/>
    <col min="3" max="3" width="17.85546875" style="9" customWidth="1"/>
    <col min="4" max="4" width="12.7109375" style="9" customWidth="1"/>
    <col min="5" max="6" width="15.28515625" style="9" customWidth="1"/>
    <col min="7" max="7" width="15" style="9" customWidth="1"/>
    <col min="8" max="8" width="14.42578125" style="9" customWidth="1"/>
    <col min="9" max="16384" width="9" style="9"/>
  </cols>
  <sheetData>
    <row r="1" spans="1:8" s="8" customFormat="1" x14ac:dyDescent="0.25">
      <c r="A1" s="22" t="s">
        <v>28</v>
      </c>
      <c r="B1" s="22"/>
      <c r="C1" s="22"/>
      <c r="D1" s="22"/>
      <c r="E1" s="22"/>
      <c r="F1" s="7"/>
      <c r="G1" s="7"/>
      <c r="H1" s="7"/>
    </row>
    <row r="2" spans="1:8" s="8" customFormat="1" x14ac:dyDescent="0.25">
      <c r="A2" s="22" t="s">
        <v>39</v>
      </c>
      <c r="B2" s="22"/>
      <c r="C2" s="22"/>
      <c r="D2" s="22"/>
      <c r="E2" s="22"/>
      <c r="F2" s="7"/>
      <c r="G2" s="7"/>
      <c r="H2" s="7"/>
    </row>
    <row r="3" spans="1:8" x14ac:dyDescent="0.25">
      <c r="A3" s="10"/>
      <c r="B3" s="10"/>
      <c r="C3" s="10"/>
      <c r="D3" s="10"/>
      <c r="E3" s="10"/>
      <c r="F3" s="10"/>
      <c r="G3" s="10"/>
      <c r="H3" s="10"/>
    </row>
    <row r="4" spans="1:8" s="8" customFormat="1" x14ac:dyDescent="0.25">
      <c r="A4" s="5" t="s">
        <v>35</v>
      </c>
      <c r="B4" s="5" t="s">
        <v>29</v>
      </c>
      <c r="C4" s="5" t="s">
        <v>26</v>
      </c>
      <c r="D4" s="5" t="s">
        <v>24</v>
      </c>
      <c r="E4" s="5" t="s">
        <v>25</v>
      </c>
      <c r="F4" s="5"/>
    </row>
    <row r="5" spans="1:8" x14ac:dyDescent="0.25">
      <c r="A5" s="2">
        <v>1</v>
      </c>
      <c r="B5" s="1" t="s">
        <v>23</v>
      </c>
      <c r="C5" s="3" t="s">
        <v>21</v>
      </c>
      <c r="D5" s="18">
        <v>15</v>
      </c>
      <c r="E5" s="20">
        <v>95000</v>
      </c>
      <c r="F5" s="4"/>
    </row>
    <row r="6" spans="1:8" x14ac:dyDescent="0.25">
      <c r="A6" s="2">
        <v>2</v>
      </c>
      <c r="B6" s="1" t="s">
        <v>20</v>
      </c>
      <c r="C6" s="3" t="s">
        <v>19</v>
      </c>
      <c r="D6" s="18">
        <v>33</v>
      </c>
      <c r="E6" s="20">
        <v>12000</v>
      </c>
      <c r="F6" s="4"/>
    </row>
    <row r="7" spans="1:8" x14ac:dyDescent="0.25">
      <c r="A7" s="2">
        <v>3</v>
      </c>
      <c r="B7" s="1" t="s">
        <v>18</v>
      </c>
      <c r="C7" s="3" t="s">
        <v>7</v>
      </c>
      <c r="D7" s="18">
        <v>25</v>
      </c>
      <c r="E7" s="20">
        <v>2700</v>
      </c>
      <c r="F7" s="4"/>
    </row>
    <row r="8" spans="1:8" x14ac:dyDescent="0.25">
      <c r="A8" s="2">
        <v>4</v>
      </c>
      <c r="B8" s="1" t="s">
        <v>16</v>
      </c>
      <c r="C8" s="3" t="s">
        <v>15</v>
      </c>
      <c r="D8" s="18">
        <v>5</v>
      </c>
      <c r="E8" s="20">
        <v>175000</v>
      </c>
      <c r="F8" s="4"/>
    </row>
    <row r="9" spans="1:8" x14ac:dyDescent="0.25">
      <c r="A9" s="2">
        <v>5</v>
      </c>
      <c r="B9" s="1" t="s">
        <v>14</v>
      </c>
      <c r="C9" s="3" t="s">
        <v>7</v>
      </c>
      <c r="D9" s="18">
        <v>10</v>
      </c>
      <c r="E9" s="20">
        <v>180000</v>
      </c>
      <c r="F9" s="4"/>
    </row>
    <row r="10" spans="1:8" x14ac:dyDescent="0.25">
      <c r="A10" s="2">
        <v>6</v>
      </c>
      <c r="B10" s="1" t="s">
        <v>13</v>
      </c>
      <c r="C10" s="3" t="s">
        <v>7</v>
      </c>
      <c r="D10" s="18">
        <v>30</v>
      </c>
      <c r="E10" s="20">
        <v>15000</v>
      </c>
      <c r="F10" s="4"/>
    </row>
    <row r="11" spans="1:8" x14ac:dyDescent="0.25">
      <c r="A11" s="2">
        <v>7</v>
      </c>
      <c r="B11" s="1" t="s">
        <v>11</v>
      </c>
      <c r="C11" s="3" t="s">
        <v>7</v>
      </c>
      <c r="D11" s="18">
        <v>4</v>
      </c>
      <c r="E11" s="20">
        <v>5000</v>
      </c>
      <c r="F11" s="4"/>
    </row>
    <row r="12" spans="1:8" x14ac:dyDescent="0.25">
      <c r="A12" s="2">
        <v>8</v>
      </c>
      <c r="B12" s="1" t="s">
        <v>10</v>
      </c>
      <c r="C12" s="3" t="s">
        <v>7</v>
      </c>
      <c r="D12" s="18">
        <v>25</v>
      </c>
      <c r="E12" s="20">
        <v>6000</v>
      </c>
      <c r="F12" s="4"/>
    </row>
    <row r="13" spans="1:8" x14ac:dyDescent="0.25">
      <c r="A13" s="2">
        <v>9</v>
      </c>
      <c r="B13" s="1" t="s">
        <v>9</v>
      </c>
      <c r="C13" s="3" t="s">
        <v>7</v>
      </c>
      <c r="D13" s="18">
        <v>15</v>
      </c>
      <c r="E13" s="20">
        <v>3000</v>
      </c>
      <c r="F13" s="4"/>
    </row>
    <row r="14" spans="1:8" x14ac:dyDescent="0.25">
      <c r="A14" s="2">
        <v>10</v>
      </c>
      <c r="B14" s="1" t="s">
        <v>6</v>
      </c>
      <c r="C14" s="3" t="s">
        <v>4</v>
      </c>
      <c r="D14" s="18">
        <v>48</v>
      </c>
      <c r="E14" s="20">
        <v>45000</v>
      </c>
      <c r="F14" s="4"/>
    </row>
    <row r="15" spans="1:8" x14ac:dyDescent="0.25">
      <c r="A15" s="2">
        <v>11</v>
      </c>
      <c r="B15" s="1" t="s">
        <v>3</v>
      </c>
      <c r="C15" s="3" t="s">
        <v>2</v>
      </c>
      <c r="D15" s="18">
        <v>8</v>
      </c>
      <c r="E15" s="20">
        <v>10000</v>
      </c>
      <c r="F15" s="4"/>
    </row>
    <row r="16" spans="1:8" x14ac:dyDescent="0.25">
      <c r="A16" s="2">
        <v>12</v>
      </c>
      <c r="B16" s="1" t="s">
        <v>1</v>
      </c>
      <c r="C16" s="3" t="s">
        <v>47</v>
      </c>
      <c r="D16" s="18">
        <v>50</v>
      </c>
      <c r="E16" s="20">
        <v>10000</v>
      </c>
      <c r="F16" s="4"/>
    </row>
    <row r="17" spans="1:6" x14ac:dyDescent="0.25">
      <c r="A17" s="3"/>
      <c r="B17" s="3"/>
      <c r="C17" s="3"/>
      <c r="D17" s="3"/>
      <c r="E17" s="3"/>
      <c r="F17" s="3"/>
    </row>
    <row r="19" spans="1:6" s="8" customFormat="1" x14ac:dyDescent="0.25">
      <c r="A19" s="22" t="s">
        <v>31</v>
      </c>
      <c r="B19" s="22"/>
      <c r="C19" s="22"/>
      <c r="D19" s="22"/>
      <c r="E19" s="22"/>
      <c r="F19" s="22"/>
    </row>
    <row r="20" spans="1:6" s="8" customFormat="1" x14ac:dyDescent="0.25">
      <c r="A20" s="22" t="s">
        <v>30</v>
      </c>
      <c r="B20" s="22"/>
      <c r="C20" s="22"/>
      <c r="D20" s="22"/>
      <c r="E20" s="22"/>
      <c r="F20" s="22"/>
    </row>
    <row r="22" spans="1:6" s="6" customFormat="1" x14ac:dyDescent="0.25">
      <c r="A22" s="6" t="s">
        <v>35</v>
      </c>
      <c r="B22" s="6" t="s">
        <v>29</v>
      </c>
      <c r="C22" s="11" t="s">
        <v>27</v>
      </c>
      <c r="D22" s="6" t="s">
        <v>26</v>
      </c>
      <c r="E22" s="6" t="s">
        <v>24</v>
      </c>
      <c r="F22" s="6" t="s">
        <v>25</v>
      </c>
    </row>
    <row r="23" spans="1:6" x14ac:dyDescent="0.25">
      <c r="A23" s="9">
        <v>1</v>
      </c>
      <c r="B23" s="9" t="str">
        <f>VLOOKUP(A23,'DATA AWAL'!$A$5:$B$16,2)</f>
        <v>SEMEN</v>
      </c>
      <c r="C23" s="1" t="s">
        <v>22</v>
      </c>
      <c r="D23" s="9" t="str">
        <f>VLOOKUP(A23,A5:$C$16,3)</f>
        <v>KARTON</v>
      </c>
      <c r="E23" s="17">
        <v>180</v>
      </c>
      <c r="F23" s="21">
        <f>VLOOKUP(A23,A5:$E$16,5)</f>
        <v>95000</v>
      </c>
    </row>
    <row r="24" spans="1:6" x14ac:dyDescent="0.25">
      <c r="A24" s="9">
        <v>2</v>
      </c>
      <c r="B24" s="9" t="str">
        <f>VLOOKUP(A24,'DATA AWAL'!$A$5:$B$16,2)</f>
        <v>SELANG PLASTIK</v>
      </c>
      <c r="C24" s="1" t="s">
        <v>17</v>
      </c>
      <c r="D24" s="9" t="str">
        <f>VLOOKUP(A24,A6:$C$16,3)</f>
        <v>METER</v>
      </c>
      <c r="E24" s="17">
        <v>60</v>
      </c>
      <c r="F24" s="21">
        <f>VLOOKUP(A24,A6:$E$16,5)</f>
        <v>12000</v>
      </c>
    </row>
    <row r="25" spans="1:6" x14ac:dyDescent="0.25">
      <c r="A25" s="9">
        <v>3</v>
      </c>
      <c r="B25" s="9" t="str">
        <f>VLOOKUP(A25,'DATA AWAL'!$A$5:$B$16,2)</f>
        <v>BATAKO</v>
      </c>
      <c r="C25" s="1" t="s">
        <v>17</v>
      </c>
      <c r="D25" s="9" t="str">
        <f>VLOOKUP(A25,A7:$C$16,3)</f>
        <v>BUAH</v>
      </c>
      <c r="E25" s="17">
        <v>90</v>
      </c>
      <c r="F25" s="21">
        <f>VLOOKUP(A25,A7:$E$16,5)</f>
        <v>2700</v>
      </c>
    </row>
    <row r="26" spans="1:6" x14ac:dyDescent="0.25">
      <c r="A26" s="9">
        <v>4</v>
      </c>
      <c r="B26" s="9" t="str">
        <f>VLOOKUP(A26,'DATA AWAL'!$A$5:$B$16,2)</f>
        <v>PASIR</v>
      </c>
      <c r="C26" s="1" t="s">
        <v>5</v>
      </c>
      <c r="D26" s="9" t="str">
        <f>VLOOKUP(A26,A8:$C$16,3)</f>
        <v>BAK</v>
      </c>
      <c r="E26" s="17">
        <v>50</v>
      </c>
      <c r="F26" s="21">
        <f>VLOOKUP(A26,A8:$E$16,5)</f>
        <v>175000</v>
      </c>
    </row>
    <row r="27" spans="1:6" x14ac:dyDescent="0.25">
      <c r="A27" s="9">
        <v>5</v>
      </c>
      <c r="B27" s="9" t="str">
        <f>VLOOKUP(A27,'DATA AWAL'!$A$5:$B$16,2)</f>
        <v>PINTU</v>
      </c>
      <c r="C27" s="1" t="s">
        <v>12</v>
      </c>
      <c r="D27" s="9" t="str">
        <f>VLOOKUP(A27,A9:$C$16,3)</f>
        <v>BUAH</v>
      </c>
      <c r="E27" s="17">
        <v>50</v>
      </c>
      <c r="F27" s="21">
        <f>VLOOKUP(A27,A9:$E$16,5)</f>
        <v>180000</v>
      </c>
    </row>
    <row r="28" spans="1:6" x14ac:dyDescent="0.25">
      <c r="A28" s="9">
        <v>6</v>
      </c>
      <c r="B28" s="9" t="str">
        <f>VLOOKUP(A28,'DATA AWAL'!$A$5:$B$16,2)</f>
        <v>PIPA PARALON</v>
      </c>
      <c r="C28" s="1" t="s">
        <v>12</v>
      </c>
      <c r="D28" s="9" t="str">
        <f>VLOOKUP(A28,A10:$C$16,3)</f>
        <v>BUAH</v>
      </c>
      <c r="E28" s="17">
        <v>25</v>
      </c>
      <c r="F28" s="21">
        <f>VLOOKUP(A28,A10:$E$16,5)</f>
        <v>15000</v>
      </c>
    </row>
    <row r="29" spans="1:6" x14ac:dyDescent="0.25">
      <c r="A29" s="9">
        <v>7</v>
      </c>
      <c r="B29" s="9" t="str">
        <f>VLOOKUP(A29,'DATA AWAL'!$A$5:$B$16,2)</f>
        <v>KERAN</v>
      </c>
      <c r="C29" s="1" t="s">
        <v>0</v>
      </c>
      <c r="D29" s="9" t="str">
        <f>VLOOKUP(A29,A11:$C$16,3)</f>
        <v>BUAH</v>
      </c>
      <c r="E29" s="17">
        <v>40</v>
      </c>
      <c r="F29" s="21">
        <f>VLOOKUP(A29,A11:$E$16,5)</f>
        <v>5000</v>
      </c>
    </row>
    <row r="30" spans="1:6" x14ac:dyDescent="0.25">
      <c r="A30" s="9">
        <v>8</v>
      </c>
      <c r="B30" s="9" t="str">
        <f>VLOOKUP(A30,'DATA AWAL'!$A$5:$B$16,2)</f>
        <v>VENTILASI</v>
      </c>
      <c r="C30" s="1" t="s">
        <v>0</v>
      </c>
      <c r="D30" s="9" t="str">
        <f>VLOOKUP(A30,A12:$C$16,3)</f>
        <v>BUAH</v>
      </c>
      <c r="E30" s="17">
        <v>35</v>
      </c>
      <c r="F30" s="21">
        <f>VLOOKUP(A30,A12:$E$16,5)</f>
        <v>6000</v>
      </c>
    </row>
    <row r="31" spans="1:6" x14ac:dyDescent="0.25">
      <c r="A31" s="9">
        <v>9</v>
      </c>
      <c r="B31" s="9" t="str">
        <f>VLOOKUP(A31,'DATA AWAL'!$A$5:$B$16,2)</f>
        <v>ENGSEL</v>
      </c>
      <c r="C31" s="1" t="s">
        <v>8</v>
      </c>
      <c r="D31" s="9" t="str">
        <f>VLOOKUP(A31,A13:$C$16,3)</f>
        <v>BUAH</v>
      </c>
      <c r="E31" s="17">
        <v>100</v>
      </c>
      <c r="F31" s="21">
        <f>VLOOKUP(A31,A13:$E$16,5)</f>
        <v>3000</v>
      </c>
    </row>
    <row r="32" spans="1:6" x14ac:dyDescent="0.25">
      <c r="A32" s="9">
        <v>10</v>
      </c>
      <c r="B32" s="9" t="str">
        <f>VLOOKUP(A32,'DATA AWAL'!$A$5:$B$16,2)</f>
        <v>ASBES</v>
      </c>
      <c r="C32" s="1" t="s">
        <v>5</v>
      </c>
      <c r="D32" s="9" t="str">
        <f>VLOOKUP(A32,A14:$C$16,3)</f>
        <v>LEMBAR</v>
      </c>
      <c r="E32" s="17">
        <v>5</v>
      </c>
      <c r="F32" s="21">
        <f>VLOOKUP(A32,A14:$E$16,5)</f>
        <v>45000</v>
      </c>
    </row>
    <row r="33" spans="1:6" x14ac:dyDescent="0.25">
      <c r="A33" s="9">
        <v>11</v>
      </c>
      <c r="B33" s="9" t="str">
        <f>VLOOKUP(A33,'DATA AWAL'!$A$5:$B$16,2)</f>
        <v>PAKU</v>
      </c>
      <c r="C33" s="1" t="s">
        <v>0</v>
      </c>
      <c r="D33" s="9" t="str">
        <f>VLOOKUP(A33,A15:$C$16,3)</f>
        <v>KG</v>
      </c>
      <c r="E33" s="17">
        <v>10</v>
      </c>
      <c r="F33" s="21">
        <f>VLOOKUP(A33,A15:$E$16,5)</f>
        <v>10000</v>
      </c>
    </row>
    <row r="34" spans="1:6" x14ac:dyDescent="0.25">
      <c r="A34" s="9">
        <v>12</v>
      </c>
      <c r="B34" s="9" t="str">
        <f>VLOOKUP(A34,'DATA AWAL'!$A$5:$B$16,2)</f>
        <v>CAT</v>
      </c>
      <c r="C34" s="1" t="s">
        <v>0</v>
      </c>
      <c r="D34" s="9" t="str">
        <f>VLOOKUP(A34,A16:$C$16,3)</f>
        <v>LITER</v>
      </c>
      <c r="E34" s="17">
        <v>50</v>
      </c>
      <c r="F34" s="21">
        <f>VLOOKUP(A34,A16:$E$16,5)</f>
        <v>10000</v>
      </c>
    </row>
    <row r="36" spans="1:6" s="8" customFormat="1" x14ac:dyDescent="0.25">
      <c r="A36" s="22" t="s">
        <v>31</v>
      </c>
      <c r="B36" s="22"/>
      <c r="C36" s="22"/>
      <c r="D36" s="22"/>
      <c r="E36" s="22"/>
      <c r="F36" s="22"/>
    </row>
    <row r="37" spans="1:6" s="8" customFormat="1" x14ac:dyDescent="0.25">
      <c r="A37" s="22" t="s">
        <v>33</v>
      </c>
      <c r="B37" s="22"/>
      <c r="C37" s="22"/>
      <c r="D37" s="22"/>
      <c r="E37" s="22"/>
      <c r="F37" s="22"/>
    </row>
    <row r="39" spans="1:6" s="16" customFormat="1" x14ac:dyDescent="0.25">
      <c r="A39" s="16" t="s">
        <v>35</v>
      </c>
      <c r="B39" s="16" t="s">
        <v>29</v>
      </c>
      <c r="C39" s="11" t="s">
        <v>38</v>
      </c>
      <c r="D39" s="16" t="s">
        <v>26</v>
      </c>
      <c r="E39" s="16" t="s">
        <v>24</v>
      </c>
      <c r="F39" s="16" t="s">
        <v>25</v>
      </c>
    </row>
    <row r="40" spans="1:6" x14ac:dyDescent="0.25">
      <c r="A40" s="9">
        <v>1</v>
      </c>
      <c r="B40" s="9" t="str">
        <f>VLOOKUP(A40,'DATA AWAL'!A5:$B$17,2)</f>
        <v>SEMEN</v>
      </c>
      <c r="C40" s="1" t="s">
        <v>40</v>
      </c>
      <c r="D40" s="9" t="str">
        <f>VLOOKUP(A40,$A$5:$C$16,3)</f>
        <v>KARTON</v>
      </c>
      <c r="E40" s="17">
        <v>50</v>
      </c>
      <c r="F40" s="21">
        <f>VLOOKUP(A40,A5:$E$16,5)</f>
        <v>95000</v>
      </c>
    </row>
    <row r="41" spans="1:6" x14ac:dyDescent="0.25">
      <c r="A41" s="9">
        <v>2</v>
      </c>
      <c r="B41" s="9" t="str">
        <f>VLOOKUP(A41,'DATA AWAL'!A6:$B$17,2)</f>
        <v>SELANG PLASTIK</v>
      </c>
      <c r="C41" s="1" t="s">
        <v>41</v>
      </c>
      <c r="D41" s="9" t="str">
        <f t="shared" ref="D41:D51" si="0">VLOOKUP(A41,$A$5:$C$16,3)</f>
        <v>METER</v>
      </c>
      <c r="E41" s="17">
        <v>23</v>
      </c>
      <c r="F41" s="21">
        <f>VLOOKUP(A41,A6:$E$16,5)</f>
        <v>12000</v>
      </c>
    </row>
    <row r="42" spans="1:6" x14ac:dyDescent="0.25">
      <c r="A42" s="9">
        <v>3</v>
      </c>
      <c r="B42" s="9" t="str">
        <f>VLOOKUP(A42,'DATA AWAL'!A7:$B$17,2)</f>
        <v>BATAKO</v>
      </c>
      <c r="C42" s="1" t="s">
        <v>42</v>
      </c>
      <c r="D42" s="9" t="str">
        <f t="shared" si="0"/>
        <v>BUAH</v>
      </c>
      <c r="E42" s="17">
        <v>62</v>
      </c>
      <c r="F42" s="21">
        <f>VLOOKUP(A42,A7:$E$16,5)</f>
        <v>2700</v>
      </c>
    </row>
    <row r="43" spans="1:6" x14ac:dyDescent="0.25">
      <c r="A43" s="9">
        <v>4</v>
      </c>
      <c r="B43" s="9" t="str">
        <f>VLOOKUP(A43,'DATA AWAL'!A8:$B$17,2)</f>
        <v>PASIR</v>
      </c>
      <c r="C43" s="1" t="s">
        <v>43</v>
      </c>
      <c r="D43" s="9" t="str">
        <f t="shared" si="0"/>
        <v>BAK</v>
      </c>
      <c r="E43" s="17">
        <v>3</v>
      </c>
      <c r="F43" s="21">
        <f>VLOOKUP(A43,A8:$E$16,5)</f>
        <v>175000</v>
      </c>
    </row>
    <row r="44" spans="1:6" x14ac:dyDescent="0.25">
      <c r="A44" s="9">
        <v>5</v>
      </c>
      <c r="B44" s="9" t="str">
        <f>VLOOKUP(A44,'DATA AWAL'!A9:$B$17,2)</f>
        <v>PINTU</v>
      </c>
      <c r="C44" s="1" t="s">
        <v>44</v>
      </c>
      <c r="D44" s="9" t="str">
        <f t="shared" si="0"/>
        <v>BUAH</v>
      </c>
      <c r="E44" s="17">
        <v>5</v>
      </c>
      <c r="F44" s="21">
        <f>VLOOKUP(A44,A9:$E$16,5)</f>
        <v>180000</v>
      </c>
    </row>
    <row r="45" spans="1:6" x14ac:dyDescent="0.25">
      <c r="A45" s="9">
        <v>6</v>
      </c>
      <c r="B45" s="9" t="str">
        <f>VLOOKUP(A45,'DATA AWAL'!A10:$B$17,2)</f>
        <v>PIPA PARALON</v>
      </c>
      <c r="C45" s="1" t="s">
        <v>45</v>
      </c>
      <c r="D45" s="9" t="str">
        <f t="shared" si="0"/>
        <v>BUAH</v>
      </c>
      <c r="E45" s="17">
        <v>18</v>
      </c>
      <c r="F45" s="21">
        <f>VLOOKUP(A45,A10:$E$16,5)</f>
        <v>15000</v>
      </c>
    </row>
    <row r="46" spans="1:6" x14ac:dyDescent="0.25">
      <c r="A46" s="9">
        <v>7</v>
      </c>
      <c r="B46" s="9" t="str">
        <f>VLOOKUP(A46,'DATA AWAL'!A11:$B$17,2)</f>
        <v>KERAN</v>
      </c>
      <c r="C46" s="1" t="s">
        <v>46</v>
      </c>
      <c r="D46" s="9" t="str">
        <f t="shared" si="0"/>
        <v>BUAH</v>
      </c>
      <c r="E46" s="17">
        <v>10</v>
      </c>
      <c r="F46" s="21">
        <f>VLOOKUP(A46,A11:$E$16,5)</f>
        <v>5000</v>
      </c>
    </row>
    <row r="47" spans="1:6" x14ac:dyDescent="0.25">
      <c r="A47" s="9">
        <v>8</v>
      </c>
      <c r="B47" s="9" t="str">
        <f>VLOOKUP(A47,'DATA AWAL'!A12:$B$17,2)</f>
        <v>VENTILASI</v>
      </c>
      <c r="C47" s="1" t="s">
        <v>43</v>
      </c>
      <c r="D47" s="9" t="str">
        <f t="shared" si="0"/>
        <v>BUAH</v>
      </c>
      <c r="E47" s="17">
        <v>6</v>
      </c>
      <c r="F47" s="21">
        <f>VLOOKUP(A47,A12:$E$16,5)</f>
        <v>6000</v>
      </c>
    </row>
    <row r="48" spans="1:6" x14ac:dyDescent="0.25">
      <c r="A48" s="9">
        <v>9</v>
      </c>
      <c r="B48" s="9" t="str">
        <f>VLOOKUP(A48,'DATA AWAL'!A13:$B$17,2)</f>
        <v>ENGSEL</v>
      </c>
      <c r="C48" s="1" t="s">
        <v>45</v>
      </c>
      <c r="D48" s="9" t="str">
        <f t="shared" si="0"/>
        <v>BUAH</v>
      </c>
      <c r="E48" s="17">
        <v>3</v>
      </c>
      <c r="F48" s="21">
        <f>VLOOKUP(A48,A13:$E$16,5)</f>
        <v>3000</v>
      </c>
    </row>
    <row r="49" spans="1:6" x14ac:dyDescent="0.25">
      <c r="A49" s="9">
        <v>10</v>
      </c>
      <c r="B49" s="9" t="str">
        <f>VLOOKUP(A49,'DATA AWAL'!A14:$B$17,2)</f>
        <v>ASBES</v>
      </c>
      <c r="C49" s="1" t="s">
        <v>44</v>
      </c>
      <c r="D49" s="9" t="str">
        <f t="shared" si="0"/>
        <v>LEMBAR</v>
      </c>
      <c r="E49" s="17">
        <v>17</v>
      </c>
      <c r="F49" s="21">
        <f>VLOOKUP(A49,A14:$E$16,5)</f>
        <v>45000</v>
      </c>
    </row>
    <row r="50" spans="1:6" x14ac:dyDescent="0.25">
      <c r="A50" s="9">
        <v>11</v>
      </c>
      <c r="B50" s="9" t="str">
        <f>VLOOKUP(A50,'DATA AWAL'!A15:$B$17,2)</f>
        <v>PAKU</v>
      </c>
      <c r="C50" s="1" t="s">
        <v>43</v>
      </c>
      <c r="D50" s="9" t="str">
        <f t="shared" si="0"/>
        <v>KG</v>
      </c>
      <c r="E50" s="17">
        <v>5</v>
      </c>
      <c r="F50" s="21">
        <f>VLOOKUP(A50,A15:$E$16,5)</f>
        <v>10000</v>
      </c>
    </row>
    <row r="51" spans="1:6" x14ac:dyDescent="0.25">
      <c r="A51" s="9">
        <v>12</v>
      </c>
      <c r="B51" s="9" t="str">
        <f>VLOOKUP(A51,'DATA AWAL'!A16:$B$17,2)</f>
        <v>CAT</v>
      </c>
      <c r="C51" s="1" t="s">
        <v>42</v>
      </c>
      <c r="D51" s="9" t="str">
        <f t="shared" si="0"/>
        <v>LITER</v>
      </c>
      <c r="E51" s="17">
        <v>50</v>
      </c>
      <c r="F51" s="21">
        <f>VLOOKUP(A51,A16:$E$16,5)</f>
        <v>10000</v>
      </c>
    </row>
  </sheetData>
  <mergeCells count="6">
    <mergeCell ref="A36:F36"/>
    <mergeCell ref="A37:F37"/>
    <mergeCell ref="A19:F19"/>
    <mergeCell ref="A20:F20"/>
    <mergeCell ref="A1:E1"/>
    <mergeCell ref="A2:E2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"/>
  <sheetViews>
    <sheetView topLeftCell="A5" workbookViewId="0">
      <selection activeCell="I5" sqref="I5"/>
    </sheetView>
  </sheetViews>
  <sheetFormatPr defaultRowHeight="15" x14ac:dyDescent="0.25"/>
  <cols>
    <col min="1" max="1" width="5.7109375" customWidth="1"/>
    <col min="2" max="3" width="15" customWidth="1"/>
    <col min="4" max="4" width="11.85546875" customWidth="1"/>
    <col min="5" max="5" width="12.5703125" customWidth="1"/>
    <col min="6" max="6" width="13.7109375" customWidth="1"/>
    <col min="7" max="7" width="13.42578125" customWidth="1"/>
    <col min="8" max="8" width="16" style="13" customWidth="1"/>
  </cols>
  <sheetData>
    <row r="1" spans="1:8" x14ac:dyDescent="0.25">
      <c r="A1" s="23" t="s">
        <v>37</v>
      </c>
      <c r="B1" s="23"/>
      <c r="C1" s="23"/>
      <c r="D1" s="23"/>
      <c r="E1" s="23"/>
      <c r="F1" s="23"/>
      <c r="G1" s="23"/>
      <c r="H1" s="23"/>
    </row>
    <row r="2" spans="1:8" x14ac:dyDescent="0.25">
      <c r="A2" s="23" t="s">
        <v>36</v>
      </c>
      <c r="B2" s="23"/>
      <c r="C2" s="23"/>
      <c r="D2" s="23"/>
      <c r="E2" s="23"/>
      <c r="F2" s="23"/>
      <c r="G2" s="23"/>
      <c r="H2" s="23"/>
    </row>
    <row r="4" spans="1:8" s="14" customFormat="1" x14ac:dyDescent="0.25">
      <c r="A4" s="14" t="s">
        <v>35</v>
      </c>
      <c r="B4" s="14" t="s">
        <v>29</v>
      </c>
      <c r="C4" s="14" t="s">
        <v>26</v>
      </c>
      <c r="D4" s="14" t="s">
        <v>34</v>
      </c>
      <c r="E4" s="14" t="s">
        <v>30</v>
      </c>
      <c r="F4" s="14" t="s">
        <v>33</v>
      </c>
      <c r="G4" s="14" t="s">
        <v>32</v>
      </c>
      <c r="H4" s="15" t="s">
        <v>25</v>
      </c>
    </row>
    <row r="5" spans="1:8" x14ac:dyDescent="0.25">
      <c r="A5">
        <v>1</v>
      </c>
      <c r="B5" t="str">
        <f>VLOOKUP(A5,'DATA AWAL'!$A$5:$B$16,2)</f>
        <v>SEMEN</v>
      </c>
      <c r="C5" t="str">
        <f>VLOOKUP(A5,'DATA AWAL'!A5:$C$12,3)</f>
        <v>KARTON</v>
      </c>
      <c r="D5" s="12">
        <f>VLOOKUP(A5,'DATA AWAL'!$A$5:$E$16,4)</f>
        <v>15</v>
      </c>
      <c r="E5" s="12">
        <f>VLOOKUP(A5,'DATA AWAL'!A23:$E$34,5)</f>
        <v>180</v>
      </c>
      <c r="F5" s="12">
        <f>VLOOKUP(A5,'DATA AWAL'!$A$40:$E$51,5)</f>
        <v>50</v>
      </c>
      <c r="G5" s="12">
        <f>D5-F5+E5</f>
        <v>145</v>
      </c>
      <c r="H5" s="19">
        <f>VLOOKUP(A5,'DATA AWAL'!A23:F34,6)</f>
        <v>95000</v>
      </c>
    </row>
    <row r="6" spans="1:8" x14ac:dyDescent="0.25">
      <c r="A6">
        <v>2</v>
      </c>
      <c r="B6" t="str">
        <f>VLOOKUP(A6,'DATA AWAL'!$A$5:$B$16,2)</f>
        <v>SELANG PLASTIK</v>
      </c>
      <c r="C6" t="str">
        <f>VLOOKUP(A6,'DATA AWAL'!A6:$C$12,3)</f>
        <v>METER</v>
      </c>
      <c r="D6" s="12">
        <f>VLOOKUP(A6,'DATA AWAL'!$A$5:$E$16,4)</f>
        <v>33</v>
      </c>
      <c r="E6" s="12">
        <f>VLOOKUP(A6,'DATA AWAL'!A24:$E$34,5)</f>
        <v>60</v>
      </c>
      <c r="F6" s="12">
        <f>VLOOKUP(A6,'DATA AWAL'!$A$40:$E$51,5)</f>
        <v>23</v>
      </c>
      <c r="G6" s="12">
        <f t="shared" ref="G6:G16" si="0">D6-F6+E6</f>
        <v>70</v>
      </c>
      <c r="H6" s="19">
        <f>VLOOKUP(A6,'DATA AWAL'!A24:F35,6)</f>
        <v>12000</v>
      </c>
    </row>
    <row r="7" spans="1:8" x14ac:dyDescent="0.25">
      <c r="A7">
        <v>3</v>
      </c>
      <c r="B7" t="str">
        <f>VLOOKUP(A7,'DATA AWAL'!$A$5:$B$16,2)</f>
        <v>BATAKO</v>
      </c>
      <c r="C7" t="str">
        <f>VLOOKUP(A7,'DATA AWAL'!A7:$C$12,3)</f>
        <v>BUAH</v>
      </c>
      <c r="D7" s="12">
        <f>VLOOKUP(A7,'DATA AWAL'!$A$5:$E$16,4)</f>
        <v>25</v>
      </c>
      <c r="E7" s="12">
        <f>VLOOKUP(A7,'DATA AWAL'!A25:$E$34,5)</f>
        <v>90</v>
      </c>
      <c r="F7" s="12">
        <f>VLOOKUP(A7,'DATA AWAL'!$A$40:$E$51,5)</f>
        <v>62</v>
      </c>
      <c r="G7" s="12">
        <f t="shared" si="0"/>
        <v>53</v>
      </c>
      <c r="H7" s="19">
        <f>VLOOKUP(A7,'DATA AWAL'!A25:F36,6)</f>
        <v>2700</v>
      </c>
    </row>
    <row r="8" spans="1:8" x14ac:dyDescent="0.25">
      <c r="A8">
        <v>4</v>
      </c>
      <c r="B8" t="str">
        <f>VLOOKUP(A8,'DATA AWAL'!$A$5:$B$16,2)</f>
        <v>PASIR</v>
      </c>
      <c r="C8" t="str">
        <f>VLOOKUP(A8,'DATA AWAL'!A8:$C$12,3)</f>
        <v>BAK</v>
      </c>
      <c r="D8" s="12">
        <f>VLOOKUP(A8,'DATA AWAL'!$A$5:$E$16,4)</f>
        <v>5</v>
      </c>
      <c r="E8" s="12">
        <f>VLOOKUP(A8,'DATA AWAL'!A26:$E$34,5)</f>
        <v>50</v>
      </c>
      <c r="F8" s="12">
        <f>VLOOKUP(A8,'DATA AWAL'!$A$40:$E$51,5)</f>
        <v>3</v>
      </c>
      <c r="G8" s="12">
        <f t="shared" si="0"/>
        <v>52</v>
      </c>
      <c r="H8" s="19">
        <f>VLOOKUP(A8,'DATA AWAL'!A26:F37,6)</f>
        <v>175000</v>
      </c>
    </row>
    <row r="9" spans="1:8" x14ac:dyDescent="0.25">
      <c r="A9">
        <v>5</v>
      </c>
      <c r="B9" t="str">
        <f>VLOOKUP(A9,'DATA AWAL'!$A$5:$B$16,2)</f>
        <v>PINTU</v>
      </c>
      <c r="C9" t="str">
        <f>VLOOKUP(A9,'DATA AWAL'!A9:$C$12,3)</f>
        <v>BUAH</v>
      </c>
      <c r="D9" s="12">
        <f>VLOOKUP(A9,'DATA AWAL'!$A$5:$E$16,4)</f>
        <v>10</v>
      </c>
      <c r="E9" s="12">
        <f>VLOOKUP(A9,'DATA AWAL'!A27:$E$34,5)</f>
        <v>50</v>
      </c>
      <c r="F9" s="12">
        <f>VLOOKUP(A9,'DATA AWAL'!$A$40:$E$51,5)</f>
        <v>5</v>
      </c>
      <c r="G9" s="12">
        <f t="shared" si="0"/>
        <v>55</v>
      </c>
      <c r="H9" s="19">
        <f>VLOOKUP(A9,'DATA AWAL'!A27:F38,6)</f>
        <v>180000</v>
      </c>
    </row>
    <row r="10" spans="1:8" x14ac:dyDescent="0.25">
      <c r="A10">
        <v>6</v>
      </c>
      <c r="B10" t="str">
        <f>VLOOKUP(A10,'DATA AWAL'!$A$5:$B$16,2)</f>
        <v>PIPA PARALON</v>
      </c>
      <c r="C10" t="str">
        <f>VLOOKUP(A10,'DATA AWAL'!A10:$C$12,3)</f>
        <v>BUAH</v>
      </c>
      <c r="D10" s="12">
        <f>VLOOKUP(A10,'DATA AWAL'!$A$5:$E$16,4)</f>
        <v>30</v>
      </c>
      <c r="E10" s="12">
        <f>VLOOKUP(A10,'DATA AWAL'!A28:$E$34,5)</f>
        <v>25</v>
      </c>
      <c r="F10" s="12">
        <f>VLOOKUP(A10,'DATA AWAL'!$A$40:$E$51,5)</f>
        <v>18</v>
      </c>
      <c r="G10" s="12">
        <f t="shared" si="0"/>
        <v>37</v>
      </c>
      <c r="H10" s="19">
        <f>VLOOKUP(A10,'DATA AWAL'!A28:F39,6)</f>
        <v>15000</v>
      </c>
    </row>
    <row r="11" spans="1:8" x14ac:dyDescent="0.25">
      <c r="A11">
        <v>7</v>
      </c>
      <c r="B11" t="str">
        <f>VLOOKUP(A11,'DATA AWAL'!$A$5:$B$16,2)</f>
        <v>KERAN</v>
      </c>
      <c r="C11" t="str">
        <f>VLOOKUP(A11,'DATA AWAL'!A11:$C$12,3)</f>
        <v>BUAH</v>
      </c>
      <c r="D11" s="12">
        <f>VLOOKUP(A11,'DATA AWAL'!$A$5:$E$16,4)</f>
        <v>4</v>
      </c>
      <c r="E11" s="12">
        <f>VLOOKUP(A11,'DATA AWAL'!A29:$E$34,5)</f>
        <v>40</v>
      </c>
      <c r="F11" s="12">
        <f>VLOOKUP(A11,'DATA AWAL'!$A$40:$E$51,5)</f>
        <v>10</v>
      </c>
      <c r="G11" s="12">
        <f t="shared" si="0"/>
        <v>34</v>
      </c>
      <c r="H11" s="19">
        <f>VLOOKUP(A11,'DATA AWAL'!A29:F40,6)</f>
        <v>5000</v>
      </c>
    </row>
    <row r="12" spans="1:8" x14ac:dyDescent="0.25">
      <c r="A12">
        <v>8</v>
      </c>
      <c r="B12" t="str">
        <f>VLOOKUP(A12,'DATA AWAL'!$A$5:$B$16,2)</f>
        <v>VENTILASI</v>
      </c>
      <c r="C12" t="str">
        <f>VLOOKUP(A12,'DATA AWAL'!A12:$C$12,3)</f>
        <v>BUAH</v>
      </c>
      <c r="D12" s="12">
        <f>VLOOKUP(A12,'DATA AWAL'!$A$5:$E$16,4)</f>
        <v>25</v>
      </c>
      <c r="E12" s="12">
        <f>VLOOKUP(A12,'DATA AWAL'!A30:$E$34,5)</f>
        <v>35</v>
      </c>
      <c r="F12" s="12">
        <f>VLOOKUP(A12,'DATA AWAL'!$A$40:$E$51,5)</f>
        <v>6</v>
      </c>
      <c r="G12" s="12">
        <f t="shared" si="0"/>
        <v>54</v>
      </c>
      <c r="H12" s="19">
        <f>VLOOKUP(A12,'DATA AWAL'!A30:F41,6)</f>
        <v>12000</v>
      </c>
    </row>
    <row r="13" spans="1:8" x14ac:dyDescent="0.25">
      <c r="A13">
        <v>9</v>
      </c>
      <c r="B13" t="str">
        <f>VLOOKUP(A13,'DATA AWAL'!$A$5:$B$16,2)</f>
        <v>ENGSEL</v>
      </c>
      <c r="C13" t="str">
        <f>VLOOKUP(A13,'DATA AWAL'!A$12:$C13,3)</f>
        <v>BUAH</v>
      </c>
      <c r="D13" s="12">
        <f>VLOOKUP(A13,'DATA AWAL'!$A$5:$E$16,4)</f>
        <v>15</v>
      </c>
      <c r="E13" s="12">
        <f>VLOOKUP(A13,'DATA AWAL'!A31:$E$34,5)</f>
        <v>100</v>
      </c>
      <c r="F13" s="12">
        <f>VLOOKUP(A13,'DATA AWAL'!$A$40:$E$51,5)</f>
        <v>3</v>
      </c>
      <c r="G13" s="12">
        <f t="shared" si="0"/>
        <v>112</v>
      </c>
      <c r="H13" s="19">
        <f>VLOOKUP(A13,'DATA AWAL'!A31:F42,6)</f>
        <v>2700</v>
      </c>
    </row>
    <row r="14" spans="1:8" x14ac:dyDescent="0.25">
      <c r="A14">
        <v>10</v>
      </c>
      <c r="B14" t="str">
        <f>VLOOKUP(A14,'DATA AWAL'!$A$5:$B$16,2)</f>
        <v>ASBES</v>
      </c>
      <c r="C14" t="str">
        <f>VLOOKUP(A14,'DATA AWAL'!A$12:$C14,3)</f>
        <v>LEMBAR</v>
      </c>
      <c r="D14" s="12">
        <f>VLOOKUP(A14,'DATA AWAL'!$A$5:$E$16,4)</f>
        <v>48</v>
      </c>
      <c r="E14" s="12">
        <f>VLOOKUP(A14,'DATA AWAL'!A32:$E$34,5)</f>
        <v>5</v>
      </c>
      <c r="F14" s="12">
        <f>VLOOKUP(A14,'DATA AWAL'!$A$40:$E$51,5)</f>
        <v>17</v>
      </c>
      <c r="G14" s="12">
        <f t="shared" si="0"/>
        <v>36</v>
      </c>
      <c r="H14" s="19">
        <f>VLOOKUP(A14,'DATA AWAL'!A32:F43,6)</f>
        <v>175000</v>
      </c>
    </row>
    <row r="15" spans="1:8" x14ac:dyDescent="0.25">
      <c r="A15">
        <v>11</v>
      </c>
      <c r="B15" t="str">
        <f>VLOOKUP(A15,'DATA AWAL'!$A$5:$B$16,2)</f>
        <v>PAKU</v>
      </c>
      <c r="C15" t="str">
        <f>VLOOKUP(A15,'DATA AWAL'!A$12:$C15,3)</f>
        <v>KG</v>
      </c>
      <c r="D15" s="12">
        <f>VLOOKUP(A15,'DATA AWAL'!$A$5:$E$16,4)</f>
        <v>8</v>
      </c>
      <c r="E15" s="12">
        <f>VLOOKUP(A15,'DATA AWAL'!A33:$E$34,5)</f>
        <v>10</v>
      </c>
      <c r="F15" s="12">
        <f>VLOOKUP(A15,'DATA AWAL'!$A$40:$E$51,5)</f>
        <v>5</v>
      </c>
      <c r="G15" s="12">
        <f t="shared" si="0"/>
        <v>13</v>
      </c>
      <c r="H15" s="19">
        <f>VLOOKUP(A15,'DATA AWAL'!A33:F44,6)</f>
        <v>180000</v>
      </c>
    </row>
    <row r="16" spans="1:8" x14ac:dyDescent="0.25">
      <c r="A16">
        <v>12</v>
      </c>
      <c r="B16" t="str">
        <f>VLOOKUP(A16,'DATA AWAL'!$A$5:$B$16,2)</f>
        <v>CAT</v>
      </c>
      <c r="C16" t="str">
        <f>VLOOKUP(A16,'DATA AWAL'!A$12:$C16,3)</f>
        <v>LITER</v>
      </c>
      <c r="D16" s="12">
        <f>VLOOKUP(A16,'DATA AWAL'!$A$5:$E$16,4)</f>
        <v>50</v>
      </c>
      <c r="E16" s="12">
        <f>VLOOKUP(A16,'DATA AWAL'!A34:$E$34,5)</f>
        <v>50</v>
      </c>
      <c r="F16" s="12">
        <f>VLOOKUP(A16,'DATA AWAL'!$A$40:$E$51,5)</f>
        <v>50</v>
      </c>
      <c r="G16" s="12">
        <f t="shared" si="0"/>
        <v>50</v>
      </c>
      <c r="H16" s="19">
        <f>VLOOKUP(A16,'DATA AWAL'!A34:F45,6)</f>
        <v>15000</v>
      </c>
    </row>
    <row r="18" spans="5:5" x14ac:dyDescent="0.25">
      <c r="E18" t="s">
        <v>48</v>
      </c>
    </row>
  </sheetData>
  <mergeCells count="2">
    <mergeCell ref="A1:H1"/>
    <mergeCell ref="A2:H2"/>
  </mergeCells>
  <conditionalFormatting sqref="G4:G1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{8C3C119E-BBD3-42FE-BE1C-DAB3D03E8739}</x14:id>
        </ext>
      </extLst>
    </cfRule>
  </conditionalFormatting>
  <pageMargins left="0.7" right="0.7" top="0.75" bottom="0.75" header="0.3" footer="0.3"/>
  <pageSetup orientation="portrait" r:id="rId1"/>
  <ignoredErrors>
    <ignoredError sqref="C5:C16" calculatedColumn="1"/>
  </ignoredErrors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3C119E-BBD3-42FE-BE1C-DAB3D03E8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AWAL</vt:lpstr>
      <vt:lpstr>KARTU PERSEDIAAN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wibowo</dc:creator>
  <cp:lastModifiedBy>erik wibowo</cp:lastModifiedBy>
  <dcterms:created xsi:type="dcterms:W3CDTF">2016-10-23T06:20:13Z</dcterms:created>
  <dcterms:modified xsi:type="dcterms:W3CDTF">2016-11-14T04:04:36Z</dcterms:modified>
</cp:coreProperties>
</file>