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drfu\Google Drive\DnE\CS\Diffusion\"/>
    </mc:Choice>
  </mc:AlternateContent>
  <bookViews>
    <workbookView xWindow="0" yWindow="0" windowWidth="22515" windowHeight="7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7" i="1"/>
  <c r="C24" i="1"/>
  <c r="C21" i="1"/>
  <c r="C20" i="1"/>
  <c r="D19" i="1"/>
  <c r="C18" i="1"/>
  <c r="C17" i="1"/>
  <c r="C16" i="1"/>
  <c r="C15" i="1"/>
  <c r="C10" i="1"/>
  <c r="C9" i="1"/>
  <c r="C7" i="1"/>
  <c r="C5" i="1"/>
</calcChain>
</file>

<file path=xl/sharedStrings.xml><?xml version="1.0" encoding="utf-8"?>
<sst xmlns="http://schemas.openxmlformats.org/spreadsheetml/2006/main" count="42" uniqueCount="42">
  <si>
    <t>Temperature (K)</t>
  </si>
  <si>
    <t>t</t>
  </si>
  <si>
    <t>Pressure (atm)</t>
  </si>
  <si>
    <t>p</t>
  </si>
  <si>
    <t>del_z</t>
  </si>
  <si>
    <t>n_sb</t>
  </si>
  <si>
    <t>s</t>
  </si>
  <si>
    <t>side length (nm)</t>
  </si>
  <si>
    <t>Cell size (nm)</t>
  </si>
  <si>
    <t>n_zb</t>
  </si>
  <si>
    <t xml:space="preserve">d </t>
  </si>
  <si>
    <t>bin length (nm)</t>
  </si>
  <si>
    <t># bath per bin</t>
  </si>
  <si>
    <t>n_b</t>
  </si>
  <si>
    <t>MM of bath</t>
  </si>
  <si>
    <t>MM of diffuser</t>
  </si>
  <si>
    <t>m_b</t>
  </si>
  <si>
    <t>m_d</t>
  </si>
  <si>
    <t>radius of bath</t>
  </si>
  <si>
    <t>radius of diffuser</t>
  </si>
  <si>
    <t>r_b</t>
  </si>
  <si>
    <t>r_d</t>
  </si>
  <si>
    <t>v_b</t>
  </si>
  <si>
    <t>v_d</t>
  </si>
  <si>
    <t>bath speed (nm/s)</t>
  </si>
  <si>
    <t>diffuser speed (nm/s)</t>
  </si>
  <si>
    <t>mean free path (nm)</t>
  </si>
  <si>
    <t>lam</t>
  </si>
  <si>
    <t>collision prob</t>
  </si>
  <si>
    <t xml:space="preserve"># of bath along z </t>
  </si>
  <si>
    <t># of bath along x</t>
  </si>
  <si>
    <t># of diffusor along x</t>
  </si>
  <si>
    <t>n_sd</t>
  </si>
  <si>
    <t>n_sd must be less than this</t>
  </si>
  <si>
    <t>del_zd</t>
  </si>
  <si>
    <t># of diffusors</t>
  </si>
  <si>
    <t>n_d</t>
  </si>
  <si>
    <t>diffusor spacing</t>
  </si>
  <si>
    <t>in the x-y plane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</si>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</sst>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abSelected="1" topLeftCell="A7" workbookViewId="0">
      <selection activeCell="C24" sqref="C24:C27"/>
    </sheetView>
  </sheetViews>
  <sheetFormatPr defaultRowHeight="15" x14ac:dyDescent="0.25"/>
  <cols>
    <col min="1" max="1" width="20.5703125" bestFit="1" customWidth="1"/>
    <col min="2" max="2" width="9.140625" style="1"/>
    <col min="3" max="3" width="12" style="1" bestFit="1" customWidth="1"/>
  </cols>
  <sheetData>
    <row r="3" spans="1:3" x14ac:dyDescent="0.25">
      <c r="A3" t="s">
        <v>0</v>
      </c>
      <c r="B3" s="1" t="s">
        <v>1</v>
      </c>
      <c r="C3" s="1">
        <v>300</v>
      </c>
    </row>
    <row r="4" spans="1:3" x14ac:dyDescent="0.25">
      <c r="A4" t="s">
        <v>2</v>
      </c>
      <c r="B4" s="1" t="s">
        <v>3</v>
      </c>
      <c r="C4" s="1">
        <v>1</v>
      </c>
    </row>
    <row r="5" spans="1:3" x14ac:dyDescent="0.25">
      <c r="A5" t="s">
        <v>8</v>
      </c>
      <c r="B5" s="1" t="s">
        <v>4</v>
      </c>
      <c r="C5" s="1">
        <f>(0.13626*C3/C4)^(1/3)</f>
        <v>3.4447936594331234</v>
      </c>
    </row>
    <row r="6" spans="1:3" x14ac:dyDescent="0.25">
      <c r="A6" t="s">
        <v>30</v>
      </c>
      <c r="B6" s="1" t="s">
        <v>5</v>
      </c>
      <c r="C6" s="1">
        <v>3</v>
      </c>
    </row>
    <row r="7" spans="1:3" x14ac:dyDescent="0.25">
      <c r="A7" t="s">
        <v>7</v>
      </c>
      <c r="B7" s="1" t="s">
        <v>6</v>
      </c>
      <c r="C7" s="1">
        <f>C5*C6</f>
        <v>10.33438097829937</v>
      </c>
    </row>
    <row r="8" spans="1:3" x14ac:dyDescent="0.25">
      <c r="A8" t="s">
        <v>29</v>
      </c>
      <c r="B8" s="1" t="s">
        <v>9</v>
      </c>
      <c r="C8" s="1">
        <v>3</v>
      </c>
    </row>
    <row r="9" spans="1:3" x14ac:dyDescent="0.25">
      <c r="A9" t="s">
        <v>11</v>
      </c>
      <c r="B9" s="1" t="s">
        <v>10</v>
      </c>
      <c r="C9" s="1">
        <f>C5*C8</f>
        <v>10.33438097829937</v>
      </c>
    </row>
    <row r="10" spans="1:3" x14ac:dyDescent="0.25">
      <c r="A10" t="s">
        <v>12</v>
      </c>
      <c r="B10" s="1" t="s">
        <v>13</v>
      </c>
      <c r="C10" s="1">
        <f>C6^2*C8</f>
        <v>27</v>
      </c>
    </row>
    <row r="11" spans="1:3" x14ac:dyDescent="0.25">
      <c r="A11" t="s">
        <v>14</v>
      </c>
      <c r="B11" s="1" t="s">
        <v>16</v>
      </c>
      <c r="C11" s="1">
        <v>14</v>
      </c>
    </row>
    <row r="12" spans="1:3" x14ac:dyDescent="0.25">
      <c r="A12" t="s">
        <v>15</v>
      </c>
      <c r="B12" s="1" t="s">
        <v>17</v>
      </c>
      <c r="C12" s="1">
        <v>18</v>
      </c>
    </row>
    <row r="13" spans="1:3" x14ac:dyDescent="0.25">
      <c r="A13" t="s">
        <v>18</v>
      </c>
      <c r="B13" s="1" t="s">
        <v>20</v>
      </c>
      <c r="C13" s="1">
        <v>0.2</v>
      </c>
    </row>
    <row r="14" spans="1:3" x14ac:dyDescent="0.25">
      <c r="A14" t="s">
        <v>19</v>
      </c>
      <c r="B14" s="1" t="s">
        <v>21</v>
      </c>
      <c r="C14" s="1">
        <v>0.3</v>
      </c>
    </row>
    <row r="15" spans="1:3" x14ac:dyDescent="0.25">
      <c r="A15" t="s">
        <v>24</v>
      </c>
      <c r="B15" s="1" t="s">
        <v>22</v>
      </c>
      <c r="C15" s="2">
        <f>4994347000*SQRT(C3/C11)</f>
        <v>23119334189.193718</v>
      </c>
    </row>
    <row r="16" spans="1:3" x14ac:dyDescent="0.25">
      <c r="A16" t="s">
        <v>25</v>
      </c>
      <c r="B16" s="1" t="s">
        <v>23</v>
      </c>
      <c r="C16" s="2">
        <f>4994347000*SQRT(C4/C12)</f>
        <v>1177178877.0995634</v>
      </c>
    </row>
    <row r="17" spans="1:5" x14ac:dyDescent="0.25">
      <c r="A17" t="s">
        <v>26</v>
      </c>
      <c r="B17" s="1" t="s">
        <v>27</v>
      </c>
      <c r="C17" s="1">
        <f>0.043373 *C3/(C4*SQRT(1+C12/C11)*(C13+C14)^2)</f>
        <v>34.426251484441352</v>
      </c>
    </row>
    <row r="18" spans="1:5" x14ac:dyDescent="0.25">
      <c r="A18" t="s">
        <v>28</v>
      </c>
      <c r="C18" s="1">
        <f>1-EXP(-C9/(C17*COS(1)))</f>
        <v>0.42626890278323237</v>
      </c>
    </row>
    <row r="19" spans="1:5" x14ac:dyDescent="0.25">
      <c r="A19" t="s">
        <v>31</v>
      </c>
      <c r="B19" s="1" t="s">
        <v>32</v>
      </c>
      <c r="C19" s="1">
        <v>4</v>
      </c>
      <c r="D19">
        <f>C7/(2.5*C14)</f>
        <v>13.779174637732494</v>
      </c>
      <c r="E19" t="s">
        <v>33</v>
      </c>
    </row>
    <row r="20" spans="1:5" x14ac:dyDescent="0.25">
      <c r="A20" t="s">
        <v>37</v>
      </c>
      <c r="B20" s="1" t="s">
        <v>34</v>
      </c>
      <c r="C20" s="1">
        <f>C7/C19</f>
        <v>2.5835952445748425</v>
      </c>
      <c r="D20" t="s">
        <v>38</v>
      </c>
    </row>
    <row r="21" spans="1:5" x14ac:dyDescent="0.25">
      <c r="A21" t="s">
        <v>35</v>
      </c>
      <c r="B21" s="1" t="s">
        <v>36</v>
      </c>
      <c r="C21" s="1">
        <f>C19^2</f>
        <v>16</v>
      </c>
    </row>
    <row r="23" spans="1:5" x14ac:dyDescent="0.25">
      <c r="C23" s="1" t="s">
        <v>39</v>
      </c>
      <c r="D23" s="1" t="s">
        <v>40</v>
      </c>
      <c r="E23" t="s">
        <v>41</v>
      </c>
    </row>
    <row r="24" spans="1:5" x14ac:dyDescent="0.25">
      <c r="A24">
        <v>1</v>
      </c>
      <c r="B24">
        <v>1</v>
      </c>
      <c r="C24" s="1">
        <f>(A24-0.5)*$C$20+(0.125*$C$14/$C$9)*COS(SQRT(A24+B24))</f>
        <v>1.2923634896157092</v>
      </c>
      <c r="D24" s="1"/>
    </row>
    <row r="25" spans="1:5" x14ac:dyDescent="0.25">
      <c r="A25">
        <v>1</v>
      </c>
      <c r="B25">
        <v>2</v>
      </c>
      <c r="C25" s="1">
        <f t="shared" ref="C25:C27" si="0">(A25-0.5)*$C$20+(0.125*$C$14/$C$9)*COS(SQRT(A25+B25))</f>
        <v>1.2912150164971767</v>
      </c>
    </row>
    <row r="26" spans="1:5" x14ac:dyDescent="0.25">
      <c r="A26">
        <v>1</v>
      </c>
      <c r="B26">
        <v>3</v>
      </c>
      <c r="C26" s="1">
        <f t="shared" si="0"/>
        <v>1.290287565090644</v>
      </c>
    </row>
    <row r="27" spans="1:5" x14ac:dyDescent="0.25">
      <c r="A27">
        <v>1</v>
      </c>
      <c r="B27">
        <v>4</v>
      </c>
      <c r="C27" s="1">
        <f t="shared" si="0"/>
        <v>1.2895577461965599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Davis &amp; Elkins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St.Auber</dc:creator>
  <cp:lastModifiedBy>Renaud St.Auber</cp:lastModifiedBy>
  <dcterms:created xsi:type="dcterms:W3CDTF">2017-12-27T11:08:31Z</dcterms:created>
  <dcterms:modified xsi:type="dcterms:W3CDTF">2017-12-28T01:36:35Z</dcterms:modified>
</cp:coreProperties>
</file>