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CBB53471-BEDA-4DEA-AC73-AFAA84406212}" xr6:coauthVersionLast="47" xr6:coauthVersionMax="47" xr10:uidLastSave="{00000000-0000-0000-0000-000000000000}"/>
  <bookViews>
    <workbookView xWindow="15375" yWindow="-15285" windowWidth="13500" windowHeight="1500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8" i="7" l="1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P47" i="1" s="1"/>
  <c r="B21" i="7"/>
  <c r="B20" i="7"/>
  <c r="P45" i="1" s="1"/>
  <c r="B19" i="7"/>
  <c r="B18" i="7"/>
  <c r="P43" i="1" s="1"/>
  <c r="B17" i="7"/>
  <c r="B16" i="7"/>
  <c r="B15" i="7"/>
  <c r="P40" i="1" s="1"/>
  <c r="B14" i="7"/>
  <c r="P39" i="1" s="1"/>
  <c r="B13" i="7"/>
  <c r="P38" i="1" s="1"/>
  <c r="B12" i="7"/>
  <c r="B11" i="7"/>
  <c r="P36" i="1" s="1"/>
  <c r="B10" i="7"/>
  <c r="P35" i="1" s="1"/>
  <c r="B9" i="7"/>
  <c r="P34" i="1" s="1"/>
  <c r="B8" i="7"/>
  <c r="P33" i="1" s="1"/>
  <c r="B7" i="7"/>
  <c r="B6" i="7"/>
  <c r="P31" i="1" s="1"/>
  <c r="B5" i="7"/>
  <c r="P30" i="1" s="1"/>
  <c r="B4" i="7"/>
  <c r="P29" i="1" s="1"/>
  <c r="P32" i="1"/>
  <c r="P37" i="1"/>
  <c r="P41" i="1"/>
  <c r="P42" i="1"/>
  <c r="P44" i="1"/>
  <c r="P46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N29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<sst xmlns="http://schemas.openxmlformats.org/spreadsheetml/2006/main" count="702" uniqueCount="495">
  <si>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</si>
  <si>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</si>
  <si>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</si>
  <si>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</si>
  <si>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</si>
  <si>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</si>
  <si>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</si>
  <si>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</si>
  <si>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</si>
  <si>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</si>
  <si>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</si>
  <si>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</si>
  <si>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</si>
  <si>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</si>
  <si>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</si>
  <si>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</si>
  <si>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</si>
  <si>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</si>
  <si>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</si>
  <si>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</si>
  <si>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</si>
  <si>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</si>
  <si>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</si>
  <si>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</si>
  <si>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</si>
  <si>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</si>
  <si>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</si>
  <si>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</si>
  <si>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</si>
  <si>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</si>
  <si>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</si>
  <si>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</si>
  <si>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</si>
  <si>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</si>
  <si>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</si>
  <si>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</si>
  <si>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</si>
  <si>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</si>
  <si>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</si>
  <si>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</si>
  <si>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</si>
  <si>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</si>
  <si>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</si>
  <si>
    <t>WTI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</si>
  <si>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</si>
  <si>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</si>
  <si>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</si>
  <si>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</si>
  <si>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</si>
  <si>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“한국이 이란과 동급이라고?”…코인규제 후진국, 개발 인력 해외로 탈출 중</t>
  </si>
  <si>
    <t>위기의 K블록체인 금융·가상자산업 분리 7년째 법인은 코인 보유조차 불가능 규제 올가미에 직원들 해외로 “지난 7년간 국내 개발인력 9..</t>
  </si>
  <si>
    <t xml:space="preserve">매일경제 </t>
  </si>
  <si>
    <t>“이놈의 국장, 악재는 귀신같이 반영”…삼전·하이닉스, 마이크론 충격에 ‘휘청’</t>
  </si>
  <si>
    <t>‘D램 풍향계’ 美 마이크론 내년 2분기 실적 전망 발표 전문가 기대치 크게 밑돌아 中메모리 저가공세 직격탄 주가 급락...韓 기업에 ..</t>
  </si>
  <si>
    <t>신창재 회장, 한달내 주식가치 제시해야</t>
  </si>
  <si>
    <t>12년 끈 교보생명訴 2차 결론 외부 평가기관 감정가 관건 어피너티측과 줄다리기 예상 풋옵션 행사땐 조단위 자금필요신회장 지분 담보 대..</t>
  </si>
  <si>
    <t>치솟는 환율에 국민연금도 나섰다…'환헤지 최대 15% 조치' 1년 연장(종합)</t>
  </si>
  <si>
    <t>달러 강세 압력이 높아지면서 국민연금이 전략적 환헤지 비율의 한시적 상향 조치를 내년까지 추가 연장하기로 했다. 일정 조건 충족시 최대..</t>
  </si>
  <si>
    <t xml:space="preserve">뉴시스 </t>
  </si>
  <si>
    <t>`파월 쇼크` 환율 15년만에 1450원 돌파[기획]</t>
  </si>
  <si>
    <t>파월 "금리 조정 신중" 발언 여파 美연준 내년 금리인하 기대 후퇴 견고했던 심리 저항선 끝내 붕괴 주식시장 외인 투자자 이탈 거세 코..</t>
  </si>
  <si>
    <t xml:space="preserve">디지털타임스 </t>
  </si>
  <si>
    <t>美 급락장에도 살아남은 유나이티드헬스</t>
  </si>
  <si>
    <t>이 기사는 국내 최대 해외 투자정보 플랫폼 한경 글로벌마켓에 게재된 기사입니다. 미국 증시가 주춤한 가운데 최대 건강보험사인 유나이티드..</t>
  </si>
  <si>
    <t xml:space="preserve">한국경제 </t>
  </si>
  <si>
    <t>윤익로 대표 "클라우드·수술 로봇 대세…대장주에 투자하라"</t>
  </si>
  <si>
    <t>“클라우드, 수술 로봇 등 대세 기술 분야에서 10년 뒤에도 1등 자리에 있을 미국 대장주에 장기 투자해야 합니다.” 윤익로 셀레니언자..</t>
  </si>
  <si>
    <t>‘고위험·고수익’의 그림자…KKR에 쌓이는 평판 리스크[마켓인]</t>
  </si>
  <si>
    <t>이 기사는 2024년12월19일 17시17분에 마켓인 프리미엄 콘텐츠로 선공개 되었습니다. 해결사 혹은 고리대금업자. 글로벌 사모펀드(..</t>
  </si>
  <si>
    <t xml:space="preserve">이데일리 </t>
  </si>
  <si>
    <t>금리인하 기대감 꺾였다… 제약·바이오주 직격탄</t>
  </si>
  <si>
    <t>제약·바이오, 인터넷 등 성장주가 미국 연방준비제도(Fed·연준)의 금리인하 속도 조절론에 일제히 파란불을 켰다. 통상 성장주는 금리가..</t>
  </si>
  <si>
    <t xml:space="preserve">파이낸셜뉴스 </t>
  </si>
  <si>
    <t>"연초 환율 1500원 갈수도"…금융위기급 쇼크에 외환당국 '총력전'</t>
  </si>
  <si>
    <t>외환시장 참가자들은 최근까지 달러당 1450원을 일종의 심리적 저항선으로 여겨왔다. 탄핵 사태로 인한 정치적 불확실성이 완화되는 가운데..</t>
  </si>
  <si>
    <t>한국투자금융, '글로벌 강화' 조직개편…전민규 부사장·박철수 상무 키맨</t>
  </si>
  <si>
    <t>한국투자금융지주가 글로벌 사업 역량을 강화하기 위한 조직 개편과 임원 인사를 단행했다. 핵심 계열사인 한국투자증권은 퇴직연금사업본부를 ..</t>
  </si>
  <si>
    <t xml:space="preserve">아이뉴스24 </t>
  </si>
  <si>
    <t>교보생명 주식가치 놓고 공방 불가피</t>
  </si>
  <si>
    <t>12년 끈 교보생명訴 2차 결론 외부평가 기관 감정가 관건 어피너티측과 줄다리기 예상 풋옵션 행사땐 조단위 자금필요신창재 지분 담보 대..</t>
  </si>
  <si>
    <t>외인, 하루새 "팔자" 돌아서… 반등 노리던 코스피 곤두박질 [금융시장 FOMC 쇼크]</t>
  </si>
  <si>
    <t>국내 증시가 환리스크 고조에 살얼음판을 걷고 있다. 미국 금리인하 속도조절로 원·달러 환율 상승 압력이 고조되면서 외국인 투자자들의 거..</t>
  </si>
  <si>
    <t>PER 22배 vs. 7.7배…비싸도 미국으로</t>
  </si>
  <si>
    <t>미 연준의 올해 마지막 FOMC가 글로벌 증시를 흔들었습니다. 기준금리는 0.25%포인트 내려갔지만, 방점은 앞으로 금리인하 속도 조절..</t>
  </si>
  <si>
    <t xml:space="preserve">한국경제TV </t>
  </si>
  <si>
    <t>韓 ETF 시장 커졌지만… “10년 투자할 상품 키워야”</t>
  </si>
  <si>
    <t>자본연·파생학회, ‘ETF 시장 변화·발전 방향’ 세미나 국내 상장지수펀드(ETF) 순자산규모가 1년 만에 50조원 가까이 불어났다. ..</t>
  </si>
  <si>
    <t xml:space="preserve">조선비즈 </t>
  </si>
  <si>
    <t>“소액주주 보호 위해 포괄적 주식 교환 제한적 허용해야”</t>
  </si>
  <si>
    <t>소액주주 보호를 위해 상법 개정 시 포괄적 주식 교환을 제한적으로 허용하는 내용을 담아야 한다는 주장이 제기됐다. 자발적 상장폐지 과정..</t>
  </si>
  <si>
    <t xml:space="preserve">데일리안 </t>
  </si>
  <si>
    <t>파월 '12월의 찬물'…환율 1450원 뚫렸다</t>
  </si>
  <si>
    <t>미국 중앙은행(Fed)이 내년 금리 인하 속도를 대폭 늦출 것을 시사하자 원화 가치와 국내 증시가 급락했다. 환율은 달러당 1450원을..</t>
  </si>
  <si>
    <t>마이크론 충격에 삼전·하이닉스 휘청</t>
  </si>
  <si>
    <t>D램 풍향계' 美 마이크론 내년 2분기 실적 전망 발표 전문가 기대치 크게 밑돌아 中메모리 저가공세 직격탄 주가 급락…韓기업에 불똥 ..</t>
  </si>
  <si>
    <t>비트코인 강세' 내년에도 계속?…기요사키의 조언, 또 나왔다</t>
  </si>
  <si>
    <t>경제 분야 베스트셀러 '부자 아빠 가난한 아빠'의 저자 로버트 기요사키가 또 가상자산 비트코인 강세론을 주장하며, 내년 비트코인 가격이..</t>
  </si>
  <si>
    <t xml:space="preserve">이코노미스트 </t>
  </si>
  <si>
    <t>코인 후진국 대한민국, 개발인력 다 떠난다</t>
  </si>
  <si>
    <t>위기의 K블록체인 금융·가상자산업 분리 7년째 법인은 코인 보유조차 불가능 규제 올가미에 직원들 해외로 혁신기술력 세계6위인 한국 가상..</t>
  </si>
  <si>
    <t>"믿었던 마이크론마저…" 울고 싶은 삼성전자 뺨 때렸다</t>
  </si>
  <si>
    <t>이 기사는 국내 최대 해외 투자정보 플랫폼 한경 글로벌마켓에 게재된 기사입니다. 세계 3위 메모리반도체업체인 미국 마이크론이 시장 기대..</t>
  </si>
  <si>
    <t>교보생명 풋옵션 분쟁...ICC 2차 국제중재서 어피니티측 청구 일부 인용  [fn마켓워치]</t>
  </si>
  <si>
    <t>어피니티 컨소시엄(가디언 홀딩스 리미티드, 베어링PEA, IMM PE, 헤니르 유한회사로 구성, 이하 ‘어피니티’)이 신창재 교보생명 ..</t>
  </si>
  <si>
    <t>外人, 尹 탄핵 가결에도 코스피서 2조 넘게 판 이유가 삼성전자 때문이라고?[투자360]</t>
  </si>
  <si>
    <t>외국인 투자자 국내증시 이탈 전문가 진단 국내 증시 부진·강달러 ‘강펀치’·글로벌 경기 영향 [헤럴드경제=김민지 기자] 비상계엄 사태,..</t>
  </si>
  <si>
    <t xml:space="preserve">헤럴드경제 </t>
  </si>
  <si>
    <t>증시 부진에도 'K-푸드' 날았다…삼양식품 6% 급등[핫종목]</t>
  </si>
  <si>
    <t>FOMC 충격'으로 코스피가 2%가량 하락한 가운데 삼양식품이 6% 넘게 올랐다. 'K-푸드 대장주' 삼양식품 주가가 크게 오르자 국..</t>
  </si>
  <si>
    <t xml:space="preserve">뉴스1 </t>
  </si>
  <si>
    <t>"밸류업 아닌 밸류다운?"...ETF도 줄줄이 하락①</t>
  </si>
  <si>
    <t>미국 증시에 우리 시장도 여지없이 휘청이고 있습니다. 정부가 코리아 디스카운트 해소를 위해 핵심적으로 추진하고 있는 밸류업 정책도 무용..</t>
  </si>
  <si>
    <t>벨기에 정부기관 입주 빌딩에 투자한 펀드, 900억 ‘전액 손실’</t>
  </si>
  <si>
    <t>벨기에 상업용부동산에 투자하는 한국투자리얼에셋운용 펀드가 전액 손실 위기에 놓였다. 정부기관이 입주해 있는 빌딩이지만 부동산 시장 침체..</t>
  </si>
  <si>
    <t xml:space="preserve">서울경제 </t>
  </si>
  <si>
    <t>국내 ETF 시장, 3가지 지각 변동···“파생·액티브·테마형으로”</t>
  </si>
  <si>
    <t>국내 상장지수펀드(ETF) 시장이 상품 측면에서 크게 세 가지 변화를 겪고 있다는 분석이 나왔다. 기존 기초자산형, 패시브형, 대표지수..</t>
  </si>
  <si>
    <t>밸류업 공시 내면 주가 오르는데…지수 편입 효과는 '갸우뚱'</t>
  </si>
  <si>
    <t>최근 기업가치제고(밸류업) 계획을 공시한 기업들은 대체로 주가가 강세를 보였다. 반면 최근 특별 리밸런싱을 통해 ‘코리아 밸류업 지수’..</t>
  </si>
  <si>
    <t>미국發 한파에 반도체株 ‘꽁꽁’···삼성전자·SK하이닉스 급락 [투자360]</t>
  </si>
  <si>
    <t>삼성전자, 전날 대비 3.28% 내린 5만3100원 SK하이닉스, 4.63% 내린 17만5000원에 마감 美 메모리 기업 마이크론 실적..</t>
  </si>
  <si>
    <t>트럼프 vs 파월…비트코인 뒤흔든 `두개의 입`</t>
  </si>
  <si>
    <t>도널드 트럼프(왼쪽 사진) 미국 대통령 당선인의 대선 승리 이후 상승세를 이어가던 비트코인 가격이 18일(현지시간) 제롬 파월(오른쪽 ..</t>
  </si>
  <si>
    <t>"겨우 살아나나 싶었는데"…엎친 데 덮친 한국증시 '초비상'</t>
  </si>
  <si>
    <t>제롬 파월 미국 연방준비제도이사회(연준) 의장이 발톱을 드러내자 한국 증시가 사시나무처럼 떨었다. 비상계엄 여파를 겨우 수습했나 싶었는..</t>
  </si>
  <si>
    <t>내년도 '글로벌' 정조준…한국금융지주, 임원인사 및 조직개편 단행</t>
  </si>
  <si>
    <t>한국투자금융지주가 글로벌 사업 관련 임원들을 대거 승진시키는 글로벌 경쟁력 강화에 방점을 찍은 임원인사를 단행했다. 자회사 한국투자증권..</t>
  </si>
  <si>
    <t xml:space="preserve">비즈워치 </t>
  </si>
  <si>
    <t>우울한 마이크론…반도체株 가시밭길 예고</t>
  </si>
  <si>
    <t>미국 메모리 반도체 업체 마이크론 테크놀로지의 분기 실적 발표 후 삼성전자와 SK하이닉스의 주가가 급락했다. 메모리 반도체 3사 중 가..</t>
  </si>
  <si>
    <t>한국투자금융지주, 임원 인사…퇴직연금 조직 신설</t>
  </si>
  <si>
    <t>한국투자금융지주가 내년 1월 1일 자로 정기 임원 인사와 계열사 조직 개편을 실시한다고 19일 밝혔다. 이번 인사에서 한국투자금융지주는..</t>
  </si>
  <si>
    <t>한은·정부, 환율 안정에 총력…주요기관 달러 수요 최대한 억제(종합)</t>
  </si>
  <si>
    <t>국민연금 필요한 달러 외환당국이 공급…스와프 한도 650억달러로↑ 국민연금 환헤지 비율도 10%로 높여…달러 매도 유도하는 효과 은행에..</t>
  </si>
  <si>
    <t xml:space="preserve">연합뉴스 </t>
  </si>
  <si>
    <t>테슬라 제친 팔란티어…서학개미, 이달 6천억 넘게 순매수</t>
  </si>
  <si>
    <t>팔란티어가 테슬라를 제치고 서학개미(해외주식에 투자하는 국내투자자)의 ‘원픽’으로 올라섰다. 인공지능(AI) 서비스가 확대되며 IT 업..</t>
  </si>
  <si>
    <t>연이은 악재 속 코스피, 2% 가까이 하락··· 2435.93 마감</t>
  </si>
  <si>
    <t>코스피 지수가 미국 연준이 내년 금리인하에 대해 속도 조절을 시사하면서 2% 가까이 하락했다. 19일 코스피는 전일 종가 대비 48.5..</t>
  </si>
  <si>
    <t xml:space="preserve">머니S </t>
  </si>
  <si>
    <t>"악재란 악재는 다 나왔다…하나만 빼고" [정경준의 주식어때]</t>
  </si>
  <si>
    <t>내가 사면 떨어지고, 내가 팔면 오른다". 당신만 모르는 주식투자 불변의 법칙. 사상 유례없는 복합위기의 시대, 성공 투자의 절대 공식..</t>
  </si>
  <si>
    <t>“트럼프 겪어본 각국 선제대응할 것…증시도 상고하저”[센터장의 뷰]</t>
  </si>
  <si>
    <t>“이미 세계가 ‘트럼프 1기’를 겪어본 만큼 ‘트럼프 2기’의 정책이 본격화되기 전인 내년 상반기에 각국의 적극적인 정책 대응이 나타날..</t>
  </si>
  <si>
    <t>연준 매파 발언 쇼크에… 성장주, 일제히 '휘청'</t>
  </si>
  <si>
    <t>마이크론 폭락이 불러온 불안감… 크게 휘청인 삼성·하이닉스</t>
  </si>
  <si>
    <t>미래를 이끄는 테크주의 오늘을 전합니다. 삼성전자와 SK하이닉스 등 국내 반도체주가 크게 휘청였다. 미국 기준금리 인하 기조가 흔들린 ..</t>
  </si>
  <si>
    <t xml:space="preserve">머니투데이 </t>
  </si>
  <si>
    <t>이정재 아티스트그룹 ‘오징어게임 시즌2’ 열풍 속 합병…“글로벌 엔터 게임 체인저로”</t>
  </si>
  <si>
    <t>아티스트유나이티드가 내년 연초 아티스트컴퍼니와 합병을 앞둔 가운데 넷플릭스 ‘오징어게임’ 시즌2가 국내외 언론의 뜨거운 호평을 받으며 ..</t>
  </si>
  <si>
    <t xml:space="preserve">아시아경제 </t>
  </si>
  <si>
    <t>①계엄 후폭풍 ②매파 연준 ③마이크론 쇼크…코스피, 겹악재에 떠내려갔다 [투자360]</t>
  </si>
  <si>
    <t>외인·기관 대규모 매도…개인은 8000억원 순매수 ‘배팅’ 반도체株 동반 급락…환율 상승 지속에 수출주 선방 19일 오후 서울 중구 하..</t>
  </si>
  <si>
    <t>ETF 우후죽순 상장하는데 투자자 선택 어려워져…"차별성 없다"</t>
  </si>
  <si>
    <t>국내 ETF(상장지수펀드) 상품이 다변화하고 있으나 상품 간 차별성이 부족해 오히려 투자자들의 선택이 어려워졌다는 지적이 나왔다. 최수..</t>
  </si>
  <si>
    <t>인도 증시 떠나는 투자자들…"떨어지면 사라" 전문가는 추천하는 이유</t>
  </si>
  <si>
    <t>높은 밸류에이션과 성장둔화 우려에 인도증시를 바라보는 투자자들의 시선이 예전같지 않다. 그럼에도 전문가들은 중국의 대체재는 인도밖에 없..</t>
  </si>
  <si>
    <t>재계-투자자, 상법 개정 놓고 평행선…이재명 "심도있는 검토" 주문</t>
  </si>
  <si>
    <t>이재명 더불어민주당 대표가 직접 좌장으로 참여한 상법 개정 토론회에서 경영계와 투자자 측 입장이 평행선을 달렸다. 민주당이 발의한 상법..</t>
  </si>
  <si>
    <t>환율, 달러 강세에 1,451.9원…금융위기 이후 최고</t>
  </si>
  <si>
    <t>당국, 국민연금과 외환 스와프 확대 19일 미국 기준금리 인하 지연 전망에 따른 달러 강세에 원/달러 환율이 글로벌 금융위기 이후 최고..</t>
  </si>
  <si>
    <t>마이크론 실적 전망 쇼크에 삼전·하이닉스 등 반도체株 급락(종합)</t>
  </si>
  <si>
    <t>삼전 3.3%·하이닉스 4.6%↓…각각 외국인·기관 순매도 1위 종목 미국 메모리 반도체기업 마이크론테크놀러지(이하 마이크론)가 시장 ..</t>
  </si>
  <si>
    <t>한국투자금융지주 임원인사…"지속가능한 성장 목표"</t>
  </si>
  <si>
    <t>한국투자금융지주는 계열사별 조직 개편과 정기 임원 인사를 실시한다고 19일 밝혔다. 이번 인사의 적용 시기는 내년 1월1일이다. 한국투..</t>
  </si>
  <si>
    <t>美 장기채 금리 오르니 채권 ETF 주가 ‘시들’</t>
  </si>
  <si>
    <t>장기채 금리 6개월 내 최고점 3개월 수익률 최대 ?20%까지 미국 연방준비제도(Fed·연준)가 12월 연방공개시장위원회(FOMC) 정..</t>
  </si>
  <si>
    <t>[속보] 원화값 금융위기 후 최저로 급락, 달러당 1451.9원 …美영향에 코스닥도 1.89% 빠져</t>
  </si>
  <si>
    <t>국내 증시가 간밤 부진한 지수를 기록한 뉴욕증시의 영향 등으로 2% 가까이 하락 마감했다. 원화값은 2009년 금융위기 이후 최저 수준..</t>
  </si>
  <si>
    <t>"1300억 손실 낸 신한 사태…LP보상체계 적합했는지 점검해야"</t>
  </si>
  <si>
    <t>상장지수펀드(ETF) 유동성공급자(LP) 운영 중 1300억원 규모의 손실을 낸 신한투자증권 사태와 관련, 유동성공급자(LP)에 대한 ..</t>
  </si>
  <si>
    <t>공포에 산' 개미군단, 내일 웃을까…1450원 돌파 환율 어쩌나</t>
  </si>
  <si>
    <t>19일 국내 증시가 미국 매파적 금리인하 여파로 하락했다. 원화 대비 달러 가치가 급등하는 고환율이 증시를 짓누른 가운데 저평가된 국내..</t>
  </si>
  <si>
    <t>‘韓증시 대탈출’ 外人·기관, ‘매파 연준’에 또 순매도…“더 밀릴 곳도 없다” 의견도 [투자360]</t>
  </si>
  <si>
    <t>외국인 ‘사자’ 하루 만에 기조 전환…기관도 17거래일 만에 순매도 “12월 FOMC로 시장 부담 ↑…트럼프發 정책 불확실성도 커져” ..</t>
  </si>
  <si>
    <t>매파' FOMC 결과·생물보안법 통과 불발에…바이오株 줄하락[핫종목]</t>
  </si>
  <si>
    <t>미국 금리 인하 수혜 기대감에 강세를 보였던 바이오주가 연방준비제도(Fed·연준)의 금리인하 기대감이 꺾이자 하락마감했다. 생물보안법(..</t>
  </si>
  <si>
    <t>쌍방울그룹 계열사 퓨처코어 매각 본격화</t>
  </si>
  <si>
    <t>쌍방울그룹의 광학필터 제조 계열사인 퓨처코어의 매각이 본격화됐다. 19일 투자은행(IB) 업계에 따르면 최근 퓨처코어의 최대주주인 광림..</t>
  </si>
  <si>
    <t>美 연준발 충격에 끝 모르는 '셀코리아'…"우려 선반영" 의견도</t>
  </si>
  <si>
    <t>외국인 '사자' 하루 만에 기조 전환…기관도 17거래일 만에 순매도 "매파적 FOMC로 시장 부담 커져…트럼프발 정책 불확실성도 커져"..</t>
  </si>
  <si>
    <t>1450원 뚫은 환율에 멍든 증시…외국인·기관 1조 '매물폭탄'</t>
  </si>
  <si>
    <t>코스피가 2% 가까이 급락해 2435선까지 밀렸다. 미국 중앙은행(Fed)의 ‘매파적 금리인하’가 외국인과 기관의 투매를 불러 일으켰다..</t>
  </si>
  <si>
    <t>‘매파 파월’에 ‘마이크론 실망감’까지…2435선 ‘주르륵’[코스피 마감]</t>
  </si>
  <si>
    <t>코스피 지수가 금리 인하 속도에 제동이 걸린데 따른 충격으로 2% 가까이 하락했다. 19일 엠피닥터에 따르면 이날 코스피 지수는 전거래..</t>
  </si>
  <si>
    <t>日학개미, ‘곱버스’에 1조원 베팅?… 100대 1 액면병합 착시</t>
  </si>
  <si>
    <t>국내 투자자가 니케이평균주가(니케이225지수) 일일 하락률을 2배로 추종하는 ‘곱버스’ 상품에 1조원 넘게 투자한 것으로 집계됐으나, ..</t>
  </si>
  <si>
    <t>마이크론 '쇼크'…삼성전자 바닥은 언제 [장 안의 화제]</t>
  </si>
  <si>
    <t>※ 한국경제TV 생방송 성공투자오후증시는 매일 오후 2시에 방영됩니다. 본 내용은 각 패널 개인의 의견일 뿐 투자 판단은 개인의 몫입니..</t>
  </si>
  <si>
    <t>매파적 인하 '쇼크'…발작인가 추세인가 [장 안의 화제]</t>
  </si>
  <si>
    <t>대신證, 10호 종투사 '초읽기'…"헤지펀드 대출 사업 가능"</t>
  </si>
  <si>
    <t>대신증권(003540)이 국내 10번째 종합금융투자사업사(종투사) 자격 취득을 눈앞에 두게 됐다. 대신증권은 종투사 자격을 발판으로 사..</t>
  </si>
  <si>
    <t>선배당?후투자' 바꾼 기업 절반도 안 돼…금감원, 공시 강화 나서</t>
  </si>
  <si>
    <t>먼저 배당금 액수를 확정한 뒤배당 받을 주주 기준을 확정하는 배당절차 개선을 완료한 상장사가 전체 상장사의 절반에 불과한 것으로 나타났..</t>
  </si>
  <si>
    <t>실적부진·증자'에 현대차증권 역대급 임원 인사</t>
  </si>
  <si>
    <t>현대차증권이 실적 부진과 유상증자 여파로 임원 8명을 정리한 것으로 나타났다. 현대차그룹이 현대차증권을 인수한 이후 역대급 임원 구조조..</t>
  </si>
  <si>
    <t>결론 안나는 `상법vs자시법`… 기업은 "법으로 해결하려는 것 자체가 문제"</t>
  </si>
  <si>
    <t>이재명, 직접 토론회 사회 맡아 이사 충실의무 확대로 갑론을박 "소액주주 보호" VS "소송 급증" 국내증시 저평가(코리아디스카운트)의..</t>
  </si>
  <si>
    <t>"IT 업종 비중 60% 이상 추천…집중 투자 시기"[마켓칼럼]</t>
  </si>
  <si>
    <t>※한경 마켓PRO 텔레그램을 구독하시면 프리미엄 투자 콘텐츠를 보다 편리하게 볼 수 있습니다. 텔레그램에서 ‘마켓PRO’를 검색하면 가..</t>
  </si>
  <si>
    <t>트럼프 정책은 美에도 타격…"Fed 금리 인하 야기할 것"[마켓칼럼]</t>
  </si>
  <si>
    <t>이사 주주충실의무' 두고…경제계 "기업 위축" vs 투자자 "주주 보호"</t>
  </si>
  <si>
    <t>더불어민주당의 상법 개정 토론회에서 투자자와 경제계가 토론에 나섰다. 경제계는 이사회 결정 난항·소송남발·해외투기자본 악용 등의 이유로..</t>
  </si>
  <si>
    <t>DB금융투자 “시장 환경에 흔들림 없이 밸류업 이행하겠다”</t>
  </si>
  <si>
    <t>‘중소형證 첫 밸류업 공시’ 곽봉석 대표 꾸준한 배당에도 주가 눌린데엔 실적 안정성이 부족했다는 진단 본사IB 연계 WM 전략 강화나서..</t>
  </si>
  <si>
    <t>매파적으로 돌변한 연준…한국은행 고심 깊어지나</t>
  </si>
  <si>
    <t>미국 연방준비제도(Fed·연준)가 매파로 선회하자 원/달러 환율이 치솟았다. 당분간 강달러 현상이 계속될 것으로 보이는 가운데 한국은행..</t>
  </si>
  <si>
    <t>"연말배당 절반 줄었다"…배당차익 거래 매수세 유입 '뚝'</t>
  </si>
  <si>
    <t>투자자들이 배당금을 얼마나 주는지 확인하고 투자하도록 유도하는 '배당 선진화 정책' 시행 이후 코스피200 종목 중 연말배당 기업이 전..</t>
  </si>
  <si>
    <t>‘국정불안 이후 집값 상승 동향’... 2017년 닮은 꼴, 2025년에도 상승세 이어지나</t>
  </si>
  <si>
    <t>국내 정치가 불안한 현재, 내년 집값 향방에 대한 관심이 높다. 일각에서는 국정불안으로 주택 공급에 차질이 빚어지면서 내년 부동산시장이..</t>
  </si>
  <si>
    <t>“부자 아빠 될 기회 더 있으려나”...비트코인 35만弗 간다는 경제 베스트셀러 저자</t>
  </si>
  <si>
    <t>자신의 X에 전망 글 게시 현재보다 230% 상승 예견 분석 근거는 제시하지 않아 세계적인 인기 도서 ‘부자 아빠 가난한 아빠’의 저자..</t>
  </si>
  <si>
    <t>“너무 많이 빠졌나?” 반도체 대장주 ‘줍줍’  [주식 초고수는 지금]</t>
  </si>
  <si>
    <t>주식 투자 수익률 상위 1% 초고수들은 19일 오후 1시 30분 기준 유한양행, 삼성전자, 리가켐바이오, HD현대일렉트릭 등을 가장 많..</t>
  </si>
  <si>
    <t>속도내는 상법 개정…“주주 보호”vs“경영권 침해” 날선 공방</t>
  </si>
  <si>
    <t>코리아 디스카운트(한국 증시 저평가)를 해소하기 위해 상법 개정안과 관련 핵심 쟁점으로 떠오른 ‘이사의 주주 충실의무’를 두고 재계와 ..</t>
  </si>
  <si>
    <t>쌍방울' 계열사 퓨처코어 매각 본격화 [fn마켓워치]</t>
  </si>
  <si>
    <t>쌍방울그룹의 계열사인 퓨처코어 매각이 본격화 된다. 19일 투자은행(IB)업계에 따르면 매각 주간사인 삼일회계법인은 공개 매각을 통해 ..</t>
  </si>
  <si>
    <t>"가상화폐 보유 못해" 파월 발언에… 비트코인, 10만달러 턱걸이</t>
  </si>
  <si>
    <t>비트코인 가격이 10만달러 근처에서 맴돌고 있다. 비트코인 전략준비자산화 추진을 반대한다는 제롬 파월 의장의 발언에 투자자들 심리가 위..</t>
  </si>
  <si>
    <t>국민연금, 최대 10% 전략적 환헤지 내년까지 연장[fn마켓워치]</t>
  </si>
  <si>
    <t>국민연금의 전략적 환헤지가 내년까지 연장된다. 19일 장중 원·달러 환율이 1450원을 돌파하는 등 외환당국의 긴장이 높아지는 상황 속..</t>
  </si>
  <si>
    <t>외환당국·국민연금, 외환스와프 한도 650억달러로 증액</t>
  </si>
  <si>
    <t>계약 기한도 내년말로 연장…원/달러 환율 안정에 도움 국민연금이 필요한 달러를 외환당국이 직접 공급 원/달러 환율 안정 차원에서 외환 ..</t>
  </si>
  <si>
    <t>불법 공매도' 바클레이즈 136억·씨티 47억 과징금</t>
  </si>
  <si>
    <t>금융당국이 무차입 공매도를 하다가 적발된 글로벌 국제은행(IB)에 당국은 바클레이즈와 시티에 각각 136억원, 47억원의 과징금 처분을..</t>
  </si>
  <si>
    <t>파라텍, 삼부토건 인수 휴림로봇 통해 3CB 발행완료</t>
  </si>
  <si>
    <t>파라텍의 자금줄로 과거 삼부토건을 인수했던 휴림로봇(옛 DST로봇)이 나섰다. 휴림로봇의 파라텍 전환사채 인수로 상호출자 관계가 형성됐..</t>
  </si>
  <si>
    <t>한미약품 임시주총서는 4인연합 '판정승'…박재현·신동국 해임안 부결</t>
  </si>
  <si>
    <t>경영권 분쟁 중인 한미약품그룹의 핵심계열사 한미약품 임시주주총회에서 송영숙 회장을 비롯한 ‘4인 연합’ 측이 이사회 우위를 지키는 데 ..</t>
  </si>
  <si>
    <t>유한양행, '렉라자' 세계 진출 가시화에 순매수 1위[주식 초고수는 지금]</t>
  </si>
  <si>
    <t>미래에셋증권(006800)에서 거래하는 고수익 투자자들이 19일 오전 가장 많이 순매수한 종목은 유한양행(000100), 리가켐바이오(..</t>
  </si>
  <si>
    <t>파월 “금리조정 신중”… 미국, 내년 ‘1%P → 0.5%P’로 인하폭 낮춘다</t>
  </si>
  <si>
    <t>■ ‘기준금리 인하 새 국면’ 강조 인하 시작 넉달만에 “속도조절” “인플레 강해지면 더 늦출수도” 트럼프 관세정책 여파도 염두 FOM..</t>
  </si>
  <si>
    <t xml:space="preserve">문화일보 </t>
  </si>
  <si>
    <t>스마트한 국채 개미…계엄 이후 만기 1~2년 단기물 집중 매수</t>
  </si>
  <si>
    <t>정치·경제적 혼란을 가져온 계엄 사태 이후 개인투자자가 만기 1~2년 이내인 단기 국고채를 집중 매수해 눈길을 끈다. 계엄과 대통령 탄..</t>
  </si>
  <si>
    <t>미 금리충격, 마이크론 폭락… 파랗게 질린 삼성·하이닉스</t>
  </si>
  <si>
    <t>미래를 이끄는 테크주의 오늘을 전합니다. 삼성전자와 SK하이닉스 등 국내 반도체주가 크게 휘청이고 있다. 미국 기준금리 인하 기조가 흔..</t>
  </si>
  <si>
    <t>“美 이틀에 한번꼴 하락장…단기테마투자 경계해야”</t>
  </si>
  <si>
    <t>박근배 신한證 투자상품솔루션부 상무 S&amp;P500 올해 ‘사상최고치’ 경신 57회 “변동성 클땐 안전한 ‘지수투자’ 추구 美증시 우상향 ..</t>
  </si>
  <si>
    <t>마이크론 내년 실적 실망에 주가↓…삼전·SK하이닉스 ‘된서리’</t>
  </si>
  <si>
    <t>‘메모리다운사이클’ 예견에 부진우려 韓반도체 투톱 “HBM경쟁력 부각” 글로벌 메모리 반도체 산업의 ‘바로미터’ 격인 미국 마이크론 테..</t>
  </si>
  <si>
    <t>‘정치리스크’에 개미들 ‘골드러시’</t>
  </si>
  <si>
    <t>계엄이후 골드바 640억어치 사들여 전문가 “포트폴리오서 금비중 유지” 12·3 계엄 사태 이후 시장에 대한 불안감이 확산하자 ‘골드 ..</t>
  </si>
  <si>
    <t>"파월 발언 영향 컸다" 비트코인, 다시 10만 달러 아래로</t>
  </si>
  <si>
    <t>가상화폐 대장주 비트코인이 미 연방준비제도(Fed·연준)의 기준금리 인하 발표 이후 10만 달러선이 무너졌다. 연준이 내년 금리 인하 ..</t>
  </si>
  <si>
    <t>MBK, 고려아연 주식 194만원에도 샀다…주총서 승기 잡으려 총력전</t>
  </si>
  <si>
    <t>고려아연 임시 주주총회까지 한 달 가량 남은 가운데, MBK파트너스가 막판까지 지분 확대에 총력전을 벌인 것으로 나타났다. 의결권 지분..</t>
  </si>
  <si>
    <t>파월 발언에 증시 '와르르'...환율 금융위기 이후 최고 [오한마]</t>
  </si>
  <si>
    <t>시청자 여러분 안녕하십니까. 오전장 한방에 마무리하는 뉴스. 오한마 시간입니다. 미국 파월 연준 의장의 매파적 발언으로 뉴욕 증시는 물..</t>
  </si>
  <si>
    <t>악재 연발에 무의미해진 환율 저항선…1,500원 돌파 전망까지</t>
  </si>
  <si>
    <t>계엄 사태에 하단 높아지고 美 연준발 충격에 전고점 넘겨 금융위기 이후 최고…"트럼프 취임 전후 추가 상승" 국내 정국 불안과 미국 통..</t>
  </si>
  <si>
    <t>매각 지연' 한양증권, 올해도 대주주 배만 불리는 배당하나</t>
  </si>
  <si>
    <t>1년새 기부금 3억원 늘었으나 일반 배당 동일 최대주주 바뀌면 기부금 집행 어렵단 전망도 주주들 사이에서는 연말이 되면 배당이 화두에 ..</t>
  </si>
  <si>
    <t xml:space="preserve">더팩트 </t>
  </si>
  <si>
    <t>코스피, 외인·기관 '팔자' 1%대 약세… 2440선 등락</t>
  </si>
  <si>
    <t>미국 연방준비제도(Fed·연준)의 금리인하 속도 조절과 시사에 코스피가 1%대 약세를 나타내고 있다. 이날 코스피시장에서 11시17분 ..</t>
  </si>
  <si>
    <t>ETF부터 퇴직연금 상품까지 고루 성장…한투운용, 올 순자산 16조 ↑</t>
  </si>
  <si>
    <t>올해 펀드 시장을 두고 국내 자산운용사들 사이 치열한 경쟁이 벌어지고 있는 가운데 한국투자신탁운용의 성장이 눈에 띈다. 운용사 핵심 사..</t>
  </si>
  <si>
    <t>비트코인 결국 10만달러 아래로…13일 이후 6일만</t>
  </si>
  <si>
    <t>도널드 트럼프 미국 대통령 당선인의 대선 승리 이후 상승세를 이어가던 비트코인 가격이 제롬 파월 미 연방준비제도(Fed·연준) 의장의 ..</t>
  </si>
  <si>
    <t>매' 띄운 파월에 증시·환율 출렁…내년 美 금리인하 2회에 그칠 듯</t>
  </si>
  <si>
    <t>미국 중앙은행인 연방준비제도(Fed)가 내년 기준금리 인하 횟수 전망치를 종전 4회에서 2회로 대폭 줄였다. 올해 마지막 연방공개시장위..</t>
  </si>
  <si>
    <t>미국 FOMC 쇼크에 '양자'가 피난처?…상한가 찍은 이 종목은</t>
  </si>
  <si>
    <t>미국의 매파적 금리 인하 충격에도 양자 관련 주식들에 매수세가 쏠렸다. 국내 증시가 고환율 여건에서 전반적으로 하락한 상황과 대조적이다..</t>
  </si>
  <si>
    <t>MBK·영풍, 고려아연 지분 1.14% 추가 취득[마켓인]</t>
  </si>
  <si>
    <t>왼쪽부터 장형진 영풍 고문, 김병주MBK파트너스 회장, 최윤범 고려아연 회장(사진=이데일리 DB) MBK파트너스와 영풍 연합이 고려아연..</t>
  </si>
  <si>
    <t>원·달러 환율 15년 만에 최고… 조선株 웃고 항공株 울고</t>
  </si>
  <si>
    <t>미국 달러 대비 원화 환율이 글로벌 금융위기 때인 2009년 이후 최고치를 넘어서면서 산업별 희비가 엇갈리고 있다. 조선을 비롯해 달러..</t>
  </si>
  <si>
    <t>"투자이민 왔는데"…나스닥 급락에 서학개미 '화들짝'</t>
  </si>
  <si>
    <t>미국 연방준비제도(연준·Fed)가 내년 금리 인하에 대한 속도 조절을 예고하면서 미 증시가 일제히 급락했다. 연준의 발표 이후 나스닥 ..</t>
  </si>
  <si>
    <t>컴투스, 내년도 실적 기대감 ‘UP’…잇단 목표주가 상향</t>
  </si>
  <si>
    <t>컴투스에 대한 내년 실적 기대감이 커지는 모습이다. 전일 교보증권에 이어 NH투자증권도 컴투스의 목표주가를 상향했다. 내년 1분기 말 ..</t>
  </si>
  <si>
    <t>MBK-영풍, 고려아연 의결권 46.7% 확보[fn마켓워치]</t>
  </si>
  <si>
    <t>MBK파트너스-영풍이 고려아연 의결권 지분 46.7%를 확보했다. 의결권 과반까지 육박한 수준으로, 2025년 1월 23일 임시 주주총..</t>
  </si>
  <si>
    <t>비트코인 급락에도…기요사키 "내년 35만달러 돌파"</t>
  </si>
  <si>
    <t>세계적인 베스트셀러 '부자 아빠 가난한 아빠'의 저자 로버트 기요사키가 비트코인 강세론을 재차 강조하고 나섰다. 18일(현지시간) 야후..</t>
  </si>
  <si>
    <t>엔비디아 한계점 임박했나…"2023년 이후 최장 기간 하락세"</t>
  </si>
  <si>
    <t>엔비디아가 연일 급락하고 있는 가운데 월가에서도 인공지능(AI) 고점론을 둘러싼 경고음이 커지고 있다. 18일(현지시간) 비즈니스 인사..</t>
  </si>
  <si>
    <t>단물 빠진 정치테마주…이재명·한동훈·이준석株 일제히 하락</t>
  </si>
  <si>
    <t>국내 증시가 19일 미국의 매파적 금리인하 여파로 부진한 가운데 정치테마주도 함께 약세다. 비상계엄 사태와 탄핵 정국에서 떠올랐던 '이..</t>
  </si>
  <si>
    <t>요동치는 '우원식 테마주'…코오롱모빌리티 우선주 上上[핫종목]</t>
  </si>
  <si>
    <t>국내 증시가 미국 연방공개시장위원회(FOMC) 회의 결과에 흔들리는 가운데 우원식 국회의장 관련 테마주는 상한가로 직행했다. 2거래일 ..</t>
  </si>
  <si>
    <t>계엄 여파에 ‘매파 파월’ 강타까지…코스피 ‘뚝’·환율 ‘급등’ 충격 빠진 韓 금융시장 [투자360]</t>
  </si>
  <si>
    <t>원/달러 환율, 1450원 넘어 금융위기 후 최고 코스피·코스닥 급락…외인·기관 순매도 비트코인 등 가상자산도 약세 [연합, EPA] ..</t>
  </si>
  <si>
    <t>“올 들어 ‘역대 최고’ 57회 美 S&amp;P500도 이틀에 한 번 하락세…단타 경계해야” [투자360]</t>
  </si>
  <si>
    <t>박근배 신한證 투자상품솔루션부 상무 인터뷰 2025년 주식시장 전망 및 투자전략 진단 박근배 신한투자증권 투자상품솔루션부 상무. [정호..</t>
  </si>
  <si>
    <t>FOMC 쇼크'에 증시 휘청이자…"지금이야" 개미들은 줍는다</t>
  </si>
  <si>
    <t>코스피가 19일 미국 연방준비제도(연준)의 매파적 금리인하 충격을 받아 내림세다. 원/달러 환율이 15년만에 최고치까지 상승(원화가치 ..</t>
  </si>
  <si>
    <t>마이크론·FOMC `쌍쇼크`에 흔들…SK하이닉스 4%·삼성전자 2% 빠져</t>
  </si>
  <si>
    <t>수요 부진하다"…마이크론, 시간 외 거래서 19% 급락 '메모리 풍향계'로 불리는 미국 마이크론테크놀로지가 기대치를 하회하는 실적 가이..</t>
  </si>
  <si>
    <t>"더 오를 일만 남았다" 들썩…부자들 뭐 쓸어 담나 봤더니 [양현주의 슈퍼리치 레시피]</t>
  </si>
  <si>
    <t>※ ‘양현주의 슈퍼리치 레시피’는 양현주 한국경제신문 기자가 매주 목요일 한경닷컴 사이트에 게재하는 ‘회원 전용’ 재테크 전문 콘텐츠입..</t>
  </si>
  <si>
    <t>끝과 끝 달리는 '코스닥 vs. 나스닥'…韓증시, IPO 대어 이탈에 수혜주 찾기 분주</t>
  </si>
  <si>
    <t>미국 벤처기업을 대상으로 하는 나스닥 모델을 차용한 코스닥 지수가 시장 평가에서 극과 극을 달리고 있다. 19일 금융투자업계에 따르면 ..</t>
  </si>
  <si>
    <t>U.S. 에너지 매도신호 포착, 수익률 46.1% 달성[MK시그널]</t>
  </si>
  <si>
    <t>안녕하세요. 미국 주식 핫 이슈 종목을 분석해드리는 AI 기자 ‘MK시그널’입니다. 18일, U.S. 에너지(USEG)가 MK시그널에서..</t>
  </si>
  <si>
    <t>‘매파’ 파월에 비트코인 5% 급락 [매일코인]</t>
  </si>
  <si>
    <t>“연방준비제도(Fed.연준)는 비트코인을 소유할 수 없다. 법 개정을 추진할 계획도 없다.” 제롬 파월 연준 의장은 18일(현지시간) ..</t>
  </si>
  <si>
    <t>하락장에도 불닭은 '훨훨'…삼양식품·에스앤디 동반 급등</t>
  </si>
  <si>
    <t>해외 확장을 바탕으로 성장세가 지속될 것이라는 전망에 삼양식품이 강세를 보인다. 삼양식품의 주력 제품 '불닭볶음면'에 들어가는 소스를 ..</t>
  </si>
  <si>
    <t>[단독]대신증권, 종투사 자격 얻었다…국내 종투사 10개사로</t>
  </si>
  <si>
    <t>대신증권이 종합금융투자사(종투사) 지정을 눈앞에 뒀다. 이에 따라 국내 종투사는 9곳에서 2년 만에 10곳으로 늘어날 전망이다. 19일..</t>
  </si>
  <si>
    <t>“한강뷰 보러 따로 안 가도 되겠네”…최고 전망에 맛도 일품이라는데 [증권가 구내식당 대전]</t>
  </si>
  <si>
    <t>‘전망 맛집’이라는 하나증권 구내식당은? MZ 직원 위한 ‘프로틴 팩’도 인기몰이 여의도 점심값은 금값이라는 말이 있습니다. 천정부지로..</t>
  </si>
  <si>
    <t>코스피 미 FOMC 쇼크에 2%대 '뚝'…코스닥도 약세</t>
  </si>
  <si>
    <t>코스피가 19일 미 연방준비제도(Fed·연준)의 금리인하 속도 조절과 그에 따른 미국 증시 급락의 영향으로 장 초반 2% 하락했다. 이..</t>
  </si>
  <si>
    <t>"그 조각투자 상품의 이름을 말해선 안돼"[김남석의 개미생활]</t>
  </si>
  <si>
    <t>주식시장 관련 소식이 매일 쏟아지지만 뉴스에서 '개미'의 목소리를 찾기 쉽지 않습니다. 기사를 쓰는 기자도 개인 투자자고, 매일 손실과..</t>
  </si>
  <si>
    <t>금리 인하 기대했던 바이오株…美 FOMC 결과에 줄하락[핫종목]</t>
  </si>
  <si>
    <t>미국 연방공개시장위원회(FOMC)가 올해 마지막 회의에서 '매파적 인하'를 단행하면서 '금리 인하 수혜주'로 꼽히는 바이오주 전반이 약..</t>
  </si>
  <si>
    <t>“삼전·하이닉스, 며칠 올라 하루만에 폭삭”…‘매파 파월+마이크론 쇼크’ 원투펀치 맞았다 [투자360]</t>
  </si>
  <si>
    <t>“삼성전자 주가는 오늘 땐 며칠에 걸쳐서 차곡차곡 가더니, 빠질 땐 한 순간이네요.” (온라인 주식 거래앱 커뮤니티) 국내 증시 시가총..</t>
  </si>
  <si>
    <t>비트코인, 美금리인하 속도조절·파월 ‘비축불가’ 발언 5%대 하락…알트코인도 약세 [투자360]</t>
  </si>
  <si>
    <t>비트코인이 18일(현지시간) 미 연방준비제도(Fed·연준)의 기준금리 인하 발표 이후 큰 폭의 하락세를 나타내고 있다. 연준이 내년 금..</t>
  </si>
  <si>
    <t>온코닉테라퓨틱스, 장 초반 53% 상승하며 코스닥 성공적 첫발 [투자360]</t>
  </si>
  <si>
    <t>온코닉테라퓨틱스 19일 코스닥 상장 국내 신약 연구개발 전문기업 국내 최초 상장 전 신약 허가에 성공 온코닉테라퓨틱스 [헤럴드경제=김민..</t>
  </si>
  <si>
    <t>美 금리인하 속도 조절·환율 ‘충격파’…내년 韓증시도 가시밭길 ‘예고’ [투자360]</t>
  </si>
  <si>
    <t>美연준, 2025년 금리인하 전망 축소 한-미 간 통화정책 차별화로 인한 원화 약세 우려 일각에선 “다시 물가다”…인플레이션 우려도 외..</t>
  </si>
  <si>
    <t>美 제롬 파월 '비축 불가' 발언에 비트코인 관련주 약세</t>
  </si>
  <si>
    <t>비트코인 관련주가 장 초반 약세다. 제롬 파월 미국 연방준비제도 의장이 연준의 비트코인 비축 가능성을 일축한 점이 악재로 작용하는 모습..</t>
  </si>
  <si>
    <t>“내년 上低下高” 시장 실망시킨 ‘풍향계’ 美 마이크론 실적 전망…三電·SK하닉 주가 된서리? [투자360]</t>
  </si>
  <si>
    <t>마이크론, 2025FY1Q 실적은 시장 전망치 부합 2025FY2Q 전망치, 시장 예상比 매출 12%·EPS 25% 하회 “레거시 메모..</t>
  </si>
  <si>
    <t>파월 "연준 비트코인 소유 못해" 발언에…가상자산株 약세[핫종목]</t>
  </si>
  <si>
    <t>미국 연방준비제도(연준·FED)의 제롬 파월 의장이 비트코인 보유에 부정적 입장을 드러내자 가상자산 관련주가 약세를 보이고 있다. 한국..</t>
  </si>
  <si>
    <t>삼양식품, 中공장 증설 소식에…급락장 속 주가 5%대 강세[핫종목]</t>
  </si>
  <si>
    <t>국내 증시가 급락하고 있는 가운데 삼양식품(003230)이 5% 넘게 상승하고 있다. 19일 오전 9시 33분 기준 삼양식품은 전일 대..</t>
  </si>
  <si>
    <t>계엄령·탄핵 정국에 ‘골드바’ 사 모았다…안전자산에 몰린 개미</t>
  </si>
  <si>
    <t>비상계엄 이후 개인, 골드바 640억원 어치 매입 강달러 전망에 금 시세 하락 전망 전문가 “포트폴리오에서 금 비중 유지해야” [게티이..</t>
  </si>
  <si>
    <t>롯데케미칼, 8400억 차입 계약…부채비율 80% 넘나</t>
  </si>
  <si>
    <t>이 기사는 12월 18일 15:37 마켓인사이트에 게재된 기사입니다. 롯데케미칼이 내년 가동할 계획인 인도네시아 석유화학단지 운영자금 ..</t>
  </si>
  <si>
    <t>코스피 FOMC·마이크론 더블쇼크 장중 1.8% 급락…코스닥도 약세 [투자360]</t>
  </si>
  <si>
    <t>내년 금리인하 횟수 축소에 미국 3대 주요지수 모두추락 “韓 증시는 하방 압력 제한적” 마이크론 연동 반도체 株 낙폭 커…코스닥도 1%..</t>
  </si>
  <si>
    <t>美 연준발 충격에 환율 1,450원 돌파…금융위기 이후 최고(종합)</t>
  </si>
  <si>
    <t>연준 금리인하 지연 전망에 달러 초강세…당국, 시장 안정화 메시지 원/달러 환율이 미국 기준금리 인하 지연 전망에 따른 달러 강세에 1..</t>
  </si>
  <si>
    <t>엔비디아, 5거래일 연속 하락 마감…금리 인하 영향</t>
  </si>
  <si>
    <t>인공지능(AI) 칩 대장주 엔비디아가 5거래일 연속 하락 마감했다. 18일(현지시간) 뉴욕증권거래소에 따르면 이날 엔비디아 주가는 전날..</t>
  </si>
  <si>
    <t>"中 공장 신설" 삼양식품 목표가 줄상향…더 치솟는 '이 종목'</t>
  </si>
  <si>
    <t>미국 중앙은행(Fed)의 매파적 연방공개시장위원회(FOMC) 결과로 인한 급락장 속에서 삼양식품이 큰 폭으로 상승하고 있다. 최근 중국..</t>
  </si>
  <si>
    <t>NH투자증권, 최소 500원 배당 보장…윤병운號 밸류업 계획 발표</t>
  </si>
  <si>
    <t>밸류업(기업가치제고) 프로그램 이후 주가가 올라 대표적 수혜주로 꼽히는 NH투자증권이 기업가치제고 계획을 내놨다. 자기자본이익률(ROE..</t>
  </si>
  <si>
    <t>파월 충격파…코스피 2% 급락·환율 1,450원 돌파</t>
  </si>
  <si>
    <t>코스피가 금리 인하와 관련한 미국 연준의 매파적 움직임에 장 초반 충격을 받고 있다. 19일 오전 9시 5분 현재 코스피는 전 거래일 ..</t>
  </si>
  <si>
    <t>美 연준발 충격에 환율 1,450원 돌파…금융위기 이후 최고</t>
  </si>
  <si>
    <t>美 FOMC·마이크론 충격에…삼전 2%·하이닉스 5%대 약세[핫종목]</t>
  </si>
  <si>
    <t>삼성전자(005930)와 SK하이닉스(000660) 등 국내 반도체 대장주가 미국 연방공개시장위원회(FOMC) 쇼크와 업황 약세에 19..</t>
  </si>
  <si>
    <t>[속보] 美 영향에 증시 급락…코스피 2.33% 하락, 코스닥 2.16% 하락 개장</t>
  </si>
  <si>
    <t>제롬 파월 연방준비제도이사회(Fed·연준)의 매파적 발언에 뉴욕증시가 큰 폭으로 하락 마감하자 코스피가 2% 넘게 빠지며 출발했다. 4..</t>
  </si>
  <si>
    <t>마이크론 실적 실망감에…삼성전자 2%↓·SK하이닉스 5%↓</t>
  </si>
  <si>
    <t>삼성전자와 SK하이닉스의 주가가 급락하고 있다. 미국의 마이크론이 기대에 못 미치는 실적 가이던스(목표치)를 제시하며 반도체주 투자심리..</t>
  </si>
  <si>
    <t>미 금리 충격, 반도체주 폭락 여파… 삼성 -2%, 하이닉스 -6% 출발</t>
  </si>
  <si>
    <t>삼성전자와 SK하이닉스, 한미반도체가 미국 증시 및 반도체주 폭락 여파에 하락 출발했다. 19일 코스피에서 삼성전자는 오전 9시5분 기..</t>
  </si>
  <si>
    <t>"삼양식품, 장기 성장성 뚜렷하다…목표가 72만→85만"-DS</t>
  </si>
  <si>
    <t>DS투자증권은 19일 삼양식품에 대해 주당순이익(EPS) 증가율이 시장 평균과 국내외 경쟁사를 계속해서 웃돌 것으로 전망된다면서 목표주..</t>
  </si>
  <si>
    <t>상장기업이 하루 8주 거래'…세아홀딩스, 밸류업 막는 저유동성</t>
  </si>
  <si>
    <t>유가증권시장 상장기업 세아홀딩스가 극심한 유동성 부족 현상을 보이고 있다. 올해 하반기 월평균 거래량은 6000여주에 불과하다. 하루 ..</t>
  </si>
  <si>
    <t>올해부터 절세하려면 연간 연금소득 수령액 1500만원 이하로 [투자360]</t>
  </si>
  <si>
    <t>금감원 ‘연금설계 위한 금융꿀팁’ 만55세 이후 소득 발생하면 수령 늦춰야 [헤럴드경제=유동현 기자] 은퇴를 준비하고 있다면 연금 개시..</t>
  </si>
  <si>
    <t>키움證 “LG전자, 실적 아쉽지만 주주환원 긍정적… 비중 확대 추천”</t>
  </si>
  <si>
    <t>키움증권은 LG전자의 올해 4분기 실적이 시장 기대치에 못 미칠 것이라면서도 기업가치 제고를 위한 행보를 고려할 때 비중을 확대할 때라..</t>
  </si>
  <si>
    <t>LG엔솔, 테슬라 밸류체인 프리미엄 지속…'최선호주' 의견-DB</t>
  </si>
  <si>
    <t>내년에도 LG에너지솔루션의 테슬라 밸류체인 프리미엄이 지속될 것이라는 전망이 나왔다. 실적 기대치 하향은 이어지겠지만, 프리미엄 지속과..</t>
  </si>
  <si>
    <t>미래에셋證 "LG전자, 주주환원·EPS성장률 긍정적..매수 권고"</t>
  </si>
  <si>
    <t>미래에셋증권이 LG전자에 대해 최근 발표한 기업가치 제고계획에 대한 의지가 주가에 긍정적으로 작용할 것으로 전망했다. 주당순이익(EPS..</t>
  </si>
  <si>
    <t>삼양식품, 중국공장 증설로 자신감 보여줘…목표가 95만원↑-키움</t>
  </si>
  <si>
    <t>키움증권이 삼양식품의 목표주가를 기존 80만원에서 95만원으로 올려 잡았다. 중국 현지공장 증설계획은 글로벌 수요 증가에 대한 자신감을..</t>
  </si>
  <si>
    <t>매의 발톱' 보인 파월에 달러 강세…"환율 1450원 등락 예상"[외환브리핑]</t>
  </si>
  <si>
    <t>원·달러 환율이 달러 강세에 상승 압력을 받으면서 1450원 선을 뚫을 것으로 예상됐다. 미 연방준비제도(Fed·연준)가 예상대로 정책..</t>
  </si>
  <si>
    <t>삼성SDI, 수요 부진에 실적 악화 지속…"주가는 너무 싸다"-DB</t>
  </si>
  <si>
    <t>DB금융투자는 삼성SDI가 수요 감소의 여파로 부진한 실적을 지속할 것이라고 19일 전망했다. 이에 목표주가를 기존 48만원에서 39만..</t>
  </si>
  <si>
    <t>‘트럼프發 인플레 우려’에 움츠러든 美연준…한국 증시 어쩌나 [투자360]</t>
  </si>
  <si>
    <t>2025년 기준금리 인하 횟수, 규모 줄어 트럼프 정책의 인플레이션 자극 우려 18일(현지시간) 미국 뉴욕증권거래소에서 주식 중개인이 ..</t>
  </si>
  <si>
    <t>‘매파 파월’에 투심 위축 불가피…韓증시 영향은[오늘증시전망]</t>
  </si>
  <si>
    <t>한국 증시가 12월 FOMC에서 나온 제롬 파월 연준 의장의 매파적 발언에 약세 출발이 예상된다는 전망이 나왔다. 인플레이션이 강해지면..</t>
  </si>
  <si>
    <t>美 캘리포니아, 2035년부터 가솔린차 판매 중단 검토</t>
  </si>
  <si>
    <t>원자재 시황도 살펴보겠습니다. 현재 시간 5시 40분 지나가고 있고요, 5시 수치를 기준으로 하고 있습니다. 국제유가부터 확인해 보겠습..</t>
  </si>
  <si>
    <t>"12월 FOMC서 국면 전환" 하나證, 내년 3회 금리인하 전망</t>
  </si>
  <si>
    <t>하나증권은 19일 12월 연방공개시장위원회(FOMC)에서 새로운 국면으로의 전환이 예고됐다며 2025년 3차례 금리인하 가능성을 점쳤다..</t>
  </si>
  <si>
    <t>"삼성SDI 4분기 영업익 기대치의 `절반`…그래도 현재 주가는 매력적"</t>
  </si>
  <si>
    <t>삼성SDI의 4분기 영업이익이 시장 평균 예상치(컨센서스)를 55% 밑돌 것이란 전망이 나왔다. 실적 하향 조정은 내년까지 이어질 수 ..</t>
  </si>
  <si>
    <t>예상된 인하와 매파적 FOMC…금리 상승 되돌림 불가피[채권브리핑]</t>
  </si>
  <si>
    <t>19일 국내 국고채 시장은 간밤 미국 연방공개시장위원회(FOMC) 이벤트와 미국채 금리 흐름을 반영하며 약세 출발이 예상된다. 시장의 ..</t>
  </si>
  <si>
    <t>미 연준, 기준금리 0.25%p 내려…내년 두 차례 인하 전망</t>
  </si>
  <si>
    <t>올해 하반기 3연속 금리인하 기준금리 4.25~4.50% 미국 연방준비제도(Fed.연준)가 기준금리를 0.25%p 인하했다. 이로써 미..</t>
  </si>
  <si>
    <t>"美 증시 급락…코스피 하락 출발 예상"[굿모닝 증시]</t>
  </si>
  <si>
    <t>미국 증시가 급락함에 따라 19일 국내 증시도 하락 압력에 노출될 것으로 전망된다. 마이크론이 시간 외에서 10% 넘게 주가가 내려간 ..</t>
  </si>
  <si>
    <t>미국 `연준 쇼크`…환율 1450원 돌파에 더 두려운 한국 증시</t>
  </si>
  <si>
    <t>미국 연방준비제도(Fed·연준)가 18일(현지시간) 기준금리를 25bp(1bp=0.01%포인트) 내렸다. 하지만 내년 인하 속도를 조절..</t>
  </si>
  <si>
    <t>FOMC 금리 전망표 4번→2번으로…불확실성 높아졌다-유진</t>
  </si>
  <si>
    <t>12월 미국 FOMC(연방공개시장위원회) 회의에서 예상대로 기준금리를 인하했으나, 점도표(금리 전망표)를 당초 4번으로 2번 인하로 변..</t>
  </si>
  <si>
    <t>“내년 1Q 코스피 저점 가능성…통신주 흐름 주목”</t>
  </si>
  <si>
    <t>통신주 강세 현상이 증시 약세 국면 후반부에 발생하는 점을 고려하면, 국내 증시가 내년 1분기 저점에 도달할 것이란 전망이 나왔다. 변..</t>
  </si>
  <si>
    <t>칩스앤미디어, 숨겨진 AI 수혜주-현대차</t>
  </si>
  <si>
    <t>현대차증권은 19일 칩스앤미디어(094360)에 대해 숨겨진 인공지능(AI) 수혜주라고 분석했다. 투자의견은 ‘매수’를 유지했고, 목표..</t>
  </si>
  <si>
    <t>"효성티앤씨, 목표주가 하향↓‥36만5000원"[클릭 e종목]</t>
  </si>
  <si>
    <t>SK증권은 19일 효성티앤씨의 목표주가를 36만5000원으로 하향했다. 2025년 스판덱스 업황은 개선될 것으로 예상했다. 견조한 미국..</t>
  </si>
  <si>
    <t>태광, 美 LNG 수출 터미널 수혜 기대…목표가↑ -대신</t>
  </si>
  <si>
    <t>대신증권이 태광(023160)에 대해 미국 액화천연가스(LNG) 수출 터미널 수혜가 기대된다며 목표주가를 기존 1만 7500원에서 2만..</t>
  </si>
  <si>
    <t>12월 FOMC 회의-기자회견 집중 분석</t>
  </si>
  <si>
    <t>*방송 원문입니다. 파월의장의 모두 발언 듣고 오셨습니다. 연준이 늘 강조하는 통화정책을 위한 두 가지 목표, 바로 ‘최대 고용’과 ‘..</t>
  </si>
  <si>
    <t>12월 FOMC 특집_성명문, 점도표, 경제전망</t>
  </si>
  <si>
    <t>12월 FOMC 결과가 발표됐습니다. 금리 결정 내용이 담긴 성명서와 함께 시장이 기다렸던 점도표. 또, 연준이 내놓은 경기 전망까지 ..</t>
  </si>
  <si>
    <t>매파적 FOMC·마이크론 실적 우려에…韓 증시 '긴장'[마켓뷰]</t>
  </si>
  <si>
    <t>뉴욕증시, 금리 인하 속도 조절에 급락…코스피도 하락 출발 전망 시간 외 거래서 '메모리칩' 마이크론 폭락…日은행 정책회의 주목 19일..</t>
  </si>
  <si>
    <t>피아이이 IPO 재도전…성장성 시험대</t>
  </si>
  <si>
    <t>올해 초 스팩 합병을 통한 상장이 좌절됐던 피아이이가 증시 입성 재도전에 나선다. 투자은행(IB) 업계에서는 피아이이가 이번 IPO를 ..</t>
  </si>
  <si>
    <t>"올해부터 연금수령액 1500만원까지 저율 분리과세 가능"</t>
  </si>
  <si>
    <t>금감원, 157번째 금융꿀팁 공개 금융감독원이 은퇴준비자의 연금설계를 위한 다양한 세제혜택을 소개했다. 더불어 부득이한 사유로 연금저축..</t>
  </si>
  <si>
    <t>"태광, 美 LNG 수출 터미널 수혜 기대…목표가↑"[클릭 e종목]</t>
  </si>
  <si>
    <t>대신증권은 19일 태광에 대해 미국 LNG 수출 터미널 수혜가 기대된다며 목표주가를 기존 1만7500원에서 2만1000원으로 상향 조정..</t>
  </si>
  <si>
    <t>"매파적인 FOMC 쇼크…국내 증시 하락출발 전망"</t>
  </si>
  <si>
    <t>매파적이었던 연방공개시장위원회(FOMC) 쇼크로 국내 증시가 하락출발 할 것이라는 전망이 나왔다. 19일 이성훈 키움증권 연구원에 따르..</t>
  </si>
  <si>
    <t>유니셈, 낸드 투자 부진…목표가↓-LS</t>
  </si>
  <si>
    <t>LS증권은 19일 유니셈(036200)에 대해 낸드 투자 기조가 보수적으로 변함에 따라 극저온 식각 장비향 칠러 납품 모멘텀을 크게 기..</t>
  </si>
  <si>
    <t>"금값 이미 많이 올랐는데"…투자 전문가의 '깜짝' 조언 [2025 재테크]</t>
  </si>
  <si>
    <t>다사다난했던 2024년 갑진년(甲辰年)이 저물어가면서 여의도 증권가에서는 2025년 을사년(乙巳年) 재테크 전망을 점치기 바쁩니다. 내..</t>
  </si>
  <si>
    <t>“금리인하 속도조절”…美증시 뚝, 산타랠리 기대 반락[뉴스새벽배송]</t>
  </si>
  <si>
    <t>간밤 뉴욕 증시는 12월 FOMC에서 나온 제롬 파월 연준 의장의 매파적 발언에 하락 마감했다. 인플레이션이 강해지면 금리 인하 속도를..</t>
  </si>
  <si>
    <t>“이지바이오, 글로벌 기업으로 재평가 여지 충분”[클릭 e종목]</t>
  </si>
  <si>
    <t>NH투자증권은 19일 이지바이오에 대해 글로벌 기업으로 재평가받을 여지가 충분하다고 분석했다. 이지바이오는 2020년 이지홀딩스의 인적..</t>
  </si>
  <si>
    <t>‘매파’ 파월이 끼얹은 찬물…美 뉴욕증시, 다우 ‘50년만에 최장’ 열흘째 ‘뚝’ [투자360]</t>
  </si>
  <si>
    <t>미국 뉴욕증시가 ‘매파(긴축 선호)’적 발언을 내놓은 제롬 파월 미국 연방준비제도(Fed·연준) 의장의 발언에 차갑게 얼어 붙었다. 올..</t>
  </si>
  <si>
    <t>KOSEF 미국양자컴퓨팅 ETF, 상장 5분 만에 완판</t>
  </si>
  <si>
    <t>키움투자자산운용이 출시한 ‘KOSEF 미국양자컴퓨팅’ 상장지수펀드(ETF)가 17일 상장한 지 5분 만에 ‘완판’을 기록했다. 키움투자..</t>
  </si>
  <si>
    <t>"FOMC서 물가 리스크 부각…달러 강세·트럼프 정책 불확실성 이어질 듯"</t>
  </si>
  <si>
    <t>미 연방공개시장위원회(FOMC)회의에서 끈적한 물가에 대한 리스크가 재차 부각되면서 달러 강세와 함께 트럼프 정책 불확실성이 시장에 반..</t>
  </si>
  <si>
    <t>"한전KPS, 저평가·배당 매력 있는 원전주…탈원전 회귀 가능성↓"-대신</t>
  </si>
  <si>
    <t>대신증권은 19일 한전KPS에 대해 원전 관련주 중 밸류에이션이 가장 싼 데다 배당 매력까지 있다며 투자의견 ‘매수’, 목표주가 6만원..</t>
  </si>
  <si>
    <t>"中 명절 선물로 좋아요"…K간식 열광에 주가 껑충 뛴 회사 [종목+]</t>
  </si>
  <si>
    <t>한때 K푸드 대장주였던 오리온의 주가가 장기 부진에서 벗어나 반등하고 있다. 오리온이 2년 만에 국내 판매 제품의 가격을 인상한 가운데..</t>
  </si>
  <si>
    <t>금리인하 속도 조절에 '와르르'…다우, 50년만에 최장 기간 하락 [뉴욕증시 브리핑]</t>
  </si>
  <si>
    <t>뉴욕증시에서 주요지수가 큰 폭으로 하락했다. 다우존스30산업평균지수는 50년만에 최장 기간인 10거래일 연속 약세를 기록했다. 미국 중..</t>
  </si>
  <si>
    <t>‘내년 2회 인하’ 매파 연준에 뉴욕증시 급락…나스닥 3.56%↓[데일리국제금융시장]</t>
  </si>
  <si>
    <t>미국 연방준비제도(Fed·연준)이 내년 금리 인하 전망 횟수를 기존 4회에서 2회로 줄이면서 뉴욕 증시의 3대 지수가 일제히 급락했다...</t>
  </si>
  <si>
    <t>비둘기 옷 입은 매' 파월에…뉴욕증시 급락[월스트리트in]</t>
  </si>
  <si>
    <t>18일(현지시간) 뉴욕증시가 급락했다. 연방준비제도(Fed)가 18일(현지시간) ‘매파적 금리인하’를 단행하면서 투자심리가 크게 위축됐..</t>
  </si>
  <si>
    <t>미 연준, 금리 0.25%p 또 내려… 내년 속도조절, 2차례만 인하 전망</t>
  </si>
  <si>
    <t>미국의 중앙은행인 연방준비제도(Fed·연준)가 지난 9월과 11월에 이어 18일(현지시각) 기준 금리를 다시 인하했다. 이로써 금리는 ..</t>
  </si>
  <si>
    <t>글로벌X "AI로 돈 버는 시대 열렸다…여전히 매력적인 투자 테마"</t>
  </si>
  <si>
    <t>트럼프 2기'에서는 미국 인프라 개발과 방위 기술, 인공지능(AI) 업종에 대한 투자가 유망할 것이라는 분석이 나왔다. 미국 공화당은..</t>
  </si>
  <si>
    <t>매파적' 금리인하에 일제히 급락… 다우 2.58% '뚝'[뉴욕증시]</t>
  </si>
  <si>
    <t>뉴욕증시가 폭락했다. 미 연방준비제도(Fed)가 3연속 기준금리를 내렸으나 내년 인하 속도를 늦추겠다고 시사하면서 투심이 급격히 위축됐..</t>
  </si>
  <si>
    <t>‘뒷심’ KB증권, IPO 한파 뚫고 주관 1위 탈환</t>
  </si>
  <si>
    <t>KB증권이 올해 기업공개(IPO) 주관 실적에서 1위 자리를 차지할 것으로 보인다. 국내 증시 불안에 더해 최근 탄핵 정국이 겹치며 시..</t>
  </si>
  <si>
    <t>2자전지株, 점유율 하락·트럼프 리스크에 신음…“내년도 불투명”</t>
  </si>
  <si>
    <t>글로벌 전기차 배터리 시장에서 국내 기업들의 점유율 하락세가 지속되면서 2차전지주들이 약세 흐름을 벗어나지 못하고 있다. 여기에 새로 ..</t>
  </si>
  <si>
    <t>중소형 증권사, ‘슬림화’ 전략 가속화…실적 개선 돌파구 ‘주목’</t>
  </si>
  <si>
    <t>중소형 증권사들이 구조조정과 지점 통폐합 등에 나서며 재도약 발판 마련에 힘을 쏟고 있다. 내년에도 대형사들 대비 실적이 좋지 않을 것..</t>
  </si>
  <si>
    <t>뉴욕증시, 파월이 끼얹은 찬물·다우 열흘째↓…동반 급락 마감</t>
  </si>
  <si>
    <t>김 현 연합인포맥스 통신원 = 뉴욕증시는 내년 금리 인하 폭 축소를 시사한 미국 연방준비제도(Fed·연준)의 올해 마지막 통화정책 회의..</t>
  </si>
  <si>
    <t>매파적 금리인하'에 일제 급락…다우, 10거래일째 ↓[뉴욕증시]</t>
  </si>
  <si>
    <t>미국 뉴욕증시의 3대 지수가 18일(현지시간) 일제히 하락세로 마감했다. 미 연방준비제도(Fed)가 3연속 기준금리를 내렸으나 내년 인..</t>
  </si>
  <si>
    <t>올릭스, CB 투자자 전환시점 오자 바로 엑시트</t>
  </si>
  <si>
    <t>올릭스의 2회차 전환사채(CB) 투자자들이 전환 시점이 도래하자마자 주식 전환에 나서고 있다. CB 전환가액이 현재 주가 대비 낮은 만..</t>
  </si>
  <si>
    <t>임원들 '49.9억어치' 주식 팔아치우더니…개미들 '분노' [종목+]</t>
  </si>
  <si>
    <t>의료 인공지능(AI) 기업 루닛 임원들의 지분 매각이 도마 위에 올랐다. 일부 임원들이 49억9900만원 상당 주식을 매도하면서 블록딜..</t>
  </si>
  <si>
    <t>위험에 뛰어드는 서학개미…MSTR 레버리지 ETF에 2200억</t>
  </si>
  <si>
    <t>국내 투자자들이 비트코인 수혜주로 분류되면서 올 들어 460% 넘게 오른 마이크로스트래티지(MSTR) 레버리지 상장지수펀드(ETF)를 ..</t>
  </si>
  <si>
    <t>일주일만에 코스피서 현·선물 사들인 외국인…"주가 상승 기대"</t>
  </si>
  <si>
    <t>외국인 투자자들이 7거래일만에 코스피를 사들이며 코스피가 이틀만에 반등했다. 윤석열 대통령의 탄핵소추안 가결 이후 처음으로 순매수 전환..</t>
  </si>
  <si>
    <t>KIB플러그에너지 인수한 더코어텍, ‘허위공시’로 피고발</t>
  </si>
  <si>
    <t>코스피 상장사 KIB플러그에너지 인수를 추진하고 있는 더코어텍이 허위 공시를 했다는 내용의 고발장이 접수된 것으로 확인됐다. 19일 금..</t>
  </si>
  <si>
    <t>연준에 실망한 가상자산…비트코인 다시 10만달러로</t>
  </si>
  <si>
    <t>전날 10만8000달러를 넘어섰던 비트코인 가격이 하루 만에 10만달러선으로 돌아왔다. 미국 연방준비제도(Fed·연준)가 기준금리 인하..</t>
  </si>
  <si>
    <t>수천조 움직이는 '큰손들' 속속 임기만료‥연임 여부에 '시장주목'</t>
  </si>
  <si>
    <t>국내 자본시장의 대형 기관투자자인 연기금과 공제회 최고투자책임자(CIO)들의 임기 만료 시기가 속속 다가오면서 '큰 손'들의 거취에 시..</t>
  </si>
  <si>
    <t>[속보]연준 '매파적 금리인하'에…나스닥 3.56% 급락</t>
  </si>
  <si>
    <t>믿을 건 역시 애플·테슬라뿐?… ETF 수익률·자금 모두 美 투자 상품이 장악</t>
  </si>
  <si>
    <t>12월 ETF 수익률 1~4위 美 상품 차지 개인 순매수 10위 내 9개 美 투자 ETF “국내 투자 상품은 선별적 접근 필요” 최근 ..</t>
  </si>
  <si>
    <t>법인 초단기자금 9일만에 13조 빠져…실적 둔화에 정치 혼란 여파</t>
  </si>
  <si>
    <t>비상계엄 사태 이후 단 9거래일 만에 기업들이 초단기 상품인 머니마켓펀드(MMF)에서 13조 원이 넘는 자금을 뺀 것으로 나타났다. 매..</t>
  </si>
  <si>
    <t>사돈' 한화·DL 갈등 빚었던 그 회사…'신의 직장'의 시련 [김익환의 컴퍼니워치]</t>
  </si>
  <si>
    <t>이 기사는 12월 18일 17:05 마켓인사이트에 게재된 기사입니다. "김승연 한화그룹 회장 사촌 형님의 며느리가 내 딸입니다. 제 심..</t>
  </si>
  <si>
    <t>"연금, 이렇게 받으면 세금 줄어요"…금감원이 알려준 5가지 꿀팁</t>
  </si>
  <si>
    <t>금융감독원은 19일 은퇴준비자의 연금설계를 위한 꿀팁이라며 금융소비자를 위해 5가지 사항을 안내했다. 먼저 금감원 통합연금포털을 활용한..</t>
  </si>
  <si>
    <t>해외주식·PF 중소형사 난항…ATS는 변수[증권사 결산-내년 이슈]</t>
  </si>
  <si>
    <t>개인 투자자들의 해외 주식 선호가 내년에도 이어질 것으로 보이는 가운데 대형증권사가 대부분을 차지하고 있는 해외주식 브로커리지 점유율을..</t>
  </si>
  <si>
    <t>부진한 증시 속 선방했지만…극명해진 양극화[증권사 결산-올해 시장]</t>
  </si>
  <si>
    <t>올해 증시 여건이 여의찮았음에도 증권사들의 실적은 대체적으로 선방하는 모습을 보였다. 하지만 대형 증권사와 중소형 증권사 간의 양극화는..</t>
  </si>
  <si>
    <t>따라 사기만 해도 2배 올랐다…수익률 싹쓸이 한 미국 ETF</t>
  </si>
  <si>
    <t>해외주식형 ETF(상장지수펀드)가 올해 국내 ETF 수익률 상위를 모두 차지한 것으로 나타났다. 인공지능(AI)과 반도체 기업 등을 중..</t>
  </si>
  <si>
    <t>코스닥 벤처펀드 공모주 배정 놓고 혼선…시장 혼란 우려 [시그널]</t>
  </si>
  <si>
    <t>코스닥 시장 활성화를 위해 도입된 벤처펀드가 공모주 우선 배정 기준 등을 놓고 혼선이 빚어지고 있는 것으로 나타났다. 벤처펀드가 제 역..</t>
  </si>
  <si>
    <t>조영구도 '100억대' 주식부자 등극?…IPO 혹한기에 주목받는 상장법</t>
  </si>
  <si>
    <t>새내기주 주가 부진, 정치 리스크로 인한 증시 불안 탓에 공모주 시장에 대한 투자심리까지 얼어붙었다. 올해 안으로 기업공개를 마치려고 ..</t>
  </si>
  <si>
    <t>美 금리 0.25%P 인하…내년 인하 횟수 축소 전망에 뉴욕 증시 하락</t>
  </si>
  <si>
    <t>뉴욕증시 0.5~0.6% 하락 전환 다우지수 10거래일 연속 하락중 뉴욕증시 3대주요 지수가 내년 기준금리 인하 횟수가 2회로 크게 줄..</t>
  </si>
  <si>
    <t>알짜배기 땅' 성수동 삼표부지 개발 '진전'…사전협상, 이달 말 끝난다</t>
  </si>
  <si>
    <t>이 기사는 2024년12월18일 21시38분에 마켓인 프리미엄 콘텐츠로 선공개 되었습니다. 서울시가 성동구 성수동1가 683번지 일원 ..</t>
  </si>
  <si>
    <t>뉴욕증시, FOMC 결과 대기·다우 열흘만에 반등…동반 상승 출발</t>
  </si>
  <si>
    <t>김 현 연합인포맥스 통신원 = 뉴욕증시는 미국 연방준비제도(Fed·연준)의 올해 마지막 통화정책 회의 결과를 기다리며 동반 상승세로 출..</t>
  </si>
  <si>
    <t>“지금이 현금 가지고 있을 때야?”…전세계 큰손, 美주식 보유 비중이 무려</t>
  </si>
  <si>
    <t>BOA, 글로벌 자산운용사 설문 5명중3명 “경제성장 낙관” 美주식 비중 36% 최대수준 일각선 정점 찍었단 우려도 미국 자산운용사들이..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</si>
</sst>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3" borderId="8" xfId="1" applyFill="1" applyAlignment="1">
      <alignment horizontal="center" vertical="center"/>
    </xf>
    <xf numFmtId="0" fontId="22" fillId="3" borderId="8" xfId="1" applyFill="1" applyAlignment="1">
      <alignment horizontal="center" vertical="center" wrapText="1"/>
    </xf>
    <xf numFmtId="0" fontId="24" fillId="0" borderId="0" xfId="2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49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제목 2" xfId="1" builtinId="17"/>
    <cellStyle name="표준" xfId="0" builtinId="0"/>
    <cellStyle name="하이퍼링크" xfId="2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topLeftCell="A16" workbookViewId="0">
      <selection activeCell="K36" sqref="K36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54" t="s">
        <v>3</v>
      </c>
      <c r="C3" s="54"/>
      <c r="E3" s="54" t="s">
        <v>35</v>
      </c>
      <c r="F3" s="54"/>
      <c r="H3" s="54" t="s">
        <v>36</v>
      </c>
      <c r="I3" s="54"/>
      <c r="L3" s="13" t="s">
        <v>38</v>
      </c>
      <c r="M3" s="12"/>
      <c r="N3" s="13"/>
      <c r="O3" s="13"/>
      <c r="P3" s="44"/>
      <c r="S3" s="21" t="s">
        <v>5</v>
      </c>
      <c r="T3" s="57">
        <f>O6</f>
        <v>0</v>
      </c>
      <c r="U3" s="57"/>
      <c r="V3" s="57"/>
      <c r="W3" s="57"/>
    </row>
    <row r="4" spans="2:23" ht="17.25" thickBot="1">
      <c r="D4" s="15"/>
      <c r="L4" s="54" t="s">
        <v>37</v>
      </c>
      <c r="M4" s="54"/>
      <c r="N4" s="54"/>
      <c r="O4" s="54"/>
      <c r="P4" s="54"/>
      <c r="S4" s="58" t="s">
        <v>24</v>
      </c>
      <c r="T4" s="58"/>
      <c r="U4" s="58"/>
      <c r="V4" s="58"/>
      <c r="W4" s="16"/>
    </row>
    <row r="5" spans="2:23">
      <c r="D5" s="15"/>
      <c r="L5" s="11" t="s">
        <v>12</v>
      </c>
      <c r="M5" s="11" t="s">
        <v>2</v>
      </c>
      <c r="N5" s="11" t="s">
        <v>39</v>
      </c>
      <c r="O5" s="11" t="s">
        <v>5</v>
      </c>
      <c r="P5" s="11" t="s">
        <v>6</v>
      </c>
      <c r="S5" s="56" t="s">
        <v>25</v>
      </c>
      <c r="T5" s="56"/>
      <c r="U5" s="56"/>
      <c r="V5" s="41"/>
      <c r="W5" s="42"/>
    </row>
    <row r="6" spans="2:23">
      <c r="L6" s="17">
        <v>1</v>
      </c>
      <c r="M6" s="60" t="s">
        <v>3</v>
      </c>
      <c r="N6" s="17">
        <v>1</v>
      </c>
      <c r="O6" s="10">
        <f>KOSPI!B2</f>
        <v>0</v>
      </c>
      <c r="P6" s="18">
        <f>KOSPI!C2</f>
        <v>0</v>
      </c>
      <c r="S6" s="56" t="s">
        <v>26</v>
      </c>
      <c r="T6" s="56"/>
      <c r="U6" s="56"/>
      <c r="V6" s="42"/>
      <c r="W6" s="43"/>
    </row>
    <row r="7" spans="2:23">
      <c r="L7" s="17">
        <v>2</v>
      </c>
      <c r="M7" s="61"/>
      <c r="N7" s="17">
        <v>2</v>
      </c>
      <c r="O7" s="10">
        <f>KOSPI!B3</f>
        <v>0</v>
      </c>
      <c r="P7" s="18">
        <f>KOSPI!C3</f>
        <v>0</v>
      </c>
      <c r="Q7" s="9"/>
      <c r="R7" s="9"/>
      <c r="S7" s="56" t="s">
        <v>27</v>
      </c>
      <c r="T7" s="56"/>
      <c r="U7" s="56"/>
      <c r="V7" s="42" t="s">
        <v>41</v>
      </c>
      <c r="W7" s="43"/>
    </row>
    <row r="8" spans="2:23">
      <c r="L8" s="17">
        <v>3</v>
      </c>
      <c r="M8" s="61"/>
      <c r="N8" s="17">
        <v>3</v>
      </c>
      <c r="O8" s="10">
        <f>KOSPI!B4</f>
        <v>0</v>
      </c>
      <c r="P8" s="18">
        <f>KOSPI!C4</f>
        <v>0</v>
      </c>
      <c r="S8" s="56" t="s">
        <v>28</v>
      </c>
      <c r="T8" s="56"/>
      <c r="U8" s="56"/>
      <c r="V8" s="42" t="s">
        <v>40</v>
      </c>
      <c r="W8" s="43"/>
    </row>
    <row r="9" spans="2:23" ht="17.25" thickBot="1">
      <c r="L9" s="17">
        <v>4</v>
      </c>
      <c r="M9" s="61"/>
      <c r="N9" s="17">
        <v>4</v>
      </c>
      <c r="O9" s="10">
        <f>KOSPI!B5</f>
        <v>0</v>
      </c>
      <c r="P9" s="18">
        <f>KOSPI!C5</f>
        <v>0</v>
      </c>
      <c r="S9" s="56" t="s">
        <v>1</v>
      </c>
      <c r="T9" s="56"/>
      <c r="U9" s="56"/>
      <c r="V9" s="43"/>
      <c r="W9" s="43"/>
    </row>
    <row r="10" spans="2:23" ht="17.25" thickBot="1">
      <c r="B10" s="54" t="s">
        <v>13</v>
      </c>
      <c r="C10" s="54"/>
      <c r="E10" s="54" t="s">
        <v>14</v>
      </c>
      <c r="F10" s="54"/>
      <c r="H10" s="54" t="s">
        <v>15</v>
      </c>
      <c r="I10" s="54"/>
      <c r="L10" s="17">
        <v>5</v>
      </c>
      <c r="M10" s="61"/>
      <c r="N10" s="17">
        <v>5</v>
      </c>
      <c r="O10" s="10">
        <f>KOSPI!B6</f>
        <v>0</v>
      </c>
      <c r="P10" s="18">
        <f>KOSPI!C6</f>
        <v>0</v>
      </c>
      <c r="S10" s="56" t="s">
        <v>29</v>
      </c>
      <c r="T10" s="56"/>
      <c r="U10" s="56"/>
      <c r="V10" s="43"/>
      <c r="W10" s="43"/>
    </row>
    <row r="11" spans="2:23">
      <c r="B11" s="14">
        <v>43828.06</v>
      </c>
      <c r="C11" s="19" t="s">
        <v>21</v>
      </c>
      <c r="E11" s="20">
        <v>19926.72</v>
      </c>
      <c r="F11" s="24" t="s">
        <v>23</v>
      </c>
      <c r="L11" s="17">
        <v>6</v>
      </c>
      <c r="M11" s="61"/>
      <c r="N11" s="17">
        <v>6</v>
      </c>
      <c r="O11" s="10">
        <f>KOSPI!B7</f>
        <v>0</v>
      </c>
      <c r="P11" s="18">
        <f>KOSPI!C7</f>
        <v>0</v>
      </c>
      <c r="S11" s="56" t="s">
        <v>30</v>
      </c>
      <c r="T11" s="56"/>
      <c r="U11" s="56"/>
      <c r="V11" s="43"/>
      <c r="W11" s="43"/>
    </row>
    <row r="12" spans="2:23">
      <c r="L12" s="17">
        <v>7</v>
      </c>
      <c r="M12" s="61"/>
      <c r="N12" s="17">
        <v>7</v>
      </c>
      <c r="O12" s="10">
        <f>KOSPI!B8</f>
        <v>0</v>
      </c>
      <c r="P12" s="18">
        <f>KOSPI!C8</f>
        <v>0</v>
      </c>
      <c r="S12" s="56" t="s">
        <v>31</v>
      </c>
      <c r="T12" s="56"/>
      <c r="U12" s="56"/>
      <c r="V12" s="43"/>
      <c r="W12" s="43"/>
    </row>
    <row r="13" spans="2:23">
      <c r="L13" s="17">
        <v>8</v>
      </c>
      <c r="M13" s="61"/>
      <c r="N13" s="17">
        <v>8</v>
      </c>
      <c r="O13" s="10">
        <f>KOSPI!B9</f>
        <v>0</v>
      </c>
      <c r="P13" s="18">
        <f>KOSPI!C9</f>
        <v>0</v>
      </c>
      <c r="S13" s="56" t="s">
        <v>32</v>
      </c>
      <c r="T13" s="56"/>
      <c r="U13" s="56"/>
      <c r="V13" s="43"/>
      <c r="W13" s="43"/>
    </row>
    <row r="14" spans="2:23">
      <c r="L14" s="17">
        <v>9</v>
      </c>
      <c r="M14" s="61"/>
      <c r="N14" s="17">
        <v>9</v>
      </c>
      <c r="O14" s="10">
        <f>KOSPI!B10</f>
        <v>0</v>
      </c>
      <c r="P14" s="18">
        <f>KOSPI!C10</f>
        <v>0</v>
      </c>
      <c r="S14" s="59" t="s">
        <v>33</v>
      </c>
      <c r="T14" s="59"/>
      <c r="U14" s="59"/>
      <c r="V14" s="43"/>
      <c r="W14" s="43"/>
    </row>
    <row r="15" spans="2:23" ht="17.25" thickBot="1">
      <c r="L15" s="17">
        <v>10</v>
      </c>
      <c r="M15" s="62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60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54" t="s">
        <v>16</v>
      </c>
      <c r="C17" s="54"/>
      <c r="E17" s="54" t="s">
        <v>17</v>
      </c>
      <c r="F17" s="54"/>
      <c r="H17" s="54" t="s">
        <v>18</v>
      </c>
      <c r="I17" s="54"/>
      <c r="L17" s="17">
        <v>12</v>
      </c>
      <c r="M17" s="61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61"/>
      <c r="N18" s="17">
        <v>3</v>
      </c>
      <c r="O18" s="10">
        <f>KOSDAQ!B9</f>
        <v>0</v>
      </c>
      <c r="P18" s="18">
        <f>KOSDAQ!C9</f>
        <v>0</v>
      </c>
      <c r="S18" s="58" t="s">
        <v>9</v>
      </c>
      <c r="T18" s="58"/>
      <c r="U18" s="58"/>
      <c r="V18" s="58"/>
      <c r="W18" s="58"/>
    </row>
    <row r="19" spans="2:23" ht="17.25" thickBot="1">
      <c r="L19" s="17">
        <v>14</v>
      </c>
      <c r="M19" s="61"/>
      <c r="N19" s="17">
        <v>4</v>
      </c>
      <c r="O19" s="10">
        <f>KOSDAQ!B10</f>
        <v>0</v>
      </c>
      <c r="P19" s="18">
        <f>KOSDAQ!C10</f>
        <v>0</v>
      </c>
      <c r="S19" s="57" t="s">
        <v>10</v>
      </c>
      <c r="T19" s="57"/>
      <c r="U19" s="57"/>
      <c r="V19" s="57" t="s">
        <v>6</v>
      </c>
      <c r="W19" s="57"/>
    </row>
    <row r="20" spans="2:23">
      <c r="L20" s="17">
        <v>15</v>
      </c>
      <c r="M20" s="61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61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61"/>
      <c r="N22" s="17">
        <v>7</v>
      </c>
      <c r="O22" s="10">
        <f>KOSDAQ!B13</f>
        <v>0</v>
      </c>
      <c r="P22" s="18">
        <f>KOSDAQ!C13</f>
        <v>0</v>
      </c>
      <c r="S22" s="58" t="s">
        <v>0</v>
      </c>
      <c r="T22" s="58"/>
      <c r="U22" s="58"/>
      <c r="V22" s="58"/>
      <c r="W22" s="58"/>
    </row>
    <row r="23" spans="2:23" ht="17.25" thickBot="1">
      <c r="L23" s="17">
        <v>18</v>
      </c>
      <c r="M23" s="61"/>
      <c r="N23" s="17">
        <v>8</v>
      </c>
      <c r="O23" s="10">
        <f>KOSDAQ!B14</f>
        <v>0</v>
      </c>
      <c r="P23" s="18">
        <f>KOSDAQ!C14</f>
        <v>0</v>
      </c>
      <c r="S23" s="21" t="s">
        <v>34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54" t="s">
        <v>43</v>
      </c>
      <c r="C24" s="54"/>
      <c r="E24" s="54" t="s">
        <v>19</v>
      </c>
      <c r="F24" s="54"/>
      <c r="H24" s="54" t="s">
        <v>20</v>
      </c>
      <c r="I24" s="54"/>
      <c r="L24" s="17">
        <v>19</v>
      </c>
      <c r="M24" s="61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62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54" t="s">
        <v>42</v>
      </c>
      <c r="M27" s="54"/>
      <c r="N27" s="54"/>
      <c r="O27" s="54"/>
      <c r="P27" s="54"/>
    </row>
    <row r="28" spans="2:23" ht="17.25" thickBot="1">
      <c r="L28" s="54" t="s">
        <v>11</v>
      </c>
      <c r="M28" s="54"/>
      <c r="N28" s="54" t="s">
        <v>34</v>
      </c>
      <c r="O28" s="54"/>
      <c r="P28" s="38" t="s">
        <v>6</v>
      </c>
    </row>
    <row r="29" spans="2:23">
      <c r="K29" s="9"/>
      <c r="L29" s="55" t="str">
        <f>주요뉴스!E4</f>
        <v xml:space="preserve">매일경제 </v>
      </c>
      <c r="M29" s="55"/>
      <c r="N29" s="55" t="str">
        <f>주요뉴스!C4</f>
        <v>“한국이 이란과 동급이라고?”…코인규제 후진국, 개발 인력 해외로 탈출 중</v>
      </c>
      <c r="O29" s="55"/>
      <c r="P29" s="53" t="str">
        <f>주요뉴스!B4</f>
        <v>▶</v>
      </c>
    </row>
    <row r="30" spans="2:23" ht="17.25" thickBot="1">
      <c r="L30" s="55" t="str">
        <f>주요뉴스!E5</f>
        <v xml:space="preserve">매일경제 </v>
      </c>
      <c r="M30" s="55"/>
      <c r="N30" s="55" t="str">
        <f>주요뉴스!C5</f>
        <v>“이놈의 국장, 악재는 귀신같이 반영”…삼전·하이닉스, 마이크론 충격에 ‘휘청’</v>
      </c>
      <c r="O30" s="55"/>
      <c r="P30" s="53" t="str">
        <f>주요뉴스!B5</f>
        <v>▶</v>
      </c>
    </row>
    <row r="31" spans="2:23" ht="17.25" thickBot="1">
      <c r="B31" s="38"/>
      <c r="C31" s="38"/>
      <c r="D31" s="38"/>
      <c r="E31" s="38" t="s">
        <v>22</v>
      </c>
      <c r="F31" s="38"/>
      <c r="G31" s="38"/>
      <c r="H31" s="38"/>
      <c r="I31" s="38"/>
      <c r="L31" s="55" t="str">
        <f>주요뉴스!E6</f>
        <v xml:space="preserve">매일경제 </v>
      </c>
      <c r="M31" s="55"/>
      <c r="N31" s="55" t="str">
        <f>주요뉴스!C6</f>
        <v>신창재 회장, 한달내 주식가치 제시해야</v>
      </c>
      <c r="O31" s="55"/>
      <c r="P31" s="53" t="str">
        <f>주요뉴스!B6</f>
        <v>▶</v>
      </c>
    </row>
    <row r="32" spans="2:23">
      <c r="L32" s="55" t="str">
        <f>주요뉴스!E7</f>
        <v xml:space="preserve">뉴시스 </v>
      </c>
      <c r="M32" s="55"/>
      <c r="N32" s="55" t="str">
        <f>주요뉴스!C7</f>
        <v>치솟는 환율에 국민연금도 나섰다…'환헤지 최대 15% 조치' 1년 연장(종합)</v>
      </c>
      <c r="O32" s="55"/>
      <c r="P32" s="53" t="str">
        <f>주요뉴스!B7</f>
        <v>▶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55" t="str">
        <f>주요뉴스!E8</f>
        <v xml:space="preserve">디지털타임스 </v>
      </c>
      <c r="M33" s="55"/>
      <c r="N33" s="55" t="str">
        <f>주요뉴스!C8</f>
        <v>`파월 쇼크` 환율 15년만에 1450원 돌파[기획]</v>
      </c>
      <c r="O33" s="55"/>
      <c r="P33" s="53" t="str">
        <f>주요뉴스!B8</f>
        <v>▶</v>
      </c>
    </row>
    <row r="34" spans="1:23">
      <c r="L34" s="55" t="str">
        <f>주요뉴스!E9</f>
        <v xml:space="preserve">한국경제 </v>
      </c>
      <c r="M34" s="55"/>
      <c r="N34" s="55" t="str">
        <f>주요뉴스!C9</f>
        <v>美 급락장에도 살아남은 유나이티드헬스</v>
      </c>
      <c r="O34" s="55"/>
      <c r="P34" s="53" t="str">
        <f>주요뉴스!B9</f>
        <v>▶</v>
      </c>
    </row>
    <row r="35" spans="1:23">
      <c r="L35" s="55" t="str">
        <f>주요뉴스!E10</f>
        <v xml:space="preserve">한국경제 </v>
      </c>
      <c r="M35" s="55"/>
      <c r="N35" s="55" t="str">
        <f>주요뉴스!C10</f>
        <v>윤익로 대표 "클라우드·수술 로봇 대세…대장주에 투자하라"</v>
      </c>
      <c r="O35" s="55"/>
      <c r="P35" s="53" t="str">
        <f>주요뉴스!B10</f>
        <v>▶</v>
      </c>
    </row>
    <row r="36" spans="1:23">
      <c r="L36" s="55" t="str">
        <f>주요뉴스!E11</f>
        <v xml:space="preserve">이데일리 </v>
      </c>
      <c r="M36" s="55"/>
      <c r="N36" s="55" t="str">
        <f>주요뉴스!C11</f>
        <v>‘고위험·고수익’의 그림자…KKR에 쌓이는 평판 리스크[마켓인]</v>
      </c>
      <c r="O36" s="55"/>
      <c r="P36" s="53" t="str">
        <f>주요뉴스!B11</f>
        <v>▶</v>
      </c>
    </row>
    <row r="37" spans="1:23">
      <c r="L37" s="55" t="str">
        <f>주요뉴스!E12</f>
        <v xml:space="preserve">파이낸셜뉴스 </v>
      </c>
      <c r="M37" s="55"/>
      <c r="N37" s="55" t="str">
        <f>주요뉴스!C12</f>
        <v>금리인하 기대감 꺾였다… 제약·바이오주 직격탄</v>
      </c>
      <c r="O37" s="55"/>
      <c r="P37" s="53" t="str">
        <f>주요뉴스!B12</f>
        <v>▶</v>
      </c>
    </row>
    <row r="38" spans="1:23">
      <c r="L38" s="55" t="str">
        <f>주요뉴스!E13</f>
        <v xml:space="preserve">한국경제 </v>
      </c>
      <c r="M38" s="55"/>
      <c r="N38" s="55" t="str">
        <f>주요뉴스!C13</f>
        <v>"연초 환율 1500원 갈수도"…금융위기급 쇼크에 외환당국 '총력전'</v>
      </c>
      <c r="O38" s="55"/>
      <c r="P38" s="53" t="str">
        <f>주요뉴스!B13</f>
        <v>▶</v>
      </c>
    </row>
    <row r="39" spans="1:23">
      <c r="L39" s="55" t="str">
        <f>주요뉴스!E14</f>
        <v xml:space="preserve">아이뉴스24 </v>
      </c>
      <c r="M39" s="55"/>
      <c r="N39" s="55" t="str">
        <f>주요뉴스!C14</f>
        <v>한국투자금융, '글로벌 강화' 조직개편…전민규 부사장·박철수 상무 키맨</v>
      </c>
      <c r="O39" s="55"/>
      <c r="P39" s="53" t="str">
        <f>주요뉴스!B14</f>
        <v>▶</v>
      </c>
    </row>
    <row r="40" spans="1:23">
      <c r="L40" s="55" t="str">
        <f>주요뉴스!E15</f>
        <v xml:space="preserve">매일경제 </v>
      </c>
      <c r="M40" s="55"/>
      <c r="N40" s="55" t="str">
        <f>주요뉴스!C15</f>
        <v>교보생명 주식가치 놓고 공방 불가피</v>
      </c>
      <c r="O40" s="55"/>
      <c r="P40" s="53" t="str">
        <f>주요뉴스!B15</f>
        <v>▶</v>
      </c>
    </row>
    <row r="41" spans="1:23">
      <c r="L41" s="55" t="str">
        <f>주요뉴스!E16</f>
        <v xml:space="preserve">파이낸셜뉴스 </v>
      </c>
      <c r="M41" s="55"/>
      <c r="N41" s="55" t="str">
        <f>주요뉴스!C16</f>
        <v>외인, 하루새 "팔자" 돌아서… 반등 노리던 코스피 곤두박질 [금융시장 FOMC 쇼크]</v>
      </c>
      <c r="O41" s="55"/>
      <c r="P41" s="53" t="str">
        <f>주요뉴스!B16</f>
        <v>▶</v>
      </c>
    </row>
    <row r="42" spans="1:23">
      <c r="A42" s="27"/>
      <c r="L42" s="55" t="str">
        <f>주요뉴스!E17</f>
        <v xml:space="preserve">한국경제TV </v>
      </c>
      <c r="M42" s="55"/>
      <c r="N42" s="55" t="str">
        <f>주요뉴스!C17</f>
        <v>PER 22배 vs. 7.7배…비싸도 미국으로</v>
      </c>
      <c r="O42" s="55"/>
      <c r="P42" s="53" t="str">
        <f>주요뉴스!B17</f>
        <v>▶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55" t="str">
        <f>주요뉴스!E18</f>
        <v xml:space="preserve">조선비즈 </v>
      </c>
      <c r="M43" s="55"/>
      <c r="N43" s="55" t="str">
        <f>주요뉴스!C18</f>
        <v>韓 ETF 시장 커졌지만… “10년 투자할 상품 키워야”</v>
      </c>
      <c r="O43" s="55"/>
      <c r="P43" s="53" t="str">
        <f>주요뉴스!B18</f>
        <v>▶</v>
      </c>
      <c r="Q43"/>
      <c r="R43"/>
      <c r="S43"/>
      <c r="T43"/>
      <c r="U43"/>
      <c r="V43"/>
      <c r="W43"/>
    </row>
    <row r="44" spans="1:23">
      <c r="A44" s="28"/>
      <c r="L44" s="55" t="str">
        <f>주요뉴스!E19</f>
        <v xml:space="preserve">데일리안 </v>
      </c>
      <c r="M44" s="55"/>
      <c r="N44" s="55" t="str">
        <f>주요뉴스!C19</f>
        <v>“소액주주 보호 위해 포괄적 주식 교환 제한적 허용해야”</v>
      </c>
      <c r="O44" s="55"/>
      <c r="P44" s="53" t="str">
        <f>주요뉴스!B19</f>
        <v>▶</v>
      </c>
      <c r="S44" s="9"/>
      <c r="T44" s="9"/>
      <c r="U44" s="9"/>
      <c r="V44" s="9"/>
      <c r="W44" s="9"/>
    </row>
    <row r="45" spans="1:23">
      <c r="A45" s="28"/>
      <c r="L45" s="55" t="str">
        <f>주요뉴스!E20</f>
        <v xml:space="preserve">한국경제 </v>
      </c>
      <c r="M45" s="55"/>
      <c r="N45" s="55" t="str">
        <f>주요뉴스!C20</f>
        <v>파월 '12월의 찬물'…환율 1450원 뚫렸다</v>
      </c>
      <c r="O45" s="55"/>
      <c r="P45" s="53" t="str">
        <f>주요뉴스!B20</f>
        <v>▶</v>
      </c>
    </row>
    <row r="46" spans="1:23" ht="18" customHeight="1">
      <c r="A46" s="28"/>
      <c r="L46" s="55" t="str">
        <f>주요뉴스!E21</f>
        <v xml:space="preserve">매일경제 </v>
      </c>
      <c r="M46" s="55"/>
      <c r="N46" s="55" t="str">
        <f>주요뉴스!C21</f>
        <v>마이크론 충격에 삼전·하이닉스 휘청</v>
      </c>
      <c r="O46" s="55"/>
      <c r="P46" s="53" t="str">
        <f>주요뉴스!B21</f>
        <v>▶</v>
      </c>
    </row>
    <row r="47" spans="1:23">
      <c r="L47" s="55" t="str">
        <f>주요뉴스!E22</f>
        <v xml:space="preserve">이코노미스트 </v>
      </c>
      <c r="M47" s="55"/>
      <c r="N47" s="55" t="str">
        <f>주요뉴스!C22</f>
        <v>비트코인 강세' 내년에도 계속?…기요사키의 조언, 또 나왔다</v>
      </c>
      <c r="O47" s="55"/>
      <c r="P47" s="53" t="str">
        <f>주요뉴스!B22</f>
        <v>▶</v>
      </c>
    </row>
    <row r="48" spans="1:23">
      <c r="L48" s="63"/>
      <c r="M48" s="63"/>
      <c r="O48" s="63"/>
      <c r="P48" s="63"/>
    </row>
    <row r="51" ht="19.149999999999999" customHeight="1"/>
  </sheetData>
  <mergeCells count="74"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  <mergeCell ref="L28:M28"/>
    <mergeCell ref="L29:M29"/>
    <mergeCell ref="L30:M30"/>
    <mergeCell ref="L35:M35"/>
    <mergeCell ref="L34:M34"/>
    <mergeCell ref="L31:M31"/>
    <mergeCell ref="L32:M32"/>
    <mergeCell ref="L33:M33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S7:U7"/>
    <mergeCell ref="S8:U8"/>
    <mergeCell ref="B3:C3"/>
    <mergeCell ref="T3:W3"/>
    <mergeCell ref="S4:V4"/>
    <mergeCell ref="E3:F3"/>
    <mergeCell ref="H3:I3"/>
    <mergeCell ref="N38:O38"/>
    <mergeCell ref="N39:O39"/>
    <mergeCell ref="N40:O40"/>
    <mergeCell ref="N41:O41"/>
    <mergeCell ref="N42:O42"/>
    <mergeCell ref="N33:O33"/>
    <mergeCell ref="N34:O34"/>
    <mergeCell ref="N35:O35"/>
    <mergeCell ref="N36:O36"/>
    <mergeCell ref="N37:O37"/>
    <mergeCell ref="N28:O28"/>
    <mergeCell ref="N29:O29"/>
    <mergeCell ref="N30:O30"/>
    <mergeCell ref="N31:O31"/>
    <mergeCell ref="N32:O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F218"/>
  <sheetViews>
    <sheetView workbookViewId="0">
      <selection activeCell="D23" sqref="D23"/>
    </sheetView>
  </sheetViews>
  <sheetFormatPr defaultColWidth="9.125" defaultRowHeight="16.5"/>
  <cols>
    <col min="2" max="2" width="9.125" style="47"/>
    <col min="3" max="3" width="35.625" style="45" customWidth="1"/>
    <col min="4" max="4" width="59.75" style="45" customWidth="1"/>
    <col min="5" max="6" width="19.875" style="9" customWidth="1"/>
  </cols>
  <sheetData>
    <row r="1" spans="2:6" ht="31.5">
      <c r="D1" s="46" t="s">
        <v>44</v>
      </c>
    </row>
    <row r="3" spans="2:6" ht="20.25" thickBot="1">
      <c r="B3" s="48" t="s">
        <v>45</v>
      </c>
      <c r="C3" s="49" t="s">
        <v>34</v>
      </c>
      <c r="D3" s="49" t="s">
        <v>46</v>
      </c>
      <c r="E3" s="48" t="s">
        <v>47</v>
      </c>
      <c r="F3" s="48" t="s">
        <v>48</v>
      </c>
    </row>
    <row r="4" spans="2:6" ht="33.75" thickTop="1">
      <c r="B4" s="50" t="str">
        <f>HYPERLINK("https://finance.naver.com/news/news_read.naver?article_id=0005416841&amp;office_id=009&amp;mode=mainnews&amp;type=&amp;date=2024-12-19&amp;page=1", "▶")</f>
        <v>▶</v>
      </c>
      <c r="C4" s="45" t="s">
        <v>49</v>
      </c>
      <c r="D4" s="45" t="s">
        <v>50</v>
      </c>
      <c r="E4" s="9" t="s">
        <v>51</v>
      </c>
      <c r="F4" s="51">
        <v>45645.906388888892</v>
      </c>
    </row>
    <row r="5" spans="2:6" ht="33">
      <c r="B5" s="50" t="str">
        <f>HYPERLINK("https://finance.naver.com/news/news_read.naver?article_id=0005416840&amp;office_id=009&amp;mode=mainnews&amp;type=&amp;date=2024-12-19&amp;page=1", "▶")</f>
        <v>▶</v>
      </c>
      <c r="C5" s="45" t="s">
        <v>52</v>
      </c>
      <c r="D5" s="45" t="s">
        <v>53</v>
      </c>
      <c r="E5" s="9" t="s">
        <v>51</v>
      </c>
      <c r="F5" s="51">
        <v>45645.906354166669</v>
      </c>
    </row>
    <row r="6" spans="2:6" ht="33">
      <c r="B6" s="50" t="str">
        <f>HYPERLINK("https://finance.naver.com/news/news_read.naver?article_id=0005416813&amp;office_id=009&amp;mode=mainnews&amp;type=&amp;date=2024-12-19&amp;page=1", "▶")</f>
        <v>▶</v>
      </c>
      <c r="C6" s="45" t="s">
        <v>54</v>
      </c>
      <c r="D6" s="45" t="s">
        <v>55</v>
      </c>
      <c r="E6" s="9" t="s">
        <v>51</v>
      </c>
      <c r="F6" s="51">
        <v>45645.848726851851</v>
      </c>
    </row>
    <row r="7" spans="2:6" ht="49.5">
      <c r="B7" s="50" t="str">
        <f>HYPERLINK("https://finance.naver.com/news/news_read.naver?article_id=0012972823&amp;office_id=003&amp;mode=mainnews&amp;type=&amp;date=2024-12-19&amp;page=1", "▶")</f>
        <v>▶</v>
      </c>
      <c r="C7" s="45" t="s">
        <v>56</v>
      </c>
      <c r="D7" s="45" t="s">
        <v>57</v>
      </c>
      <c r="E7" s="9" t="s">
        <v>58</v>
      </c>
      <c r="F7" s="51">
        <v>45645.844583333332</v>
      </c>
    </row>
    <row r="8" spans="2:6" ht="33">
      <c r="B8" s="50" t="str">
        <f>HYPERLINK("https://finance.naver.com/news/news_read.naver?article_id=0002924224&amp;office_id=029&amp;mode=mainnews&amp;type=&amp;date=2024-12-19&amp;page=1", "▶")</f>
        <v>▶</v>
      </c>
      <c r="C8" s="45" t="s">
        <v>59</v>
      </c>
      <c r="D8" s="45" t="s">
        <v>60</v>
      </c>
      <c r="E8" s="9" t="s">
        <v>61</v>
      </c>
      <c r="F8" s="51">
        <v>45645.777939814812</v>
      </c>
    </row>
    <row r="9" spans="2:6" ht="49.5">
      <c r="B9" s="50" t="str">
        <f>HYPERLINK("https://finance.naver.com/news/news_read.naver?article_id=0005072402&amp;office_id=015&amp;mode=mainnews&amp;type=&amp;date=2024-12-19&amp;page=1", "▶")</f>
        <v>▶</v>
      </c>
      <c r="C9" s="45" t="s">
        <v>62</v>
      </c>
      <c r="D9" s="45" t="s">
        <v>63</v>
      </c>
      <c r="E9" s="9" t="s">
        <v>64</v>
      </c>
      <c r="F9" s="51">
        <v>45645.769641203704</v>
      </c>
    </row>
    <row r="10" spans="2:6" ht="33">
      <c r="B10" s="50" t="str">
        <f>HYPERLINK("https://finance.naver.com/news/news_read.naver?article_id=0005072397&amp;office_id=015&amp;mode=mainnews&amp;type=&amp;date=2024-12-19&amp;page=1", "▶")</f>
        <v>▶</v>
      </c>
      <c r="C10" s="45" t="s">
        <v>65</v>
      </c>
      <c r="D10" s="45" t="s">
        <v>66</v>
      </c>
      <c r="E10" s="9" t="s">
        <v>64</v>
      </c>
      <c r="F10" s="51">
        <v>45645.767534722225</v>
      </c>
    </row>
    <row r="11" spans="2:6" ht="33">
      <c r="B11" s="50" t="str">
        <f>HYPERLINK("https://finance.naver.com/news/news_read.naver?article_id=0005910091&amp;office_id=018&amp;mode=mainnews&amp;type=&amp;date=2024-12-19&amp;page=1", "▶")</f>
        <v>▶</v>
      </c>
      <c r="C11" s="45" t="s">
        <v>67</v>
      </c>
      <c r="D11" s="45" t="s">
        <v>68</v>
      </c>
      <c r="E11" s="9" t="s">
        <v>69</v>
      </c>
      <c r="F11" s="51">
        <v>45645.762638888889</v>
      </c>
    </row>
    <row r="12" spans="2:6" ht="33">
      <c r="B12" s="50" t="str">
        <f>HYPERLINK("https://finance.naver.com/news/news_read.naver?article_id=0005285080&amp;office_id=014&amp;mode=mainnews&amp;type=&amp;date=2024-12-19&amp;page=1", "▶")</f>
        <v>▶</v>
      </c>
      <c r="C12" s="45" t="s">
        <v>70</v>
      </c>
      <c r="D12" s="45" t="s">
        <v>71</v>
      </c>
      <c r="E12" s="9" t="s">
        <v>72</v>
      </c>
      <c r="F12" s="51">
        <v>45645.762013888889</v>
      </c>
    </row>
    <row r="13" spans="2:6" ht="33">
      <c r="B13" s="50" t="str">
        <f>HYPERLINK("https://finance.naver.com/news/news_read.naver?article_id=0005072386&amp;office_id=015&amp;mode=mainnews&amp;type=&amp;date=2024-12-19&amp;page=1", "▶")</f>
        <v>▶</v>
      </c>
      <c r="C13" s="45" t="s">
        <v>73</v>
      </c>
      <c r="D13" s="45" t="s">
        <v>74</v>
      </c>
      <c r="E13" s="9" t="s">
        <v>64</v>
      </c>
      <c r="F13" s="51">
        <v>45645.761979166666</v>
      </c>
    </row>
    <row r="14" spans="2:6" ht="49.5">
      <c r="B14" s="50" t="str">
        <f>HYPERLINK("https://finance.naver.com/news/news_read.naver?article_id=0000895145&amp;office_id=031&amp;mode=mainnews&amp;type=&amp;date=2024-12-19&amp;page=1", "▶")</f>
        <v>▶</v>
      </c>
      <c r="C14" s="45" t="s">
        <v>75</v>
      </c>
      <c r="D14" s="45" t="s">
        <v>76</v>
      </c>
      <c r="E14" s="9" t="s">
        <v>77</v>
      </c>
      <c r="F14" s="51">
        <v>45645.756354166668</v>
      </c>
    </row>
    <row r="15" spans="2:6" ht="33">
      <c r="B15" s="50" t="str">
        <f>HYPERLINK("https://finance.naver.com/news/news_read.naver?article_id=0005416746&amp;office_id=009&amp;mode=mainnews&amp;type=&amp;date=2024-12-19&amp;page=1", "▶")</f>
        <v>▶</v>
      </c>
      <c r="C15" s="45" t="s">
        <v>78</v>
      </c>
      <c r="D15" s="45" t="s">
        <v>79</v>
      </c>
      <c r="E15" s="9" t="s">
        <v>51</v>
      </c>
      <c r="F15" s="51">
        <v>45645.754953703705</v>
      </c>
    </row>
    <row r="16" spans="2:6" ht="33">
      <c r="B16" s="50" t="str">
        <f>HYPERLINK("https://finance.naver.com/news/news_read.naver?article_id=0005285044&amp;office_id=014&amp;mode=mainnews&amp;type=&amp;date=2024-12-19&amp;page=1", "▶")</f>
        <v>▶</v>
      </c>
      <c r="C16" s="45" t="s">
        <v>80</v>
      </c>
      <c r="D16" s="45" t="s">
        <v>81</v>
      </c>
      <c r="E16" s="9" t="s">
        <v>72</v>
      </c>
      <c r="F16" s="51">
        <v>45645.754340277781</v>
      </c>
    </row>
    <row r="17" spans="2:6" ht="33">
      <c r="B17" s="50" t="str">
        <f>HYPERLINK("https://finance.naver.com/news/news_read.naver?article_id=0001192406&amp;office_id=215&amp;mode=mainnews&amp;type=&amp;date=2024-12-19&amp;page=1", "▶")</f>
        <v>▶</v>
      </c>
      <c r="C17" s="45" t="s">
        <v>82</v>
      </c>
      <c r="D17" s="45" t="s">
        <v>83</v>
      </c>
      <c r="E17" s="9" t="s">
        <v>84</v>
      </c>
      <c r="F17" s="51">
        <v>45645.753761574073</v>
      </c>
    </row>
    <row r="18" spans="2:6" ht="33">
      <c r="B18" s="50" t="str">
        <f>HYPERLINK("https://finance.naver.com/news/news_read.naver?article_id=0001041537&amp;office_id=366&amp;mode=mainnews&amp;type=&amp;date=2024-12-19&amp;page=1", "▶")</f>
        <v>▶</v>
      </c>
      <c r="C18" s="45" t="s">
        <v>85</v>
      </c>
      <c r="D18" s="45" t="s">
        <v>86</v>
      </c>
      <c r="E18" s="9" t="s">
        <v>87</v>
      </c>
      <c r="F18" s="51">
        <v>45645.752962962964</v>
      </c>
    </row>
    <row r="19" spans="2:6" ht="33">
      <c r="B19" s="50" t="str">
        <f>HYPERLINK("https://finance.naver.com/news/news_read.naver?article_id=0002906175&amp;office_id=119&amp;mode=mainnews&amp;type=&amp;date=2024-12-19&amp;page=1", "▶")</f>
        <v>▶</v>
      </c>
      <c r="C19" s="45" t="s">
        <v>88</v>
      </c>
      <c r="D19" s="45" t="s">
        <v>89</v>
      </c>
      <c r="E19" s="9" t="s">
        <v>90</v>
      </c>
      <c r="F19" s="51">
        <v>45645.749409722222</v>
      </c>
    </row>
    <row r="20" spans="2:6" ht="33">
      <c r="B20" s="50" t="str">
        <f>HYPERLINK("https://finance.naver.com/news/news_read.naver?article_id=0005072358&amp;office_id=015&amp;mode=mainnews&amp;type=&amp;date=2024-12-19&amp;page=1", "▶")</f>
        <v>▶</v>
      </c>
      <c r="C20" s="45" t="s">
        <v>91</v>
      </c>
      <c r="D20" s="45" t="s">
        <v>92</v>
      </c>
      <c r="E20" s="9" t="s">
        <v>64</v>
      </c>
      <c r="F20" s="51">
        <v>45645.748842592591</v>
      </c>
    </row>
    <row r="21" spans="2:6" ht="33">
      <c r="B21" s="50" t="str">
        <f>HYPERLINK("https://finance.naver.com/news/news_read.naver?article_id=0005416696&amp;office_id=009&amp;mode=mainnews&amp;type=&amp;date=2024-12-19&amp;page=1", "▶")</f>
        <v>▶</v>
      </c>
      <c r="C21" s="45" t="s">
        <v>93</v>
      </c>
      <c r="D21" s="52" t="s">
        <v>94</v>
      </c>
      <c r="E21" s="9" t="s">
        <v>51</v>
      </c>
      <c r="F21" s="51">
        <v>45645.743298611109</v>
      </c>
    </row>
    <row r="22" spans="2:6" ht="33">
      <c r="B22" s="50" t="str">
        <f>HYPERLINK("https://finance.naver.com/news/news_read.naver?article_id=0000069950&amp;office_id=243&amp;mode=mainnews&amp;type=&amp;date=2024-12-19&amp;page=1", "▶")</f>
        <v>▶</v>
      </c>
      <c r="C22" s="52" t="s">
        <v>95</v>
      </c>
      <c r="D22" s="45" t="s">
        <v>96</v>
      </c>
      <c r="E22" s="9" t="s">
        <v>97</v>
      </c>
      <c r="F22" s="51">
        <v>45645.740451388891</v>
      </c>
    </row>
    <row r="23" spans="2:6" ht="49.5">
      <c r="B23" s="50" t="str">
        <f>HYPERLINK("https://finance.naver.com/news/news_read.naver?article_id=0005416669&amp;office_id=009&amp;mode=mainnews&amp;type=&amp;date=2024-12-19&amp;page=1", "▶")</f>
        <v>▶</v>
      </c>
      <c r="C23" s="45" t="s">
        <v>98</v>
      </c>
      <c r="D23" s="45" t="s">
        <v>99</v>
      </c>
      <c r="E23" s="9" t="s">
        <v>51</v>
      </c>
      <c r="F23" s="51">
        <v>45645.739016203705</v>
      </c>
    </row>
    <row r="24" spans="2:6" ht="33">
      <c r="B24" s="50" t="str">
        <f>HYPERLINK("https://finance.naver.com/news/news_read.naver?article_id=0005072347&amp;office_id=015&amp;mode=mainnews&amp;type=&amp;date=2024-12-19&amp;page=2", "▶")</f>
        <v>▶</v>
      </c>
      <c r="C24" s="45" t="s">
        <v>100</v>
      </c>
      <c r="D24" s="45" t="s">
        <v>101</v>
      </c>
      <c r="E24" s="9" t="s">
        <v>64</v>
      </c>
      <c r="F24" s="51">
        <v>45645.738356481481</v>
      </c>
    </row>
    <row r="25" spans="2:6" ht="49.5">
      <c r="B25" s="50" t="str">
        <f>HYPERLINK("https://finance.naver.com/news/news_read.naver?article_id=0005285037&amp;office_id=014&amp;mode=mainnews&amp;type=&amp;date=2024-12-19&amp;page=2", "▶")</f>
        <v>▶</v>
      </c>
      <c r="C25" s="45" t="s">
        <v>102</v>
      </c>
      <c r="D25" s="45" t="s">
        <v>103</v>
      </c>
      <c r="E25" s="9" t="s">
        <v>72</v>
      </c>
      <c r="F25" s="51">
        <v>45645.73636574074</v>
      </c>
    </row>
    <row r="26" spans="2:6" ht="49.5">
      <c r="B26" s="50" t="str">
        <f>HYPERLINK("https://finance.naver.com/news/news_read.naver?article_id=0002405132&amp;office_id=016&amp;mode=mainnews&amp;type=&amp;date=2024-12-19&amp;page=2", "▶")</f>
        <v>▶</v>
      </c>
      <c r="C26" s="45" t="s">
        <v>104</v>
      </c>
      <c r="D26" s="45" t="s">
        <v>105</v>
      </c>
      <c r="E26" s="9" t="s">
        <v>106</v>
      </c>
      <c r="F26" s="51">
        <v>45645.729988425926</v>
      </c>
    </row>
    <row r="27" spans="2:6" ht="33">
      <c r="B27" s="50" t="str">
        <f>HYPERLINK("https://finance.naver.com/news/news_read.naver?article_id=0007978241&amp;office_id=421&amp;mode=mainnews&amp;type=&amp;date=2024-12-19&amp;page=2", "▶")</f>
        <v>▶</v>
      </c>
      <c r="C27" s="45" t="s">
        <v>107</v>
      </c>
      <c r="D27" s="52" t="s">
        <v>108</v>
      </c>
      <c r="E27" s="9" t="s">
        <v>109</v>
      </c>
      <c r="F27" s="51">
        <v>45645.728634259256</v>
      </c>
    </row>
    <row r="28" spans="2:6" ht="49.5">
      <c r="B28" s="50" t="str">
        <f>HYPERLINK("https://finance.naver.com/news/news_read.naver?article_id=0005910040&amp;office_id=018&amp;mode=mainnews&amp;type=&amp;date=2024-12-19&amp;page=2", "▶")</f>
        <v>▶</v>
      </c>
      <c r="C28" s="45" t="s">
        <v>110</v>
      </c>
      <c r="D28" s="45" t="s">
        <v>111</v>
      </c>
      <c r="E28" s="9" t="s">
        <v>69</v>
      </c>
      <c r="F28" s="51">
        <v>45645.725173611114</v>
      </c>
    </row>
    <row r="29" spans="2:6" ht="49.5">
      <c r="B29" s="50" t="str">
        <f>HYPERLINK("https://finance.naver.com/news/news_read.naver?article_id=0004430138&amp;office_id=011&amp;mode=mainnews&amp;type=&amp;date=2024-12-19&amp;page=2", "▶")</f>
        <v>▶</v>
      </c>
      <c r="C29" s="45" t="s">
        <v>112</v>
      </c>
      <c r="D29" s="45" t="s">
        <v>113</v>
      </c>
      <c r="E29" s="9" t="s">
        <v>114</v>
      </c>
      <c r="F29" s="51">
        <v>45645.721631944441</v>
      </c>
    </row>
    <row r="30" spans="2:6" ht="33">
      <c r="B30" s="50" t="str">
        <f>HYPERLINK("https://finance.naver.com/news/news_read.naver?article_id=0005285027&amp;office_id=014&amp;mode=mainnews&amp;type=&amp;date=2024-12-19&amp;page=2", "▶")</f>
        <v>▶</v>
      </c>
      <c r="C30" s="45" t="s">
        <v>115</v>
      </c>
      <c r="D30" s="45" t="s">
        <v>116</v>
      </c>
      <c r="E30" s="9" t="s">
        <v>72</v>
      </c>
      <c r="F30" s="51">
        <v>45645.71334490741</v>
      </c>
    </row>
    <row r="31" spans="2:6" ht="33">
      <c r="B31" s="50" t="str">
        <f>HYPERLINK("https://finance.naver.com/news/news_read.naver?article_id=0005910005&amp;office_id=018&amp;mode=mainnews&amp;type=&amp;date=2024-12-19&amp;page=2", "▶")</f>
        <v>▶</v>
      </c>
      <c r="C31" s="45" t="s">
        <v>117</v>
      </c>
      <c r="D31" s="45" t="s">
        <v>118</v>
      </c>
      <c r="E31" s="9" t="s">
        <v>69</v>
      </c>
      <c r="F31" s="51">
        <v>45645.706354166665</v>
      </c>
    </row>
    <row r="32" spans="2:6" ht="33">
      <c r="B32" s="50" t="str">
        <f>HYPERLINK("https://finance.naver.com/news/news_read.naver?article_id=0002405113&amp;office_id=016&amp;mode=mainnews&amp;type=&amp;date=2024-12-19&amp;page=2", "▶")</f>
        <v>▶</v>
      </c>
      <c r="C32" s="45" t="s">
        <v>119</v>
      </c>
      <c r="D32" s="45" t="s">
        <v>120</v>
      </c>
      <c r="E32" s="9" t="s">
        <v>106</v>
      </c>
      <c r="F32" s="51">
        <v>45645.701493055552</v>
      </c>
    </row>
    <row r="33" spans="2:6" ht="33">
      <c r="B33" s="50" t="str">
        <f>HYPERLINK("https://finance.naver.com/news/news_read.naver?article_id=0002924177&amp;office_id=029&amp;mode=mainnews&amp;type=&amp;date=2024-12-19&amp;page=2", "▶")</f>
        <v>▶</v>
      </c>
      <c r="C33" s="45" t="s">
        <v>121</v>
      </c>
      <c r="D33" s="45" t="s">
        <v>122</v>
      </c>
      <c r="E33" s="9" t="s">
        <v>61</v>
      </c>
      <c r="F33" s="51">
        <v>45645.695914351854</v>
      </c>
    </row>
    <row r="34" spans="2:6" ht="49.5">
      <c r="B34" s="50" t="str">
        <f>HYPERLINK("https://finance.naver.com/news/news_read.naver?article_id=0005909987&amp;office_id=018&amp;mode=mainnews&amp;type=&amp;date=2024-12-19&amp;page=2", "▶")</f>
        <v>▶</v>
      </c>
      <c r="C34" s="45" t="s">
        <v>123</v>
      </c>
      <c r="D34" s="45" t="s">
        <v>124</v>
      </c>
      <c r="E34" s="9" t="s">
        <v>69</v>
      </c>
      <c r="F34" s="51">
        <v>45645.691805555558</v>
      </c>
    </row>
    <row r="35" spans="2:6" ht="49.5">
      <c r="B35" s="50" t="str">
        <f>HYPERLINK("https://finance.naver.com/news/news_read.naver?article_id=0000031725&amp;office_id=648&amp;mode=mainnews&amp;type=&amp;date=2024-12-19&amp;page=2", "▶")</f>
        <v>▶</v>
      </c>
      <c r="C35" s="45" t="s">
        <v>125</v>
      </c>
      <c r="D35" s="45" t="s">
        <v>126</v>
      </c>
      <c r="E35" s="9" t="s">
        <v>127</v>
      </c>
      <c r="F35" s="51">
        <v>45645.690416666665</v>
      </c>
    </row>
    <row r="36" spans="2:6" ht="33">
      <c r="B36" s="50" t="str">
        <f>HYPERLINK("https://finance.naver.com/news/news_read.naver?article_id=0005909982&amp;office_id=018&amp;mode=mainnews&amp;type=&amp;date=2024-12-19&amp;page=2", "▶")</f>
        <v>▶</v>
      </c>
      <c r="C36" s="45" t="s">
        <v>128</v>
      </c>
      <c r="D36" s="45" t="s">
        <v>129</v>
      </c>
      <c r="E36" s="9" t="s">
        <v>69</v>
      </c>
      <c r="F36" s="51">
        <v>45645.689039351855</v>
      </c>
    </row>
    <row r="37" spans="2:6" ht="33">
      <c r="B37" s="50" t="str">
        <f>HYPERLINK("https://finance.naver.com/news/news_read.naver?article_id=0002405100&amp;office_id=016&amp;mode=mainnews&amp;type=&amp;date=2024-12-19&amp;page=2", "▶")</f>
        <v>▶</v>
      </c>
      <c r="C37" s="45" t="s">
        <v>130</v>
      </c>
      <c r="D37" s="45" t="s">
        <v>131</v>
      </c>
      <c r="E37" s="9" t="s">
        <v>106</v>
      </c>
      <c r="F37" s="51">
        <v>45645.689039351855</v>
      </c>
    </row>
    <row r="38" spans="2:6" ht="49.5">
      <c r="B38" s="50" t="str">
        <f>HYPERLINK("https://finance.naver.com/news/news_read.naver?article_id=0015116691&amp;office_id=001&amp;mode=mainnews&amp;type=&amp;date=2024-12-19&amp;page=2", "▶")</f>
        <v>▶</v>
      </c>
      <c r="C38" s="45" t="s">
        <v>132</v>
      </c>
      <c r="D38" s="45" t="s">
        <v>133</v>
      </c>
      <c r="E38" s="9" t="s">
        <v>134</v>
      </c>
      <c r="F38" s="51">
        <v>45645.688032407408</v>
      </c>
    </row>
    <row r="39" spans="2:6" ht="33">
      <c r="B39" s="50" t="str">
        <f>HYPERLINK("https://finance.naver.com/news/news_read.naver?article_id=0005909979&amp;office_id=018&amp;mode=mainnews&amp;type=&amp;date=2024-12-19&amp;page=2", "▶")</f>
        <v>▶</v>
      </c>
      <c r="C39" s="45" t="s">
        <v>135</v>
      </c>
      <c r="D39" s="45" t="s">
        <v>136</v>
      </c>
      <c r="E39" s="9" t="s">
        <v>69</v>
      </c>
      <c r="F39" s="51">
        <v>45645.687592592592</v>
      </c>
    </row>
    <row r="40" spans="2:6" ht="33">
      <c r="B40" s="50" t="str">
        <f>HYPERLINK("https://finance.naver.com/news/news_read.naver?article_id=0001046565&amp;office_id=417&amp;mode=mainnews&amp;type=&amp;date=2024-12-19&amp;page=2", "▶")</f>
        <v>▶</v>
      </c>
      <c r="C40" s="45" t="s">
        <v>137</v>
      </c>
      <c r="D40" s="45" t="s">
        <v>138</v>
      </c>
      <c r="E40" s="9" t="s">
        <v>139</v>
      </c>
      <c r="F40" s="51">
        <v>45645.6872337963</v>
      </c>
    </row>
    <row r="41" spans="2:6" ht="33">
      <c r="B41" s="50" t="str">
        <f>HYPERLINK("https://finance.naver.com/news/news_read.naver?article_id=0001192375&amp;office_id=215&amp;mode=mainnews&amp;type=&amp;date=2024-12-19&amp;page=2", "▶")</f>
        <v>▶</v>
      </c>
      <c r="C41" s="45" t="s">
        <v>140</v>
      </c>
      <c r="D41" s="45" t="s">
        <v>141</v>
      </c>
      <c r="E41" s="9" t="s">
        <v>84</v>
      </c>
      <c r="F41" s="51">
        <v>45645.686180555553</v>
      </c>
    </row>
    <row r="42" spans="2:6" ht="33">
      <c r="B42" s="50" t="str">
        <f>HYPERLINK("https://finance.naver.com/news/news_read.naver?article_id=0005909976&amp;office_id=018&amp;mode=mainnews&amp;type=&amp;date=2024-12-19&amp;page=2", "▶")</f>
        <v>▶</v>
      </c>
      <c r="C42" s="45" t="s">
        <v>142</v>
      </c>
      <c r="D42" s="45" t="s">
        <v>143</v>
      </c>
      <c r="E42" s="9" t="s">
        <v>69</v>
      </c>
      <c r="F42" s="51">
        <v>45645.685497685183</v>
      </c>
    </row>
    <row r="43" spans="2:6" ht="33">
      <c r="B43" s="50" t="str">
        <f>HYPERLINK("https://finance.naver.com/news/news_read.naver?article_id=0005285001&amp;office_id=014&amp;mode=mainnews&amp;type=&amp;date=2024-12-19&amp;page=2", "▶")</f>
        <v>▶</v>
      </c>
      <c r="C43" s="45" t="s">
        <v>144</v>
      </c>
      <c r="D43" s="45" t="s">
        <v>71</v>
      </c>
      <c r="E43" s="9" t="s">
        <v>72</v>
      </c>
      <c r="F43" s="51">
        <v>45645.684918981482</v>
      </c>
    </row>
    <row r="44" spans="2:6" ht="33">
      <c r="B44" s="50" t="str">
        <f>HYPERLINK("https://finance.naver.com/news/news_read.naver?article_id=0005131150&amp;office_id=008&amp;mode=mainnews&amp;type=&amp;date=2024-12-19&amp;page=3", "▶")</f>
        <v>▶</v>
      </c>
      <c r="C44" s="45" t="s">
        <v>145</v>
      </c>
      <c r="D44" s="45" t="s">
        <v>146</v>
      </c>
      <c r="E44" s="9" t="s">
        <v>147</v>
      </c>
      <c r="F44" s="51">
        <v>45645.68440972222</v>
      </c>
    </row>
    <row r="45" spans="2:6" ht="49.5">
      <c r="B45" s="50" t="str">
        <f>HYPERLINK("https://finance.naver.com/news/news_read.naver?article_id=0005520605&amp;office_id=277&amp;mode=mainnews&amp;type=&amp;date=2024-12-19&amp;page=3", "▶")</f>
        <v>▶</v>
      </c>
      <c r="C45" s="45" t="s">
        <v>148</v>
      </c>
      <c r="D45" s="45" t="s">
        <v>149</v>
      </c>
      <c r="E45" s="9" t="s">
        <v>150</v>
      </c>
      <c r="F45" s="51">
        <v>45645.684120370373</v>
      </c>
    </row>
    <row r="46" spans="2:6" ht="49.5">
      <c r="B46" s="50" t="str">
        <f>HYPERLINK("https://finance.naver.com/news/news_read.naver?article_id=0002405097&amp;office_id=016&amp;mode=mainnews&amp;type=&amp;date=2024-12-19&amp;page=3", "▶")</f>
        <v>▶</v>
      </c>
      <c r="C46" s="45" t="s">
        <v>151</v>
      </c>
      <c r="D46" s="45" t="s">
        <v>152</v>
      </c>
      <c r="E46" s="9" t="s">
        <v>106</v>
      </c>
      <c r="F46" s="51">
        <v>45645.684108796297</v>
      </c>
    </row>
    <row r="47" spans="2:6" ht="33">
      <c r="B47" s="50" t="str">
        <f>HYPERLINK("https://finance.naver.com/news/news_read.naver?article_id=0005131149&amp;office_id=008&amp;mode=mainnews&amp;type=&amp;date=2024-12-19&amp;page=3", "▶")</f>
        <v>▶</v>
      </c>
      <c r="C47" s="45" t="s">
        <v>153</v>
      </c>
      <c r="D47" s="45" t="s">
        <v>154</v>
      </c>
      <c r="E47" s="9" t="s">
        <v>147</v>
      </c>
      <c r="F47" s="51">
        <v>45645.683310185188</v>
      </c>
    </row>
    <row r="48" spans="2:6" ht="49.5">
      <c r="B48" s="50" t="str">
        <f>HYPERLINK("https://finance.naver.com/news/news_read.naver?article_id=0005131148&amp;office_id=008&amp;mode=mainnews&amp;type=&amp;date=2024-12-19&amp;page=3", "▶")</f>
        <v>▶</v>
      </c>
      <c r="C48" s="45" t="s">
        <v>155</v>
      </c>
      <c r="D48" s="45" t="s">
        <v>156</v>
      </c>
      <c r="E48" s="9" t="s">
        <v>147</v>
      </c>
      <c r="F48" s="51">
        <v>45645.682592592595</v>
      </c>
    </row>
    <row r="49" spans="2:6" ht="49.5">
      <c r="B49" s="50" t="str">
        <f>HYPERLINK("https://finance.naver.com/news/news_read.naver?article_id=0000031721&amp;office_id=648&amp;mode=mainnews&amp;type=&amp;date=2024-12-19&amp;page=3", "▶")</f>
        <v>▶</v>
      </c>
      <c r="C49" s="45" t="s">
        <v>157</v>
      </c>
      <c r="D49" s="45" t="s">
        <v>158</v>
      </c>
      <c r="E49" s="9" t="s">
        <v>127</v>
      </c>
      <c r="F49" s="51">
        <v>45645.680717592593</v>
      </c>
    </row>
    <row r="50" spans="2:6" ht="33">
      <c r="B50" s="50" t="str">
        <f>HYPERLINK("https://finance.naver.com/news/news_read.naver?article_id=0015116637&amp;office_id=001&amp;mode=mainnews&amp;type=&amp;date=2024-12-19&amp;page=3", "▶")</f>
        <v>▶</v>
      </c>
      <c r="C50" s="45" t="s">
        <v>159</v>
      </c>
      <c r="D50" s="45" t="s">
        <v>160</v>
      </c>
      <c r="E50" s="9" t="s">
        <v>134</v>
      </c>
      <c r="F50" s="51">
        <v>45645.676215277781</v>
      </c>
    </row>
    <row r="51" spans="2:6" ht="33">
      <c r="B51" s="50" t="str">
        <f>HYPERLINK("https://finance.naver.com/news/news_read.naver?article_id=0015116632&amp;office_id=001&amp;mode=mainnews&amp;type=&amp;date=2024-12-19&amp;page=3", "▶")</f>
        <v>▶</v>
      </c>
      <c r="C51" s="45" t="s">
        <v>161</v>
      </c>
      <c r="D51" s="45" t="s">
        <v>162</v>
      </c>
      <c r="E51" s="9" t="s">
        <v>134</v>
      </c>
      <c r="F51" s="51">
        <v>45645.675486111111</v>
      </c>
    </row>
    <row r="52" spans="2:6" ht="33">
      <c r="B52" s="50" t="str">
        <f>HYPERLINK("https://finance.naver.com/news/news_read.naver?article_id=0005131126&amp;office_id=008&amp;mode=mainnews&amp;type=&amp;date=2024-12-19&amp;page=3", "▶")</f>
        <v>▶</v>
      </c>
      <c r="C52" s="45" t="s">
        <v>163</v>
      </c>
      <c r="D52" s="45" t="s">
        <v>164</v>
      </c>
      <c r="E52" s="9" t="s">
        <v>147</v>
      </c>
      <c r="F52" s="51">
        <v>45645.674675925926</v>
      </c>
    </row>
    <row r="53" spans="2:6" ht="33">
      <c r="B53" s="50" t="str">
        <f>HYPERLINK("https://finance.naver.com/news/news_read.naver?article_id=0005416530&amp;office_id=009&amp;mode=mainnews&amp;type=&amp;date=2024-12-19&amp;page=3", "▶")</f>
        <v>▶</v>
      </c>
      <c r="C53" s="45" t="s">
        <v>165</v>
      </c>
      <c r="D53" s="45" t="s">
        <v>166</v>
      </c>
      <c r="E53" s="9" t="s">
        <v>51</v>
      </c>
      <c r="F53" s="51">
        <v>45645.672476851854</v>
      </c>
    </row>
    <row r="54" spans="2:6" ht="49.5">
      <c r="B54" s="50" t="str">
        <f>HYPERLINK("https://finance.naver.com/news/news_read.naver?article_id=0005416529&amp;office_id=009&amp;mode=mainnews&amp;type=&amp;date=2024-12-19&amp;page=3", "▶")</f>
        <v>▶</v>
      </c>
      <c r="C54" s="45" t="s">
        <v>167</v>
      </c>
      <c r="D54" s="45" t="s">
        <v>168</v>
      </c>
      <c r="E54" s="9" t="s">
        <v>51</v>
      </c>
      <c r="F54" s="51">
        <v>45645.672430555554</v>
      </c>
    </row>
    <row r="55" spans="2:6" ht="33">
      <c r="B55" s="50" t="str">
        <f>HYPERLINK("https://finance.naver.com/news/news_read.naver?article_id=0000031720&amp;office_id=648&amp;mode=mainnews&amp;type=&amp;date=2024-12-19&amp;page=3", "▶")</f>
        <v>▶</v>
      </c>
      <c r="C55" s="45" t="s">
        <v>169</v>
      </c>
      <c r="D55" s="45" t="s">
        <v>170</v>
      </c>
      <c r="E55" s="9" t="s">
        <v>127</v>
      </c>
      <c r="F55" s="51">
        <v>45645.672384259262</v>
      </c>
    </row>
    <row r="56" spans="2:6" ht="33">
      <c r="B56" s="50" t="str">
        <f>HYPERLINK("https://finance.naver.com/news/news_read.naver?article_id=0005131123&amp;office_id=008&amp;mode=mainnews&amp;type=&amp;date=2024-12-19&amp;page=3", "▶")</f>
        <v>▶</v>
      </c>
      <c r="C56" s="52" t="s">
        <v>171</v>
      </c>
      <c r="D56" s="45" t="s">
        <v>172</v>
      </c>
      <c r="E56" s="9" t="s">
        <v>147</v>
      </c>
      <c r="F56" s="51">
        <v>45645.671863425923</v>
      </c>
    </row>
    <row r="57" spans="2:6" ht="49.5">
      <c r="B57" s="50" t="str">
        <f>HYPERLINK("https://finance.naver.com/news/news_read.naver?article_id=0002405088&amp;office_id=016&amp;mode=mainnews&amp;type=&amp;date=2024-12-19&amp;page=3", "▶")</f>
        <v>▶</v>
      </c>
      <c r="C57" s="45" t="s">
        <v>173</v>
      </c>
      <c r="D57" s="45" t="s">
        <v>174</v>
      </c>
      <c r="E57" s="9" t="s">
        <v>106</v>
      </c>
      <c r="F57" s="51">
        <v>45645.667442129627</v>
      </c>
    </row>
    <row r="58" spans="2:6" ht="33">
      <c r="B58" s="50" t="str">
        <f>HYPERLINK("https://finance.naver.com/news/news_read.naver?article_id=0007977946&amp;office_id=421&amp;mode=mainnews&amp;type=&amp;date=2024-12-19&amp;page=3", "▶")</f>
        <v>▶</v>
      </c>
      <c r="C58" s="52" t="s">
        <v>175</v>
      </c>
      <c r="D58" s="45" t="s">
        <v>176</v>
      </c>
      <c r="E58" s="9" t="s">
        <v>109</v>
      </c>
      <c r="F58" s="51">
        <v>45645.662395833337</v>
      </c>
    </row>
    <row r="59" spans="2:6" ht="33">
      <c r="B59" s="50" t="str">
        <f>HYPERLINK("https://finance.naver.com/news/news_read.naver?article_id=0005416511&amp;office_id=009&amp;mode=mainnews&amp;type=&amp;date=2024-12-19&amp;page=3", "▶")</f>
        <v>▶</v>
      </c>
      <c r="C59" s="45" t="s">
        <v>177</v>
      </c>
      <c r="D59" s="45" t="s">
        <v>178</v>
      </c>
      <c r="E59" s="9" t="s">
        <v>51</v>
      </c>
      <c r="F59" s="51">
        <v>45645.660486111112</v>
      </c>
    </row>
    <row r="60" spans="2:6" ht="33">
      <c r="B60" s="50" t="str">
        <f>HYPERLINK("https://finance.naver.com/news/news_read.naver?article_id=0015116532&amp;office_id=001&amp;mode=mainnews&amp;type=&amp;date=2024-12-19&amp;page=3", "▶")</f>
        <v>▶</v>
      </c>
      <c r="C60" s="45" t="s">
        <v>179</v>
      </c>
      <c r="D60" s="45" t="s">
        <v>180</v>
      </c>
      <c r="E60" s="9" t="s">
        <v>134</v>
      </c>
      <c r="F60" s="51">
        <v>45645.659583333334</v>
      </c>
    </row>
    <row r="61" spans="2:6" ht="33">
      <c r="B61" s="50" t="str">
        <f>HYPERLINK("https://finance.naver.com/news/news_read.naver?article_id=0005072272&amp;office_id=015&amp;mode=mainnews&amp;type=&amp;date=2024-12-19&amp;page=3", "▶")</f>
        <v>▶</v>
      </c>
      <c r="C61" s="45" t="s">
        <v>181</v>
      </c>
      <c r="D61" s="45" t="s">
        <v>182</v>
      </c>
      <c r="E61" s="9" t="s">
        <v>64</v>
      </c>
      <c r="F61" s="51">
        <v>45645.659201388888</v>
      </c>
    </row>
    <row r="62" spans="2:6" ht="33">
      <c r="B62" s="50" t="str">
        <f>HYPERLINK("https://finance.naver.com/news/news_read.naver?article_id=0005909937&amp;office_id=018&amp;mode=mainnews&amp;type=&amp;date=2024-12-19&amp;page=3", "▶")</f>
        <v>▶</v>
      </c>
      <c r="C62" s="45" t="s">
        <v>183</v>
      </c>
      <c r="D62" s="45" t="s">
        <v>184</v>
      </c>
      <c r="E62" s="9" t="s">
        <v>69</v>
      </c>
      <c r="F62" s="51">
        <v>45645.656388888892</v>
      </c>
    </row>
    <row r="63" spans="2:6" ht="33">
      <c r="B63" s="50" t="str">
        <f>HYPERLINK("https://finance.naver.com/news/news_read.naver?article_id=0001041469&amp;office_id=366&amp;mode=mainnews&amp;type=&amp;date=2024-12-19&amp;page=3", "▶")</f>
        <v>▶</v>
      </c>
      <c r="C63" s="45" t="s">
        <v>185</v>
      </c>
      <c r="D63" s="45" t="s">
        <v>186</v>
      </c>
      <c r="E63" s="9" t="s">
        <v>87</v>
      </c>
      <c r="F63" s="51">
        <v>45645.646643518521</v>
      </c>
    </row>
    <row r="64" spans="2:6" ht="33">
      <c r="B64" s="50" t="str">
        <f>HYPERLINK("https://finance.naver.com/news/news_read.naver?article_id=0001192363&amp;office_id=215&amp;mode=mainnews&amp;type=&amp;date=2024-12-19&amp;page=4", "▶")</f>
        <v>▶</v>
      </c>
      <c r="C64" s="45" t="s">
        <v>187</v>
      </c>
      <c r="D64" s="45" t="s">
        <v>188</v>
      </c>
      <c r="E64" s="9" t="s">
        <v>84</v>
      </c>
      <c r="F64" s="51">
        <v>45645.645856481482</v>
      </c>
    </row>
    <row r="65" spans="2:6" ht="33">
      <c r="B65" s="50" t="str">
        <f>HYPERLINK("https://finance.naver.com/news/news_read.naver?article_id=0001192359&amp;office_id=215&amp;mode=mainnews&amp;type=&amp;date=2024-12-19&amp;page=4", "▶")</f>
        <v>▶</v>
      </c>
      <c r="C65" s="45" t="s">
        <v>189</v>
      </c>
      <c r="D65" s="45" t="s">
        <v>188</v>
      </c>
      <c r="E65" s="9" t="s">
        <v>84</v>
      </c>
      <c r="F65" s="51">
        <v>45645.644837962966</v>
      </c>
    </row>
    <row r="66" spans="2:6" ht="33">
      <c r="B66" s="50" t="str">
        <f>HYPERLINK("https://finance.naver.com/news/news_read.naver?article_id=0004430052&amp;office_id=011&amp;mode=mainnews&amp;type=&amp;date=2024-12-19&amp;page=4", "▶")</f>
        <v>▶</v>
      </c>
      <c r="C66" s="45" t="s">
        <v>190</v>
      </c>
      <c r="D66" s="45" t="s">
        <v>191</v>
      </c>
      <c r="E66" s="9" t="s">
        <v>114</v>
      </c>
      <c r="F66" s="51">
        <v>45645.641898148147</v>
      </c>
    </row>
    <row r="67" spans="2:6" ht="49.5">
      <c r="B67" s="50" t="str">
        <f>HYPERLINK("https://finance.naver.com/news/news_read.naver?article_id=0000031715&amp;office_id=648&amp;mode=mainnews&amp;type=&amp;date=2024-12-19&amp;page=4", "▶")</f>
        <v>▶</v>
      </c>
      <c r="C67" s="52" t="s">
        <v>192</v>
      </c>
      <c r="D67" s="45" t="s">
        <v>193</v>
      </c>
      <c r="E67" s="9" t="s">
        <v>127</v>
      </c>
      <c r="F67" s="51">
        <v>45645.641099537039</v>
      </c>
    </row>
    <row r="68" spans="2:6" ht="49.5">
      <c r="B68" s="50" t="str">
        <f>HYPERLINK("https://finance.naver.com/news/news_read.naver?article_id=0000895033&amp;office_id=031&amp;mode=mainnews&amp;type=&amp;date=2024-12-19&amp;page=4", "▶")</f>
        <v>▶</v>
      </c>
      <c r="C68" s="52" t="s">
        <v>194</v>
      </c>
      <c r="D68" s="45" t="s">
        <v>195</v>
      </c>
      <c r="E68" s="9" t="s">
        <v>77</v>
      </c>
      <c r="F68" s="51">
        <v>45645.640393518515</v>
      </c>
    </row>
    <row r="69" spans="2:6" ht="33">
      <c r="B69" s="50" t="str">
        <f>HYPERLINK("https://finance.naver.com/news/news_read.naver?article_id=0002924117&amp;office_id=029&amp;mode=mainnews&amp;type=&amp;date=2024-12-19&amp;page=4", "▶")</f>
        <v>▶</v>
      </c>
      <c r="C69" s="45" t="s">
        <v>196</v>
      </c>
      <c r="D69" s="45" t="s">
        <v>197</v>
      </c>
      <c r="E69" s="9" t="s">
        <v>61</v>
      </c>
      <c r="F69" s="51">
        <v>45645.63826388889</v>
      </c>
    </row>
    <row r="70" spans="2:6" ht="33">
      <c r="B70" s="50" t="str">
        <f>HYPERLINK("https://finance.naver.com/news/news_read.naver?article_id=0005072252&amp;office_id=015&amp;mode=mainnews&amp;type=&amp;date=2024-12-19&amp;page=4", "▶")</f>
        <v>▶</v>
      </c>
      <c r="C70" s="45" t="s">
        <v>198</v>
      </c>
      <c r="D70" s="45" t="s">
        <v>199</v>
      </c>
      <c r="E70" s="9" t="s">
        <v>64</v>
      </c>
      <c r="F70" s="51">
        <v>45645.630706018521</v>
      </c>
    </row>
    <row r="71" spans="2:6" ht="33">
      <c r="B71" s="50" t="str">
        <f>HYPERLINK("https://finance.naver.com/news/news_read.naver?article_id=0005072249&amp;office_id=015&amp;mode=mainnews&amp;type=&amp;date=2024-12-19&amp;page=4", "▶")</f>
        <v>▶</v>
      </c>
      <c r="C71" s="45" t="s">
        <v>200</v>
      </c>
      <c r="D71" s="45" t="s">
        <v>199</v>
      </c>
      <c r="E71" s="9" t="s">
        <v>64</v>
      </c>
      <c r="F71" s="51">
        <v>45645.627256944441</v>
      </c>
    </row>
    <row r="72" spans="2:6" ht="49.5">
      <c r="B72" s="50" t="str">
        <f>HYPERLINK("https://finance.naver.com/news/news_read.naver?article_id=0007977687&amp;office_id=421&amp;mode=mainnews&amp;type=&amp;date=2024-12-19&amp;page=4", "▶")</f>
        <v>▶</v>
      </c>
      <c r="C72" s="52" t="s">
        <v>201</v>
      </c>
      <c r="D72" s="45" t="s">
        <v>202</v>
      </c>
      <c r="E72" s="9" t="s">
        <v>109</v>
      </c>
      <c r="F72" s="51">
        <v>45645.625972222224</v>
      </c>
    </row>
    <row r="73" spans="2:6" ht="33">
      <c r="B73" s="50" t="str">
        <f>HYPERLINK("https://finance.naver.com/news/news_read.naver?article_id=0005416457&amp;office_id=009&amp;mode=mainnews&amp;type=&amp;date=2024-12-19&amp;page=4", "▶")</f>
        <v>▶</v>
      </c>
      <c r="C73" s="45" t="s">
        <v>203</v>
      </c>
      <c r="D73" s="45" t="s">
        <v>204</v>
      </c>
      <c r="E73" s="9" t="s">
        <v>51</v>
      </c>
      <c r="F73" s="51">
        <v>45645.624421296299</v>
      </c>
    </row>
    <row r="74" spans="2:6" ht="33">
      <c r="B74" s="50" t="str">
        <f>HYPERLINK("https://finance.naver.com/news/news_read.naver?article_id=0005131061&amp;office_id=008&amp;mode=mainnews&amp;type=&amp;date=2024-12-19&amp;page=4", "▶")</f>
        <v>▶</v>
      </c>
      <c r="C74" s="45" t="s">
        <v>205</v>
      </c>
      <c r="D74" s="45" t="s">
        <v>206</v>
      </c>
      <c r="E74" s="9" t="s">
        <v>147</v>
      </c>
      <c r="F74" s="51">
        <v>45645.62394675926</v>
      </c>
    </row>
    <row r="75" spans="2:6" ht="33">
      <c r="B75" s="50" t="str">
        <f>HYPERLINK("https://finance.naver.com/news/news_read.naver?article_id=0012972094&amp;office_id=003&amp;mode=mainnews&amp;type=&amp;date=2024-12-19&amp;page=4", "▶")</f>
        <v>▶</v>
      </c>
      <c r="C75" s="45" t="s">
        <v>207</v>
      </c>
      <c r="D75" s="45" t="s">
        <v>208</v>
      </c>
      <c r="E75" s="9" t="s">
        <v>58</v>
      </c>
      <c r="F75" s="51">
        <v>45645.621782407405</v>
      </c>
    </row>
    <row r="76" spans="2:6" ht="49.5">
      <c r="B76" s="50" t="str">
        <f>HYPERLINK("https://finance.naver.com/news/news_read.naver?article_id=0004430017&amp;office_id=011&amp;mode=mainnews&amp;type=&amp;date=2024-12-19&amp;page=4", "▶")</f>
        <v>▶</v>
      </c>
      <c r="C76" s="45" t="s">
        <v>209</v>
      </c>
      <c r="D76" s="45" t="s">
        <v>210</v>
      </c>
      <c r="E76" s="9" t="s">
        <v>114</v>
      </c>
      <c r="F76" s="51">
        <v>45645.616782407407</v>
      </c>
    </row>
    <row r="77" spans="2:6" ht="33">
      <c r="B77" s="50" t="str">
        <f>HYPERLINK("https://finance.naver.com/news/news_read.naver?article_id=0005416428&amp;office_id=009&amp;mode=mainnews&amp;type=&amp;date=2024-12-19&amp;page=4", "▶")</f>
        <v>▶</v>
      </c>
      <c r="C77" s="45" t="s">
        <v>211</v>
      </c>
      <c r="D77" s="45" t="s">
        <v>212</v>
      </c>
      <c r="E77" s="9" t="s">
        <v>51</v>
      </c>
      <c r="F77" s="51">
        <v>45645.606354166666</v>
      </c>
    </row>
    <row r="78" spans="2:6" ht="33">
      <c r="B78" s="50" t="str">
        <f>HYPERLINK("https://finance.naver.com/news/news_read.naver?article_id=0005416427&amp;office_id=009&amp;mode=mainnews&amp;type=&amp;date=2024-12-19&amp;page=4", "▶")</f>
        <v>▶</v>
      </c>
      <c r="C78" s="45" t="s">
        <v>213</v>
      </c>
      <c r="D78" s="45" t="s">
        <v>214</v>
      </c>
      <c r="E78" s="9" t="s">
        <v>51</v>
      </c>
      <c r="F78" s="51">
        <v>45645.605682870373</v>
      </c>
    </row>
    <row r="79" spans="2:6" ht="33">
      <c r="B79" s="50" t="str">
        <f>HYPERLINK("https://finance.naver.com/news/news_read.naver?article_id=0005909826&amp;office_id=018&amp;mode=mainnews&amp;type=&amp;date=2024-12-19&amp;page=4", "▶")</f>
        <v>▶</v>
      </c>
      <c r="C79" s="45" t="s">
        <v>215</v>
      </c>
      <c r="D79" s="45" t="s">
        <v>216</v>
      </c>
      <c r="E79" s="9" t="s">
        <v>69</v>
      </c>
      <c r="F79" s="51">
        <v>45645.602199074077</v>
      </c>
    </row>
    <row r="80" spans="2:6" ht="33">
      <c r="B80" s="50" t="str">
        <f>HYPERLINK("https://finance.naver.com/news/news_read.naver?article_id=0005284889&amp;office_id=014&amp;mode=mainnews&amp;type=&amp;date=2024-12-19&amp;page=4", "▶")</f>
        <v>▶</v>
      </c>
      <c r="C80" s="52" t="s">
        <v>217</v>
      </c>
      <c r="D80" s="45" t="s">
        <v>218</v>
      </c>
      <c r="E80" s="9" t="s">
        <v>72</v>
      </c>
      <c r="F80" s="51">
        <v>45645.593333333331</v>
      </c>
    </row>
    <row r="81" spans="2:6" ht="49.5">
      <c r="B81" s="50" t="str">
        <f>HYPERLINK("https://finance.naver.com/news/news_read.naver?article_id=0001046487&amp;office_id=417&amp;mode=mainnews&amp;type=&amp;date=2024-12-19&amp;page=4", "▶")</f>
        <v>▶</v>
      </c>
      <c r="C81" s="45" t="s">
        <v>219</v>
      </c>
      <c r="D81" s="45" t="s">
        <v>220</v>
      </c>
      <c r="E81" s="9" t="s">
        <v>139</v>
      </c>
      <c r="F81" s="51">
        <v>45645.58997685185</v>
      </c>
    </row>
    <row r="82" spans="2:6" ht="33">
      <c r="B82" s="50" t="str">
        <f>HYPERLINK("https://finance.naver.com/news/news_read.naver?article_id=0005284871&amp;office_id=014&amp;mode=mainnews&amp;type=&amp;date=2024-12-19&amp;page=4", "▶")</f>
        <v>▶</v>
      </c>
      <c r="C82" s="45" t="s">
        <v>221</v>
      </c>
      <c r="D82" s="45" t="s">
        <v>222</v>
      </c>
      <c r="E82" s="9" t="s">
        <v>72</v>
      </c>
      <c r="F82" s="51">
        <v>45645.583541666667</v>
      </c>
    </row>
    <row r="83" spans="2:6" ht="33">
      <c r="B83" s="50" t="str">
        <f>HYPERLINK("https://finance.naver.com/news/news_read.naver?article_id=0015115969&amp;office_id=001&amp;mode=mainnews&amp;type=&amp;date=2024-12-19&amp;page=4", "▶")</f>
        <v>▶</v>
      </c>
      <c r="C83" s="45" t="s">
        <v>223</v>
      </c>
      <c r="D83" s="45" t="s">
        <v>224</v>
      </c>
      <c r="E83" s="9" t="s">
        <v>134</v>
      </c>
      <c r="F83" s="51">
        <v>45645.583333333336</v>
      </c>
    </row>
    <row r="84" spans="2:6" ht="33">
      <c r="B84" s="50" t="str">
        <f>HYPERLINK("https://finance.naver.com/news/news_read.naver?article_id=0000031707&amp;office_id=648&amp;mode=mainnews&amp;type=&amp;date=2024-12-19&amp;page=5", "▶")</f>
        <v>▶</v>
      </c>
      <c r="C84" s="52" t="s">
        <v>225</v>
      </c>
      <c r="D84" s="45" t="s">
        <v>226</v>
      </c>
      <c r="E84" s="9" t="s">
        <v>127</v>
      </c>
      <c r="F84" s="51">
        <v>45645.571631944447</v>
      </c>
    </row>
    <row r="85" spans="2:6" ht="33">
      <c r="B85" s="50" t="str">
        <f>HYPERLINK("https://finance.naver.com/news/news_read.naver?article_id=0000894960&amp;office_id=031&amp;mode=mainnews&amp;type=&amp;date=2024-12-19&amp;page=5", "▶")</f>
        <v>▶</v>
      </c>
      <c r="C85" s="45" t="s">
        <v>227</v>
      </c>
      <c r="D85" s="45" t="s">
        <v>228</v>
      </c>
      <c r="E85" s="9" t="s">
        <v>77</v>
      </c>
      <c r="F85" s="51">
        <v>45645.520243055558</v>
      </c>
    </row>
    <row r="86" spans="2:6" ht="33">
      <c r="B86" s="50" t="str">
        <f>HYPERLINK("https://finance.naver.com/news/news_read.naver?article_id=0005072177&amp;office_id=015&amp;mode=mainnews&amp;type=&amp;date=2024-12-19&amp;page=5", "▶")</f>
        <v>▶</v>
      </c>
      <c r="C86" s="45" t="s">
        <v>229</v>
      </c>
      <c r="D86" s="45" t="s">
        <v>230</v>
      </c>
      <c r="E86" s="9" t="s">
        <v>64</v>
      </c>
      <c r="F86" s="51">
        <v>45645.517476851855</v>
      </c>
    </row>
    <row r="87" spans="2:6" ht="33">
      <c r="B87" s="50" t="str">
        <f>HYPERLINK("https://finance.naver.com/news/news_read.naver?article_id=0004429944&amp;office_id=011&amp;mode=mainnews&amp;type=&amp;date=2024-12-19&amp;page=5", "▶")</f>
        <v>▶</v>
      </c>
      <c r="C87" s="45" t="s">
        <v>231</v>
      </c>
      <c r="D87" s="45" t="s">
        <v>232</v>
      </c>
      <c r="E87" s="9" t="s">
        <v>114</v>
      </c>
      <c r="F87" s="51">
        <v>45645.50980324074</v>
      </c>
    </row>
    <row r="88" spans="2:6" ht="33">
      <c r="B88" s="50" t="str">
        <f>HYPERLINK("https://finance.naver.com/news/news_read.naver?article_id=0002679174&amp;office_id=021&amp;mode=mainnews&amp;type=&amp;date=2024-12-19&amp;page=5", "▶")</f>
        <v>▶</v>
      </c>
      <c r="C88" s="45" t="s">
        <v>233</v>
      </c>
      <c r="D88" s="45" t="s">
        <v>234</v>
      </c>
      <c r="E88" s="9" t="s">
        <v>235</v>
      </c>
      <c r="F88" s="51">
        <v>45645.504432870373</v>
      </c>
    </row>
    <row r="89" spans="2:6" ht="33">
      <c r="B89" s="50" t="str">
        <f>HYPERLINK("https://finance.naver.com/news/news_read.naver?article_id=0005909707&amp;office_id=018&amp;mode=mainnews&amp;type=&amp;date=2024-12-19&amp;page=5", "▶")</f>
        <v>▶</v>
      </c>
      <c r="C89" s="45" t="s">
        <v>236</v>
      </c>
      <c r="D89" s="45" t="s">
        <v>237</v>
      </c>
      <c r="E89" s="9" t="s">
        <v>69</v>
      </c>
      <c r="F89" s="51">
        <v>45645.498796296299</v>
      </c>
    </row>
    <row r="90" spans="2:6" ht="33">
      <c r="B90" s="50" t="str">
        <f>HYPERLINK("https://finance.naver.com/news/news_read.naver?article_id=0005130946&amp;office_id=008&amp;mode=mainnews&amp;type=&amp;date=2024-12-19&amp;page=5", "▶")</f>
        <v>▶</v>
      </c>
      <c r="C90" s="45" t="s">
        <v>238</v>
      </c>
      <c r="D90" s="45" t="s">
        <v>239</v>
      </c>
      <c r="E90" s="9" t="s">
        <v>147</v>
      </c>
      <c r="F90" s="51">
        <v>45645.49386574074</v>
      </c>
    </row>
    <row r="91" spans="2:6" ht="33">
      <c r="B91" s="50" t="str">
        <f>HYPERLINK("https://finance.naver.com/news/news_read.naver?article_id=0002404936&amp;office_id=016&amp;mode=mainnews&amp;type=&amp;date=2024-12-19&amp;page=5", "▶")</f>
        <v>▶</v>
      </c>
      <c r="C91" s="45" t="s">
        <v>240</v>
      </c>
      <c r="D91" s="45" t="s">
        <v>241</v>
      </c>
      <c r="E91" s="9" t="s">
        <v>106</v>
      </c>
      <c r="F91" s="51">
        <v>45645.490474537037</v>
      </c>
    </row>
    <row r="92" spans="2:6" ht="33">
      <c r="B92" s="50" t="str">
        <f>HYPERLINK("https://finance.naver.com/news/news_read.naver?article_id=0002404935&amp;office_id=016&amp;mode=mainnews&amp;type=&amp;date=2024-12-19&amp;page=5", "▶")</f>
        <v>▶</v>
      </c>
      <c r="C92" s="45" t="s">
        <v>242</v>
      </c>
      <c r="D92" s="45" t="s">
        <v>243</v>
      </c>
      <c r="E92" s="9" t="s">
        <v>106</v>
      </c>
      <c r="F92" s="51">
        <v>45645.490439814814</v>
      </c>
    </row>
    <row r="93" spans="2:6" ht="33">
      <c r="B93" s="50" t="str">
        <f>HYPERLINK("https://finance.naver.com/news/news_read.naver?article_id=0002404934&amp;office_id=016&amp;mode=mainnews&amp;type=&amp;date=2024-12-19&amp;page=5", "▶")</f>
        <v>▶</v>
      </c>
      <c r="C93" s="45" t="s">
        <v>244</v>
      </c>
      <c r="D93" s="45" t="s">
        <v>245</v>
      </c>
      <c r="E93" s="9" t="s">
        <v>106</v>
      </c>
      <c r="F93" s="51">
        <v>45645.489768518521</v>
      </c>
    </row>
    <row r="94" spans="2:6" ht="33">
      <c r="B94" s="50" t="str">
        <f>HYPERLINK("https://finance.naver.com/news/news_read.naver?article_id=0000069910&amp;office_id=243&amp;mode=mainnews&amp;type=&amp;date=2024-12-19&amp;page=5", "▶")</f>
        <v>▶</v>
      </c>
      <c r="C94" s="45" t="s">
        <v>246</v>
      </c>
      <c r="D94" s="45" t="s">
        <v>247</v>
      </c>
      <c r="E94" s="9" t="s">
        <v>97</v>
      </c>
      <c r="F94" s="51">
        <v>45645.48909722222</v>
      </c>
    </row>
    <row r="95" spans="2:6" ht="33">
      <c r="B95" s="50" t="str">
        <f>HYPERLINK("https://finance.naver.com/news/news_read.naver?article_id=0001041349&amp;office_id=366&amp;mode=mainnews&amp;type=&amp;date=2024-12-19&amp;page=5", "▶")</f>
        <v>▶</v>
      </c>
      <c r="C95" s="45" t="s">
        <v>248</v>
      </c>
      <c r="D95" s="45" t="s">
        <v>249</v>
      </c>
      <c r="E95" s="9" t="s">
        <v>87</v>
      </c>
      <c r="F95" s="51">
        <v>45645.486284722225</v>
      </c>
    </row>
    <row r="96" spans="2:6" ht="33">
      <c r="B96" s="50" t="str">
        <f>HYPERLINK("https://finance.naver.com/news/news_read.naver?article_id=0001192310&amp;office_id=215&amp;mode=mainnews&amp;type=&amp;date=2024-12-19&amp;page=5", "▶")</f>
        <v>▶</v>
      </c>
      <c r="C96" s="45" t="s">
        <v>250</v>
      </c>
      <c r="D96" s="45" t="s">
        <v>251</v>
      </c>
      <c r="E96" s="9" t="s">
        <v>84</v>
      </c>
      <c r="F96" s="51">
        <v>45645.483784722222</v>
      </c>
    </row>
    <row r="97" spans="2:6" ht="33">
      <c r="B97" s="50" t="str">
        <f>HYPERLINK("https://finance.naver.com/news/news_read.naver?article_id=0015115518&amp;office_id=001&amp;mode=mainnews&amp;type=&amp;date=2024-12-19&amp;page=5", "▶")</f>
        <v>▶</v>
      </c>
      <c r="C97" s="45" t="s">
        <v>252</v>
      </c>
      <c r="D97" s="45" t="s">
        <v>253</v>
      </c>
      <c r="E97" s="9" t="s">
        <v>134</v>
      </c>
      <c r="F97" s="51">
        <v>45645.48332175926</v>
      </c>
    </row>
    <row r="98" spans="2:6" ht="33">
      <c r="B98" s="50" t="str">
        <f>HYPERLINK("https://finance.naver.com/news/news_read.naver?article_id=0000349409&amp;office_id=629&amp;mode=mainnews&amp;type=&amp;date=2024-12-19&amp;page=5", "▶")</f>
        <v>▶</v>
      </c>
      <c r="C98" s="52" t="s">
        <v>254</v>
      </c>
      <c r="D98" s="45" t="s">
        <v>255</v>
      </c>
      <c r="E98" s="9" t="s">
        <v>256</v>
      </c>
      <c r="F98" s="51">
        <v>45645.476631944446</v>
      </c>
    </row>
    <row r="99" spans="2:6" ht="33">
      <c r="B99" s="50" t="str">
        <f>HYPERLINK("https://finance.naver.com/news/news_read.naver?article_id=0001046447&amp;office_id=417&amp;mode=mainnews&amp;type=&amp;date=2024-12-19&amp;page=5", "▶")</f>
        <v>▶</v>
      </c>
      <c r="C99" s="45" t="s">
        <v>257</v>
      </c>
      <c r="D99" s="45" t="s">
        <v>258</v>
      </c>
      <c r="E99" s="9" t="s">
        <v>139</v>
      </c>
      <c r="F99" s="51">
        <v>45645.472615740742</v>
      </c>
    </row>
    <row r="100" spans="2:6" ht="49.5">
      <c r="B100" s="50" t="str">
        <f>HYPERLINK("https://finance.naver.com/news/news_read.naver?article_id=0004429910&amp;office_id=011&amp;mode=mainnews&amp;type=&amp;date=2024-12-19&amp;page=5", "▶")</f>
        <v>▶</v>
      </c>
      <c r="C100" s="45" t="s">
        <v>259</v>
      </c>
      <c r="D100" s="45" t="s">
        <v>260</v>
      </c>
      <c r="E100" s="9" t="s">
        <v>114</v>
      </c>
      <c r="F100" s="51">
        <v>45645.471608796295</v>
      </c>
    </row>
    <row r="101" spans="2:6" ht="33">
      <c r="B101" s="50" t="str">
        <f>HYPERLINK("https://finance.naver.com/news/news_read.naver?article_id=0002924021&amp;office_id=029&amp;mode=mainnews&amp;type=&amp;date=2024-12-19&amp;page=5", "▶")</f>
        <v>▶</v>
      </c>
      <c r="C101" s="45" t="s">
        <v>261</v>
      </c>
      <c r="D101" s="45" t="s">
        <v>262</v>
      </c>
      <c r="E101" s="9" t="s">
        <v>61</v>
      </c>
      <c r="F101" s="51">
        <v>45645.468148148146</v>
      </c>
    </row>
    <row r="102" spans="2:6" ht="33">
      <c r="B102" s="50" t="str">
        <f>HYPERLINK("https://finance.naver.com/news/news_read.naver?article_id=0005520300&amp;office_id=277&amp;mode=mainnews&amp;type=&amp;date=2024-12-19&amp;page=5", "▶")</f>
        <v>▶</v>
      </c>
      <c r="C102" s="52" t="s">
        <v>263</v>
      </c>
      <c r="D102" s="45" t="s">
        <v>264</v>
      </c>
      <c r="E102" s="9" t="s">
        <v>150</v>
      </c>
      <c r="F102" s="51">
        <v>45645.466643518521</v>
      </c>
    </row>
    <row r="103" spans="2:6" ht="49.5">
      <c r="B103" s="50" t="str">
        <f>HYPERLINK("https://finance.naver.com/news/news_read.naver?article_id=0005130903&amp;office_id=008&amp;mode=mainnews&amp;type=&amp;date=2024-12-19&amp;page=5", "▶")</f>
        <v>▶</v>
      </c>
      <c r="C103" s="45" t="s">
        <v>265</v>
      </c>
      <c r="D103" s="45" t="s">
        <v>266</v>
      </c>
      <c r="E103" s="9" t="s">
        <v>147</v>
      </c>
      <c r="F103" s="51">
        <v>45645.464884259258</v>
      </c>
    </row>
    <row r="104" spans="2:6" ht="33">
      <c r="B104" s="50" t="str">
        <f>HYPERLINK("https://finance.naver.com/news/news_read.naver?article_id=0005909644&amp;office_id=018&amp;mode=mainnews&amp;type=&amp;date=2024-12-19&amp;page=6", "▶")</f>
        <v>▶</v>
      </c>
      <c r="C104" s="45" t="s">
        <v>267</v>
      </c>
      <c r="D104" s="45" t="s">
        <v>268</v>
      </c>
      <c r="E104" s="9" t="s">
        <v>69</v>
      </c>
      <c r="F104" s="51">
        <v>45645.46199074074</v>
      </c>
    </row>
    <row r="105" spans="2:6" ht="33">
      <c r="B105" s="50" t="str">
        <f>HYPERLINK("https://finance.naver.com/news/news_read.naver?article_id=0001041326&amp;office_id=366&amp;mode=mainnews&amp;type=&amp;date=2024-12-19&amp;page=6", "▶")</f>
        <v>▶</v>
      </c>
      <c r="C105" s="45" t="s">
        <v>269</v>
      </c>
      <c r="D105" s="45" t="s">
        <v>270</v>
      </c>
      <c r="E105" s="9" t="s">
        <v>87</v>
      </c>
      <c r="F105" s="51">
        <v>45645.458495370367</v>
      </c>
    </row>
    <row r="106" spans="2:6" ht="33">
      <c r="B106" s="50" t="str">
        <f>HYPERLINK("https://finance.naver.com/news/news_read.naver?article_id=0012971182&amp;office_id=003&amp;mode=mainnews&amp;type=&amp;date=2024-12-19&amp;page=6", "▶")</f>
        <v>▶</v>
      </c>
      <c r="C106" s="45" t="s">
        <v>271</v>
      </c>
      <c r="D106" s="45" t="s">
        <v>272</v>
      </c>
      <c r="E106" s="9" t="s">
        <v>58</v>
      </c>
      <c r="F106" s="51">
        <v>45645.455868055556</v>
      </c>
    </row>
    <row r="107" spans="2:6" ht="33">
      <c r="B107" s="50" t="str">
        <f>HYPERLINK("https://finance.naver.com/news/news_read.naver?article_id=0005416292&amp;office_id=009&amp;mode=mainnews&amp;type=&amp;date=2024-12-19&amp;page=6", "▶")</f>
        <v>▶</v>
      </c>
      <c r="C107" s="45" t="s">
        <v>273</v>
      </c>
      <c r="D107" s="45" t="s">
        <v>274</v>
      </c>
      <c r="E107" s="9" t="s">
        <v>51</v>
      </c>
      <c r="F107" s="51">
        <v>45645.453576388885</v>
      </c>
    </row>
    <row r="108" spans="2:6" ht="33">
      <c r="B108" s="50" t="str">
        <f>HYPERLINK("https://finance.naver.com/news/news_read.naver?article_id=0005284756&amp;office_id=014&amp;mode=mainnews&amp;type=&amp;date=2024-12-19&amp;page=6", "▶")</f>
        <v>▶</v>
      </c>
      <c r="C108" s="45" t="s">
        <v>275</v>
      </c>
      <c r="D108" s="45" t="s">
        <v>276</v>
      </c>
      <c r="E108" s="9" t="s">
        <v>72</v>
      </c>
      <c r="F108" s="51">
        <v>45645.450891203705</v>
      </c>
    </row>
    <row r="109" spans="2:6" ht="33">
      <c r="B109" s="50" t="str">
        <f>HYPERLINK("https://finance.naver.com/news/news_read.naver?article_id=0001192297&amp;office_id=215&amp;mode=mainnews&amp;type=&amp;date=2024-12-19&amp;page=6", "▶")</f>
        <v>▶</v>
      </c>
      <c r="C109" s="45" t="s">
        <v>277</v>
      </c>
      <c r="D109" s="45" t="s">
        <v>278</v>
      </c>
      <c r="E109" s="9" t="s">
        <v>84</v>
      </c>
      <c r="F109" s="51">
        <v>45645.443009259259</v>
      </c>
    </row>
    <row r="110" spans="2:6" ht="33">
      <c r="B110" s="50" t="str">
        <f>HYPERLINK("https://finance.naver.com/news/news_read.naver?article_id=0001192296&amp;office_id=215&amp;mode=mainnews&amp;type=&amp;date=2024-12-19&amp;page=6", "▶")</f>
        <v>▶</v>
      </c>
      <c r="C110" s="45" t="s">
        <v>279</v>
      </c>
      <c r="D110" s="45" t="s">
        <v>280</v>
      </c>
      <c r="E110" s="9" t="s">
        <v>84</v>
      </c>
      <c r="F110" s="51">
        <v>45645.442766203705</v>
      </c>
    </row>
    <row r="111" spans="2:6" ht="33">
      <c r="B111" s="50" t="str">
        <f>HYPERLINK("https://finance.naver.com/news/news_read.naver?article_id=0005130858&amp;office_id=008&amp;mode=mainnews&amp;type=&amp;date=2024-12-19&amp;page=6", "▶")</f>
        <v>▶</v>
      </c>
      <c r="C111" s="45" t="s">
        <v>281</v>
      </c>
      <c r="D111" s="45" t="s">
        <v>282</v>
      </c>
      <c r="E111" s="9" t="s">
        <v>147</v>
      </c>
      <c r="F111" s="51">
        <v>45645.441793981481</v>
      </c>
    </row>
    <row r="112" spans="2:6" ht="33">
      <c r="B112" s="50" t="str">
        <f>HYPERLINK("https://finance.naver.com/news/news_read.naver?article_id=0007976640&amp;office_id=421&amp;mode=mainnews&amp;type=&amp;date=2024-12-19&amp;page=6", "▶")</f>
        <v>▶</v>
      </c>
      <c r="C112" s="45" t="s">
        <v>283</v>
      </c>
      <c r="D112" s="45" t="s">
        <v>284</v>
      </c>
      <c r="E112" s="9" t="s">
        <v>109</v>
      </c>
      <c r="F112" s="51">
        <v>45645.441064814811</v>
      </c>
    </row>
    <row r="113" spans="2:6" ht="49.5">
      <c r="B113" s="50" t="str">
        <f>HYPERLINK("https://finance.naver.com/news/news_read.naver?article_id=0002404806&amp;office_id=016&amp;mode=mainnews&amp;type=&amp;date=2024-12-19&amp;page=6", "▶")</f>
        <v>▶</v>
      </c>
      <c r="C113" s="45" t="s">
        <v>285</v>
      </c>
      <c r="D113" s="45" t="s">
        <v>286</v>
      </c>
      <c r="E113" s="9" t="s">
        <v>106</v>
      </c>
      <c r="F113" s="51">
        <v>45645.44054398148</v>
      </c>
    </row>
    <row r="114" spans="2:6" ht="49.5">
      <c r="B114" s="50" t="str">
        <f>HYPERLINK("https://finance.naver.com/news/news_read.naver?article_id=0002404797&amp;office_id=016&amp;mode=mainnews&amp;type=&amp;date=2024-12-19&amp;page=6", "▶")</f>
        <v>▶</v>
      </c>
      <c r="C114" s="45" t="s">
        <v>287</v>
      </c>
      <c r="D114" s="45" t="s">
        <v>288</v>
      </c>
      <c r="E114" s="9" t="s">
        <v>106</v>
      </c>
      <c r="F114" s="51">
        <v>45645.438310185185</v>
      </c>
    </row>
    <row r="115" spans="2:6" ht="33">
      <c r="B115" s="50" t="str">
        <f>HYPERLINK("https://finance.naver.com/news/news_read.naver?article_id=0005130846&amp;office_id=008&amp;mode=mainnews&amp;type=&amp;date=2024-12-19&amp;page=6", "▶")</f>
        <v>▶</v>
      </c>
      <c r="C115" s="52" t="s">
        <v>289</v>
      </c>
      <c r="D115" s="45" t="s">
        <v>290</v>
      </c>
      <c r="E115" s="9" t="s">
        <v>147</v>
      </c>
      <c r="F115" s="51">
        <v>45645.435104166667</v>
      </c>
    </row>
    <row r="116" spans="2:6" ht="33">
      <c r="B116" s="50" t="str">
        <f>HYPERLINK("https://finance.naver.com/news/news_read.naver?article_id=0002923990&amp;office_id=029&amp;mode=mainnews&amp;type=&amp;date=2024-12-19&amp;page=6", "▶")</f>
        <v>▶</v>
      </c>
      <c r="C116" s="45" t="s">
        <v>291</v>
      </c>
      <c r="D116" s="45" t="s">
        <v>292</v>
      </c>
      <c r="E116" s="9" t="s">
        <v>61</v>
      </c>
      <c r="F116" s="51">
        <v>45645.434814814813</v>
      </c>
    </row>
    <row r="117" spans="2:6" ht="49.5">
      <c r="B117" s="50" t="str">
        <f>HYPERLINK("https://finance.naver.com/news/news_read.naver?article_id=0005072106&amp;office_id=015&amp;mode=mainnews&amp;type=&amp;date=2024-12-19&amp;page=6", "▶")</f>
        <v>▶</v>
      </c>
      <c r="C117" s="45" t="s">
        <v>293</v>
      </c>
      <c r="D117" s="45" t="s">
        <v>294</v>
      </c>
      <c r="E117" s="9" t="s">
        <v>64</v>
      </c>
      <c r="F117" s="51">
        <v>45645.431377314817</v>
      </c>
    </row>
    <row r="118" spans="2:6" ht="33">
      <c r="B118" s="50" t="str">
        <f>HYPERLINK("https://finance.naver.com/news/news_read.naver?article_id=0005284729&amp;office_id=014&amp;mode=mainnews&amp;type=&amp;date=2024-12-19&amp;page=6", "▶")</f>
        <v>▶</v>
      </c>
      <c r="C118" s="45" t="s">
        <v>295</v>
      </c>
      <c r="D118" s="45" t="s">
        <v>296</v>
      </c>
      <c r="E118" s="9" t="s">
        <v>72</v>
      </c>
      <c r="F118" s="51">
        <v>45645.429988425924</v>
      </c>
    </row>
    <row r="119" spans="2:6" ht="33">
      <c r="B119" s="50" t="str">
        <f>HYPERLINK("https://finance.naver.com/news/news_read.naver?article_id=0005416254&amp;office_id=009&amp;mode=mainnews&amp;type=&amp;date=2024-12-19&amp;page=6", "▶")</f>
        <v>▶</v>
      </c>
      <c r="C119" s="45" t="s">
        <v>297</v>
      </c>
      <c r="D119" s="45" t="s">
        <v>298</v>
      </c>
      <c r="E119" s="9" t="s">
        <v>51</v>
      </c>
      <c r="F119" s="51">
        <v>45645.429363425923</v>
      </c>
    </row>
    <row r="120" spans="2:6" ht="33">
      <c r="B120" s="50" t="str">
        <f>HYPERLINK("https://finance.naver.com/news/news_read.naver?article_id=0005416249&amp;office_id=009&amp;mode=mainnews&amp;type=&amp;date=2024-12-19&amp;page=6", "▶")</f>
        <v>▶</v>
      </c>
      <c r="C120" s="45" t="s">
        <v>299</v>
      </c>
      <c r="D120" s="45" t="s">
        <v>300</v>
      </c>
      <c r="E120" s="9" t="s">
        <v>51</v>
      </c>
      <c r="F120" s="51">
        <v>45645.428564814814</v>
      </c>
    </row>
    <row r="121" spans="2:6" ht="49.5">
      <c r="B121" s="50" t="str">
        <f>HYPERLINK("https://finance.naver.com/news/news_read.naver?article_id=0005130840&amp;office_id=008&amp;mode=mainnews&amp;type=&amp;date=2024-12-19&amp;page=6", "▶")</f>
        <v>▶</v>
      </c>
      <c r="C121" s="45" t="s">
        <v>301</v>
      </c>
      <c r="D121" s="45" t="s">
        <v>302</v>
      </c>
      <c r="E121" s="9" t="s">
        <v>147</v>
      </c>
      <c r="F121" s="51">
        <v>45645.42800925926</v>
      </c>
    </row>
    <row r="122" spans="2:6" ht="33">
      <c r="B122" s="50" t="str">
        <f>HYPERLINK("https://finance.naver.com/news/news_read.naver?article_id=0005130838&amp;office_id=008&amp;mode=mainnews&amp;type=&amp;date=2024-12-19&amp;page=6", "▶")</f>
        <v>▶</v>
      </c>
      <c r="C122" s="45" t="s">
        <v>303</v>
      </c>
      <c r="D122" s="45" t="s">
        <v>304</v>
      </c>
      <c r="E122" s="9" t="s">
        <v>147</v>
      </c>
      <c r="F122" s="51">
        <v>45645.426238425927</v>
      </c>
    </row>
    <row r="123" spans="2:6" ht="49.5">
      <c r="B123" s="50" t="str">
        <f>HYPERLINK("https://finance.naver.com/news/news_read.naver?article_id=0005416245&amp;office_id=009&amp;mode=mainnews&amp;type=&amp;date=2024-12-19&amp;page=6", "▶")</f>
        <v>▶</v>
      </c>
      <c r="C123" s="45" t="s">
        <v>305</v>
      </c>
      <c r="D123" s="45" t="s">
        <v>306</v>
      </c>
      <c r="E123" s="9" t="s">
        <v>51</v>
      </c>
      <c r="F123" s="51">
        <v>45645.422337962962</v>
      </c>
    </row>
    <row r="124" spans="2:6" ht="33">
      <c r="B124" s="50" t="str">
        <f>HYPERLINK("https://finance.naver.com/news/news_read.naver?article_id=0004429845&amp;office_id=011&amp;mode=mainnews&amp;type=&amp;date=2024-12-19&amp;page=7", "▶")</f>
        <v>▶</v>
      </c>
      <c r="C124" s="45" t="s">
        <v>307</v>
      </c>
      <c r="D124" s="45" t="s">
        <v>308</v>
      </c>
      <c r="E124" s="9" t="s">
        <v>114</v>
      </c>
      <c r="F124" s="51">
        <v>45645.421631944446</v>
      </c>
    </row>
    <row r="125" spans="2:6" ht="33">
      <c r="B125" s="50" t="str">
        <f>HYPERLINK("https://finance.naver.com/news/news_read.naver?article_id=0002923979&amp;office_id=029&amp;mode=mainnews&amp;type=&amp;date=2024-12-19&amp;page=7", "▶")</f>
        <v>▶</v>
      </c>
      <c r="C125" s="45" t="s">
        <v>309</v>
      </c>
      <c r="D125" s="45" t="s">
        <v>310</v>
      </c>
      <c r="E125" s="9" t="s">
        <v>61</v>
      </c>
      <c r="F125" s="51">
        <v>45645.421620370369</v>
      </c>
    </row>
    <row r="126" spans="2:6" ht="33">
      <c r="B126" s="50" t="str">
        <f>HYPERLINK("https://finance.naver.com/news/news_read.naver?article_id=0007976513&amp;office_id=421&amp;mode=mainnews&amp;type=&amp;date=2024-12-19&amp;page=7", "▶")</f>
        <v>▶</v>
      </c>
      <c r="C126" s="45" t="s">
        <v>311</v>
      </c>
      <c r="D126" s="45" t="s">
        <v>312</v>
      </c>
      <c r="E126" s="9" t="s">
        <v>109</v>
      </c>
      <c r="F126" s="51">
        <v>45645.421203703707</v>
      </c>
    </row>
    <row r="127" spans="2:6" ht="49.5">
      <c r="B127" s="50" t="str">
        <f>HYPERLINK("https://finance.naver.com/news/news_read.naver?article_id=0002404771&amp;office_id=016&amp;mode=mainnews&amp;type=&amp;date=2024-12-19&amp;page=7", "▶")</f>
        <v>▶</v>
      </c>
      <c r="C127" s="45" t="s">
        <v>313</v>
      </c>
      <c r="D127" s="45" t="s">
        <v>314</v>
      </c>
      <c r="E127" s="9" t="s">
        <v>106</v>
      </c>
      <c r="F127" s="51">
        <v>45645.419583333336</v>
      </c>
    </row>
    <row r="128" spans="2:6" ht="49.5">
      <c r="B128" s="50" t="str">
        <f>HYPERLINK("https://finance.naver.com/news/news_read.naver?article_id=0002404770&amp;office_id=016&amp;mode=mainnews&amp;type=&amp;date=2024-12-19&amp;page=7", "▶")</f>
        <v>▶</v>
      </c>
      <c r="C128" s="45" t="s">
        <v>315</v>
      </c>
      <c r="D128" s="45" t="s">
        <v>316</v>
      </c>
      <c r="E128" s="9" t="s">
        <v>106</v>
      </c>
      <c r="F128" s="51">
        <v>45645.419548611113</v>
      </c>
    </row>
    <row r="129" spans="2:6" ht="49.5">
      <c r="B129" s="50" t="str">
        <f>HYPERLINK("https://finance.naver.com/news/news_read.naver?article_id=0002404766&amp;office_id=016&amp;mode=mainnews&amp;type=&amp;date=2024-12-19&amp;page=7", "▶")</f>
        <v>▶</v>
      </c>
      <c r="C129" s="45" t="s">
        <v>317</v>
      </c>
      <c r="D129" s="45" t="s">
        <v>318</v>
      </c>
      <c r="E129" s="9" t="s">
        <v>106</v>
      </c>
      <c r="F129" s="51">
        <v>45645.418229166666</v>
      </c>
    </row>
    <row r="130" spans="2:6" ht="33">
      <c r="B130" s="50" t="str">
        <f>HYPERLINK("https://finance.naver.com/news/news_read.naver?article_id=0002404764&amp;office_id=016&amp;mode=mainnews&amp;type=&amp;date=2024-12-19&amp;page=7", "▶")</f>
        <v>▶</v>
      </c>
      <c r="C130" s="45" t="s">
        <v>319</v>
      </c>
      <c r="D130" s="45" t="s">
        <v>320</v>
      </c>
      <c r="E130" s="9" t="s">
        <v>106</v>
      </c>
      <c r="F130" s="51">
        <v>45645.417604166665</v>
      </c>
    </row>
    <row r="131" spans="2:6" ht="33">
      <c r="B131" s="50" t="str">
        <f>HYPERLINK("https://finance.naver.com/news/news_read.naver?article_id=0012970886&amp;office_id=003&amp;mode=mainnews&amp;type=&amp;date=2024-12-19&amp;page=7", "▶")</f>
        <v>▶</v>
      </c>
      <c r="C131" s="45" t="s">
        <v>321</v>
      </c>
      <c r="D131" s="45" t="s">
        <v>322</v>
      </c>
      <c r="E131" s="9" t="s">
        <v>58</v>
      </c>
      <c r="F131" s="51">
        <v>45645.413576388892</v>
      </c>
    </row>
    <row r="132" spans="2:6" ht="49.5">
      <c r="B132" s="50" t="str">
        <f>HYPERLINK("https://finance.naver.com/news/news_read.naver?article_id=0002404746&amp;office_id=016&amp;mode=mainnews&amp;type=&amp;date=2024-12-19&amp;page=7", "▶")</f>
        <v>▶</v>
      </c>
      <c r="C132" s="45" t="s">
        <v>323</v>
      </c>
      <c r="D132" s="45" t="s">
        <v>324</v>
      </c>
      <c r="E132" s="9" t="s">
        <v>106</v>
      </c>
      <c r="F132" s="51">
        <v>45645.407743055555</v>
      </c>
    </row>
    <row r="133" spans="2:6" ht="33">
      <c r="B133" s="50" t="str">
        <f>HYPERLINK("https://finance.naver.com/news/news_read.naver?article_id=0007976437&amp;office_id=421&amp;mode=mainnews&amp;type=&amp;date=2024-12-19&amp;page=7", "▶")</f>
        <v>▶</v>
      </c>
      <c r="C133" s="45" t="s">
        <v>325</v>
      </c>
      <c r="D133" s="45" t="s">
        <v>326</v>
      </c>
      <c r="E133" s="9" t="s">
        <v>109</v>
      </c>
      <c r="F133" s="51">
        <v>45645.407060185185</v>
      </c>
    </row>
    <row r="134" spans="2:6" ht="33">
      <c r="B134" s="50" t="str">
        <f>HYPERLINK("https://finance.naver.com/news/news_read.naver?article_id=0007976436&amp;office_id=421&amp;mode=mainnews&amp;type=&amp;date=2024-12-19&amp;page=7", "▶")</f>
        <v>▶</v>
      </c>
      <c r="C134" s="45" t="s">
        <v>327</v>
      </c>
      <c r="D134" s="45" t="s">
        <v>328</v>
      </c>
      <c r="E134" s="9" t="s">
        <v>109</v>
      </c>
      <c r="F134" s="51">
        <v>45645.406469907408</v>
      </c>
    </row>
    <row r="135" spans="2:6" ht="33">
      <c r="B135" s="50" t="str">
        <f>HYPERLINK("https://finance.naver.com/news/news_read.naver?article_id=0002404742&amp;office_id=016&amp;mode=mainnews&amp;type=&amp;date=2024-12-19&amp;page=7", "▶")</f>
        <v>▶</v>
      </c>
      <c r="C135" s="45" t="s">
        <v>329</v>
      </c>
      <c r="D135" s="45" t="s">
        <v>330</v>
      </c>
      <c r="E135" s="9" t="s">
        <v>106</v>
      </c>
      <c r="F135" s="51">
        <v>45645.405659722222</v>
      </c>
    </row>
    <row r="136" spans="2:6" ht="33">
      <c r="B136" s="50" t="str">
        <f>HYPERLINK("https://finance.naver.com/news/news_read.naver?article_id=0005072078&amp;office_id=015&amp;mode=mainnews&amp;type=&amp;date=2024-12-19&amp;page=7", "▶")</f>
        <v>▶</v>
      </c>
      <c r="C136" s="45" t="s">
        <v>331</v>
      </c>
      <c r="D136" s="45" t="s">
        <v>332</v>
      </c>
      <c r="E136" s="9" t="s">
        <v>64</v>
      </c>
      <c r="F136" s="51">
        <v>45645.404988425929</v>
      </c>
    </row>
    <row r="137" spans="2:6" ht="33">
      <c r="B137" s="50" t="str">
        <f>HYPERLINK("https://finance.naver.com/news/news_read.naver?article_id=0002404739&amp;office_id=016&amp;mode=mainnews&amp;type=&amp;date=2024-12-19&amp;page=7", "▶")</f>
        <v>▶</v>
      </c>
      <c r="C137" s="45" t="s">
        <v>333</v>
      </c>
      <c r="D137" s="45" t="s">
        <v>334</v>
      </c>
      <c r="E137" s="9" t="s">
        <v>106</v>
      </c>
      <c r="F137" s="51">
        <v>45645.402175925927</v>
      </c>
    </row>
    <row r="138" spans="2:6" ht="33">
      <c r="B138" s="50" t="str">
        <f>HYPERLINK("https://finance.naver.com/news/news_read.naver?article_id=0015114941&amp;office_id=001&amp;mode=mainnews&amp;type=&amp;date=2024-12-19&amp;page=7", "▶")</f>
        <v>▶</v>
      </c>
      <c r="C138" s="45" t="s">
        <v>335</v>
      </c>
      <c r="D138" s="45" t="s">
        <v>336</v>
      </c>
      <c r="E138" s="9" t="s">
        <v>134</v>
      </c>
      <c r="F138" s="51">
        <v>45645.400914351849</v>
      </c>
    </row>
    <row r="139" spans="2:6" ht="33">
      <c r="B139" s="50" t="str">
        <f>HYPERLINK("https://finance.naver.com/news/news_read.naver?article_id=0000069894&amp;office_id=243&amp;mode=mainnews&amp;type=&amp;date=2024-12-19&amp;page=7", "▶")</f>
        <v>▶</v>
      </c>
      <c r="C139" s="45" t="s">
        <v>337</v>
      </c>
      <c r="D139" s="45" t="s">
        <v>338</v>
      </c>
      <c r="E139" s="9" t="s">
        <v>97</v>
      </c>
      <c r="F139" s="51">
        <v>45645.40016203704</v>
      </c>
    </row>
    <row r="140" spans="2:6" ht="33">
      <c r="B140" s="50" t="str">
        <f>HYPERLINK("https://finance.naver.com/news/news_read.naver?article_id=0005072073&amp;office_id=015&amp;mode=mainnews&amp;type=&amp;date=2024-12-19&amp;page=7", "▶")</f>
        <v>▶</v>
      </c>
      <c r="C140" s="45" t="s">
        <v>339</v>
      </c>
      <c r="D140" s="45" t="s">
        <v>340</v>
      </c>
      <c r="E140" s="9" t="s">
        <v>64</v>
      </c>
      <c r="F140" s="51">
        <v>45645.398761574077</v>
      </c>
    </row>
    <row r="141" spans="2:6" ht="49.5">
      <c r="B141" s="50" t="str">
        <f>HYPERLINK("https://finance.naver.com/news/news_read.naver?article_id=0000031691&amp;office_id=648&amp;mode=mainnews&amp;type=&amp;date=2024-12-19&amp;page=7", "▶")</f>
        <v>▶</v>
      </c>
      <c r="C141" s="45" t="s">
        <v>341</v>
      </c>
      <c r="D141" s="45" t="s">
        <v>342</v>
      </c>
      <c r="E141" s="9" t="s">
        <v>127</v>
      </c>
      <c r="F141" s="51">
        <v>45645.398020833331</v>
      </c>
    </row>
    <row r="142" spans="2:6" ht="33">
      <c r="B142" s="50" t="str">
        <f>HYPERLINK("https://finance.naver.com/news/news_read.naver?article_id=0001192264&amp;office_id=215&amp;mode=mainnews&amp;type=&amp;date=2024-12-19&amp;page=7", "▶")</f>
        <v>▶</v>
      </c>
      <c r="C142" s="45" t="s">
        <v>343</v>
      </c>
      <c r="D142" s="45" t="s">
        <v>344</v>
      </c>
      <c r="E142" s="9" t="s">
        <v>84</v>
      </c>
      <c r="F142" s="51">
        <v>45645.390856481485</v>
      </c>
    </row>
    <row r="143" spans="2:6" ht="33">
      <c r="B143" s="50" t="str">
        <f>HYPERLINK("https://finance.naver.com/news/news_read.naver?article_id=0015114883&amp;office_id=001&amp;mode=mainnews&amp;type=&amp;date=2024-12-19&amp;page=7", "▶")</f>
        <v>▶</v>
      </c>
      <c r="C143" s="45" t="s">
        <v>345</v>
      </c>
      <c r="D143" s="45" t="s">
        <v>336</v>
      </c>
      <c r="E143" s="9" t="s">
        <v>134</v>
      </c>
      <c r="F143" s="51">
        <v>45645.388993055552</v>
      </c>
    </row>
    <row r="144" spans="2:6" ht="33">
      <c r="B144" s="50" t="str">
        <f>HYPERLINK("https://finance.naver.com/news/news_read.naver?article_id=0007976295&amp;office_id=421&amp;mode=mainnews&amp;type=&amp;date=2024-12-19&amp;page=8", "▶")</f>
        <v>▶</v>
      </c>
      <c r="C144" s="45" t="s">
        <v>346</v>
      </c>
      <c r="D144" s="45" t="s">
        <v>347</v>
      </c>
      <c r="E144" s="9" t="s">
        <v>109</v>
      </c>
      <c r="F144" s="51">
        <v>45645.386608796296</v>
      </c>
    </row>
    <row r="145" spans="2:6" ht="33">
      <c r="B145" s="50" t="str">
        <f>HYPERLINK("https://finance.naver.com/news/news_read.naver?article_id=0005416203&amp;office_id=009&amp;mode=mainnews&amp;type=&amp;date=2024-12-19&amp;page=8", "▶")</f>
        <v>▶</v>
      </c>
      <c r="C145" s="45" t="s">
        <v>348</v>
      </c>
      <c r="D145" s="45" t="s">
        <v>349</v>
      </c>
      <c r="E145" s="9" t="s">
        <v>51</v>
      </c>
      <c r="F145" s="51">
        <v>45645.386192129627</v>
      </c>
    </row>
    <row r="146" spans="2:6" ht="49.5">
      <c r="B146" s="50" t="str">
        <f>HYPERLINK("https://finance.naver.com/news/news_read.naver?article_id=0005072055&amp;office_id=015&amp;mode=mainnews&amp;type=&amp;date=2024-12-19&amp;page=8", "▶")</f>
        <v>▶</v>
      </c>
      <c r="C146" s="45" t="s">
        <v>350</v>
      </c>
      <c r="D146" s="45" t="s">
        <v>351</v>
      </c>
      <c r="E146" s="9" t="s">
        <v>64</v>
      </c>
      <c r="F146" s="51">
        <v>45645.384131944447</v>
      </c>
    </row>
    <row r="147" spans="2:6" ht="33">
      <c r="B147" s="50" t="str">
        <f>HYPERLINK("https://finance.naver.com/news/news_read.naver?article_id=0005130793&amp;office_id=008&amp;mode=mainnews&amp;type=&amp;date=2024-12-19&amp;page=8", "▶")</f>
        <v>▶</v>
      </c>
      <c r="C147" s="45" t="s">
        <v>352</v>
      </c>
      <c r="D147" s="45" t="s">
        <v>353</v>
      </c>
      <c r="E147" s="9" t="s">
        <v>147</v>
      </c>
      <c r="F147" s="51">
        <v>45645.3828125</v>
      </c>
    </row>
    <row r="148" spans="2:6" ht="33">
      <c r="B148" s="50" t="str">
        <f>HYPERLINK("https://finance.naver.com/news/news_read.naver?article_id=0005072052&amp;office_id=015&amp;mode=mainnews&amp;type=&amp;date=2024-12-19&amp;page=8", "▶")</f>
        <v>▶</v>
      </c>
      <c r="C148" s="45" t="s">
        <v>354</v>
      </c>
      <c r="D148" s="45" t="s">
        <v>355</v>
      </c>
      <c r="E148" s="9" t="s">
        <v>64</v>
      </c>
      <c r="F148" s="51">
        <v>45645.377222222225</v>
      </c>
    </row>
    <row r="149" spans="2:6" ht="33">
      <c r="B149" s="50" t="str">
        <f>HYPERLINK("https://finance.naver.com/news/news_read.naver?article_id=0000031688&amp;office_id=648&amp;mode=mainnews&amp;type=&amp;date=2024-12-19&amp;page=8", "▶")</f>
        <v>▶</v>
      </c>
      <c r="C149" s="52" t="s">
        <v>356</v>
      </c>
      <c r="D149" s="45" t="s">
        <v>357</v>
      </c>
      <c r="E149" s="9" t="s">
        <v>127</v>
      </c>
      <c r="F149" s="51">
        <v>45645.375138888892</v>
      </c>
    </row>
    <row r="150" spans="2:6" ht="33">
      <c r="B150" s="50" t="str">
        <f>HYPERLINK("https://finance.naver.com/news/news_read.naver?article_id=0002404677&amp;office_id=016&amp;mode=mainnews&amp;type=&amp;date=2024-12-19&amp;page=8", "▶")</f>
        <v>▶</v>
      </c>
      <c r="C150" s="45" t="s">
        <v>358</v>
      </c>
      <c r="D150" s="45" t="s">
        <v>359</v>
      </c>
      <c r="E150" s="9" t="s">
        <v>106</v>
      </c>
      <c r="F150" s="51">
        <v>45645.375115740739</v>
      </c>
    </row>
    <row r="151" spans="2:6" ht="33">
      <c r="B151" s="50" t="str">
        <f>HYPERLINK("https://finance.naver.com/news/news_read.naver?article_id=0001041231&amp;office_id=366&amp;mode=mainnews&amp;type=&amp;date=2024-12-19&amp;page=8", "▶")</f>
        <v>▶</v>
      </c>
      <c r="C151" s="45" t="s">
        <v>360</v>
      </c>
      <c r="D151" s="45" t="s">
        <v>361</v>
      </c>
      <c r="E151" s="9" t="s">
        <v>87</v>
      </c>
      <c r="F151" s="51">
        <v>45645.372361111113</v>
      </c>
    </row>
    <row r="152" spans="2:6" ht="49.5">
      <c r="B152" s="50" t="str">
        <f>HYPERLINK("https://finance.naver.com/news/news_read.naver?article_id=0005130777&amp;office_id=008&amp;mode=mainnews&amp;type=&amp;date=2024-12-19&amp;page=8", "▶")</f>
        <v>▶</v>
      </c>
      <c r="C152" s="45" t="s">
        <v>362</v>
      </c>
      <c r="D152" s="45" t="s">
        <v>363</v>
      </c>
      <c r="E152" s="9" t="s">
        <v>147</v>
      </c>
      <c r="F152" s="51">
        <v>45645.37059027778</v>
      </c>
    </row>
    <row r="153" spans="2:6" ht="33">
      <c r="B153" s="50" t="str">
        <f>HYPERLINK("https://finance.naver.com/news/news_read.naver?article_id=0005284604&amp;office_id=014&amp;mode=mainnews&amp;type=&amp;date=2024-12-19&amp;page=8", "▶")</f>
        <v>▶</v>
      </c>
      <c r="C153" s="45" t="s">
        <v>364</v>
      </c>
      <c r="D153" s="45" t="s">
        <v>365</v>
      </c>
      <c r="E153" s="9" t="s">
        <v>72</v>
      </c>
      <c r="F153" s="51">
        <v>45645.369560185187</v>
      </c>
    </row>
    <row r="154" spans="2:6" ht="33">
      <c r="B154" s="50" t="str">
        <f>HYPERLINK("https://finance.naver.com/news/news_read.naver?article_id=0005130771&amp;office_id=008&amp;mode=mainnews&amp;type=&amp;date=2024-12-19&amp;page=8", "▶")</f>
        <v>▶</v>
      </c>
      <c r="C154" s="45" t="s">
        <v>366</v>
      </c>
      <c r="D154" s="45" t="s">
        <v>367</v>
      </c>
      <c r="E154" s="9" t="s">
        <v>147</v>
      </c>
      <c r="F154" s="51">
        <v>45645.363333333335</v>
      </c>
    </row>
    <row r="155" spans="2:6" ht="33">
      <c r="B155" s="50" t="str">
        <f>HYPERLINK("https://finance.naver.com/news/news_read.naver?article_id=0005909366&amp;office_id=018&amp;mode=mainnews&amp;type=&amp;date=2024-12-19&amp;page=8", "▶")</f>
        <v>▶</v>
      </c>
      <c r="C155" s="52" t="s">
        <v>368</v>
      </c>
      <c r="D155" s="45" t="s">
        <v>369</v>
      </c>
      <c r="E155" s="9" t="s">
        <v>69</v>
      </c>
      <c r="F155" s="51">
        <v>45645.361250000002</v>
      </c>
    </row>
    <row r="156" spans="2:6" ht="33">
      <c r="B156" s="50" t="str">
        <f>HYPERLINK("https://finance.naver.com/news/news_read.naver?article_id=0005130767&amp;office_id=008&amp;mode=mainnews&amp;type=&amp;date=2024-12-19&amp;page=8", "▶")</f>
        <v>▶</v>
      </c>
      <c r="C156" s="45" t="s">
        <v>370</v>
      </c>
      <c r="D156" s="45" t="s">
        <v>371</v>
      </c>
      <c r="E156" s="9" t="s">
        <v>147</v>
      </c>
      <c r="F156" s="51">
        <v>45645.360497685186</v>
      </c>
    </row>
    <row r="157" spans="2:6" ht="33">
      <c r="B157" s="50" t="str">
        <f>HYPERLINK("https://finance.naver.com/news/news_read.naver?article_id=0002404659&amp;office_id=016&amp;mode=mainnews&amp;type=&amp;date=2024-12-19&amp;page=8", "▶")</f>
        <v>▶</v>
      </c>
      <c r="C157" s="45" t="s">
        <v>372</v>
      </c>
      <c r="D157" s="45" t="s">
        <v>373</v>
      </c>
      <c r="E157" s="9" t="s">
        <v>106</v>
      </c>
      <c r="F157" s="51">
        <v>45645.357071759259</v>
      </c>
    </row>
    <row r="158" spans="2:6" ht="33">
      <c r="B158" s="50" t="str">
        <f>HYPERLINK("https://finance.naver.com/news/news_read.naver?article_id=0005909361&amp;office_id=018&amp;mode=mainnews&amp;type=&amp;date=2024-12-19&amp;page=8", "▶")</f>
        <v>▶</v>
      </c>
      <c r="C158" s="45" t="s">
        <v>374</v>
      </c>
      <c r="D158" s="45" t="s">
        <v>375</v>
      </c>
      <c r="E158" s="9" t="s">
        <v>69</v>
      </c>
      <c r="F158" s="51">
        <v>45645.357025462959</v>
      </c>
    </row>
    <row r="159" spans="2:6" ht="33">
      <c r="B159" s="50" t="str">
        <f>HYPERLINK("https://finance.naver.com/news/news_read.naver?article_id=0001192254&amp;office_id=215&amp;mode=mainnews&amp;type=&amp;date=2024-12-19&amp;page=8", "▶")</f>
        <v>▶</v>
      </c>
      <c r="C159" s="45" t="s">
        <v>376</v>
      </c>
      <c r="D159" s="45" t="s">
        <v>377</v>
      </c>
      <c r="E159" s="9" t="s">
        <v>84</v>
      </c>
      <c r="F159" s="51">
        <v>45645.355231481481</v>
      </c>
    </row>
    <row r="160" spans="2:6" ht="33">
      <c r="B160" s="50" t="str">
        <f>HYPERLINK("https://finance.naver.com/news/news_read.naver?article_id=0005520070&amp;office_id=277&amp;mode=mainnews&amp;type=&amp;date=2024-12-19&amp;page=8", "▶")</f>
        <v>▶</v>
      </c>
      <c r="C160" s="45" t="s">
        <v>378</v>
      </c>
      <c r="D160" s="45" t="s">
        <v>379</v>
      </c>
      <c r="E160" s="9" t="s">
        <v>150</v>
      </c>
      <c r="F160" s="51">
        <v>45645.353067129632</v>
      </c>
    </row>
    <row r="161" spans="2:6" ht="33">
      <c r="B161" s="50" t="str">
        <f>HYPERLINK("https://finance.naver.com/news/news_read.naver?article_id=0002923930&amp;office_id=029&amp;mode=mainnews&amp;type=&amp;date=2024-12-19&amp;page=8", "▶")</f>
        <v>▶</v>
      </c>
      <c r="C161" s="45" t="s">
        <v>380</v>
      </c>
      <c r="D161" s="45" t="s">
        <v>381</v>
      </c>
      <c r="E161" s="9" t="s">
        <v>61</v>
      </c>
      <c r="F161" s="51">
        <v>45645.352164351854</v>
      </c>
    </row>
    <row r="162" spans="2:6" ht="33">
      <c r="B162" s="50" t="str">
        <f>HYPERLINK("https://finance.naver.com/news/news_read.naver?article_id=0005909356&amp;office_id=018&amp;mode=mainnews&amp;type=&amp;date=2024-12-19&amp;page=8", "▶")</f>
        <v>▶</v>
      </c>
      <c r="C162" s="45" t="s">
        <v>382</v>
      </c>
      <c r="D162" s="45" t="s">
        <v>383</v>
      </c>
      <c r="E162" s="9" t="s">
        <v>69</v>
      </c>
      <c r="F162" s="51">
        <v>45645.351481481484</v>
      </c>
    </row>
    <row r="163" spans="2:6" ht="33">
      <c r="B163" s="50" t="str">
        <f>HYPERLINK("https://finance.naver.com/news/news_read.naver?article_id=0000349291&amp;office_id=629&amp;mode=mainnews&amp;type=&amp;date=2024-12-19&amp;page=8", "▶")</f>
        <v>▶</v>
      </c>
      <c r="C163" s="45" t="s">
        <v>384</v>
      </c>
      <c r="D163" s="45" t="s">
        <v>385</v>
      </c>
      <c r="E163" s="9" t="s">
        <v>256</v>
      </c>
      <c r="F163" s="51">
        <v>45645.350127314814</v>
      </c>
    </row>
    <row r="164" spans="2:6" ht="33">
      <c r="B164" s="50" t="str">
        <f>HYPERLINK("https://finance.naver.com/news/news_read.naver?article_id=0005520065&amp;office_id=277&amp;mode=mainnews&amp;type=&amp;date=2024-12-19&amp;page=9", "▶")</f>
        <v>▶</v>
      </c>
      <c r="C164" s="45" t="s">
        <v>386</v>
      </c>
      <c r="D164" s="45" t="s">
        <v>387</v>
      </c>
      <c r="E164" s="9" t="s">
        <v>150</v>
      </c>
      <c r="F164" s="51">
        <v>45645.349537037036</v>
      </c>
    </row>
    <row r="165" spans="2:6" ht="33">
      <c r="B165" s="50" t="str">
        <f>HYPERLINK("https://finance.naver.com/news/news_read.naver?article_id=0002923927&amp;office_id=029&amp;mode=mainnews&amp;type=&amp;date=2024-12-19&amp;page=9", "▶")</f>
        <v>▶</v>
      </c>
      <c r="C165" s="45" t="s">
        <v>388</v>
      </c>
      <c r="D165" s="45" t="s">
        <v>389</v>
      </c>
      <c r="E165" s="9" t="s">
        <v>61</v>
      </c>
      <c r="F165" s="51">
        <v>45645.347997685189</v>
      </c>
    </row>
    <row r="166" spans="2:6" ht="33">
      <c r="B166" s="50" t="str">
        <f>HYPERLINK("https://finance.naver.com/news/news_read.naver?article_id=0005130756&amp;office_id=008&amp;mode=mainnews&amp;type=&amp;date=2024-12-19&amp;page=9", "▶")</f>
        <v>▶</v>
      </c>
      <c r="C166" s="45" t="s">
        <v>390</v>
      </c>
      <c r="D166" s="45" t="s">
        <v>391</v>
      </c>
      <c r="E166" s="9" t="s">
        <v>147</v>
      </c>
      <c r="F166" s="51">
        <v>45645.345219907409</v>
      </c>
    </row>
    <row r="167" spans="2:6" ht="33">
      <c r="B167" s="50" t="str">
        <f>HYPERLINK("https://finance.naver.com/news/news_read.naver?article_id=0005909347&amp;office_id=018&amp;mode=mainnews&amp;type=&amp;date=2024-12-19&amp;page=9", "▶")</f>
        <v>▶</v>
      </c>
      <c r="C167" s="45" t="s">
        <v>392</v>
      </c>
      <c r="D167" s="45" t="s">
        <v>393</v>
      </c>
      <c r="E167" s="9" t="s">
        <v>69</v>
      </c>
      <c r="F167" s="51">
        <v>45645.340451388889</v>
      </c>
    </row>
    <row r="168" spans="2:6" ht="33">
      <c r="B168" s="50" t="str">
        <f>HYPERLINK("https://finance.naver.com/news/news_read.naver?article_id=0005909346&amp;office_id=018&amp;mode=mainnews&amp;type=&amp;date=2024-12-19&amp;page=9", "▶")</f>
        <v>▶</v>
      </c>
      <c r="C168" s="45" t="s">
        <v>394</v>
      </c>
      <c r="D168" s="45" t="s">
        <v>395</v>
      </c>
      <c r="E168" s="9" t="s">
        <v>69</v>
      </c>
      <c r="F168" s="51">
        <v>45645.340428240743</v>
      </c>
    </row>
    <row r="169" spans="2:6" ht="33">
      <c r="B169" s="50" t="str">
        <f>HYPERLINK("https://finance.naver.com/news/news_read.naver?article_id=0005520049&amp;office_id=277&amp;mode=mainnews&amp;type=&amp;date=2024-12-19&amp;page=9", "▶")</f>
        <v>▶</v>
      </c>
      <c r="C169" s="45" t="s">
        <v>396</v>
      </c>
      <c r="D169" s="45" t="s">
        <v>397</v>
      </c>
      <c r="E169" s="9" t="s">
        <v>150</v>
      </c>
      <c r="F169" s="51">
        <v>45645.33792824074</v>
      </c>
    </row>
    <row r="170" spans="2:6" ht="33">
      <c r="B170" s="50" t="str">
        <f>HYPERLINK("https://finance.naver.com/news/news_read.naver?article_id=0005909343&amp;office_id=018&amp;mode=mainnews&amp;type=&amp;date=2024-12-19&amp;page=9", "▶")</f>
        <v>▶</v>
      </c>
      <c r="C170" s="45" t="s">
        <v>398</v>
      </c>
      <c r="D170" s="45" t="s">
        <v>399</v>
      </c>
      <c r="E170" s="9" t="s">
        <v>69</v>
      </c>
      <c r="F170" s="51">
        <v>45645.336886574078</v>
      </c>
    </row>
    <row r="171" spans="2:6" ht="33">
      <c r="B171" s="50" t="str">
        <f>HYPERLINK("https://finance.naver.com/news/news_read.naver?article_id=0001192248&amp;office_id=215&amp;mode=mainnews&amp;type=&amp;date=2024-12-19&amp;page=9", "▶")</f>
        <v>▶</v>
      </c>
      <c r="C171" s="45" t="s">
        <v>400</v>
      </c>
      <c r="D171" s="45" t="s">
        <v>401</v>
      </c>
      <c r="E171" s="9" t="s">
        <v>84</v>
      </c>
      <c r="F171" s="51">
        <v>45645.336840277778</v>
      </c>
    </row>
    <row r="172" spans="2:6" ht="33">
      <c r="B172" s="50" t="str">
        <f>HYPERLINK("https://finance.naver.com/news/news_read.naver?article_id=0001192247&amp;office_id=215&amp;mode=mainnews&amp;type=&amp;date=2024-12-19&amp;page=9", "▶")</f>
        <v>▶</v>
      </c>
      <c r="C172" s="45" t="s">
        <v>402</v>
      </c>
      <c r="D172" s="45" t="s">
        <v>403</v>
      </c>
      <c r="E172" s="9" t="s">
        <v>84</v>
      </c>
      <c r="F172" s="51">
        <v>45645.336527777778</v>
      </c>
    </row>
    <row r="173" spans="2:6" ht="33">
      <c r="B173" s="50" t="str">
        <f>HYPERLINK("https://finance.naver.com/news/news_read.naver?article_id=0015114728&amp;office_id=001&amp;mode=mainnews&amp;type=&amp;date=2024-12-19&amp;page=9", "▶")</f>
        <v>▶</v>
      </c>
      <c r="C173" s="45" t="s">
        <v>404</v>
      </c>
      <c r="D173" s="45" t="s">
        <v>405</v>
      </c>
      <c r="E173" s="9" t="s">
        <v>134</v>
      </c>
      <c r="F173" s="51">
        <v>45645.333935185183</v>
      </c>
    </row>
    <row r="174" spans="2:6" ht="33">
      <c r="B174" s="50" t="str">
        <f>HYPERLINK("https://finance.naver.com/news/news_read.naver?article_id=0000069883&amp;office_id=243&amp;mode=mainnews&amp;type=&amp;date=2024-12-19&amp;page=9", "▶")</f>
        <v>▶</v>
      </c>
      <c r="C174" s="45" t="s">
        <v>406</v>
      </c>
      <c r="D174" s="45" t="s">
        <v>407</v>
      </c>
      <c r="E174" s="9" t="s">
        <v>97</v>
      </c>
      <c r="F174" s="51">
        <v>45645.333402777775</v>
      </c>
    </row>
    <row r="175" spans="2:6" ht="49.5">
      <c r="B175" s="50" t="str">
        <f>HYPERLINK("https://finance.naver.com/news/news_read.naver?article_id=0002923926&amp;office_id=029&amp;mode=mainnews&amp;type=&amp;date=2024-12-19&amp;page=9", "▶")</f>
        <v>▶</v>
      </c>
      <c r="C175" s="45" t="s">
        <v>408</v>
      </c>
      <c r="D175" s="45" t="s">
        <v>409</v>
      </c>
      <c r="E175" s="9" t="s">
        <v>61</v>
      </c>
      <c r="F175" s="51">
        <v>45645.333333333336</v>
      </c>
    </row>
    <row r="176" spans="2:6" ht="33">
      <c r="B176" s="50" t="str">
        <f>HYPERLINK("https://finance.naver.com/news/news_read.naver?article_id=0005520042&amp;office_id=277&amp;mode=mainnews&amp;type=&amp;date=2024-12-19&amp;page=9", "▶")</f>
        <v>▶</v>
      </c>
      <c r="C176" s="45" t="s">
        <v>410</v>
      </c>
      <c r="D176" s="45" t="s">
        <v>411</v>
      </c>
      <c r="E176" s="9" t="s">
        <v>150</v>
      </c>
      <c r="F176" s="51">
        <v>45645.332916666666</v>
      </c>
    </row>
    <row r="177" spans="2:6" ht="33">
      <c r="B177" s="50" t="str">
        <f>HYPERLINK("https://finance.naver.com/news/news_read.naver?article_id=0005909339&amp;office_id=018&amp;mode=mainnews&amp;type=&amp;date=2024-12-19&amp;page=9", "▶")</f>
        <v>▶</v>
      </c>
      <c r="C177" s="45" t="s">
        <v>412</v>
      </c>
      <c r="D177" s="45" t="s">
        <v>413</v>
      </c>
      <c r="E177" s="9" t="s">
        <v>69</v>
      </c>
      <c r="F177" s="51">
        <v>45645.332743055558</v>
      </c>
    </row>
    <row r="178" spans="2:6" ht="33">
      <c r="B178" s="50" t="str">
        <f>HYPERLINK("https://finance.naver.com/news/news_read.naver?article_id=0005909337&amp;office_id=018&amp;mode=mainnews&amp;type=&amp;date=2024-12-19&amp;page=9", "▶")</f>
        <v>▶</v>
      </c>
      <c r="C178" s="45" t="s">
        <v>414</v>
      </c>
      <c r="D178" s="45" t="s">
        <v>415</v>
      </c>
      <c r="E178" s="9" t="s">
        <v>69</v>
      </c>
      <c r="F178" s="51">
        <v>45645.332048611112</v>
      </c>
    </row>
    <row r="179" spans="2:6" ht="33">
      <c r="B179" s="50" t="str">
        <f>HYPERLINK("https://finance.naver.com/news/news_read.naver?article_id=0005072018&amp;office_id=015&amp;mode=mainnews&amp;type=&amp;date=2024-12-19&amp;page=9", "▶")</f>
        <v>▶</v>
      </c>
      <c r="C179" s="45" t="s">
        <v>416</v>
      </c>
      <c r="D179" s="45" t="s">
        <v>417</v>
      </c>
      <c r="E179" s="9" t="s">
        <v>64</v>
      </c>
      <c r="F179" s="51">
        <v>45645.331354166665</v>
      </c>
    </row>
    <row r="180" spans="2:6" ht="33">
      <c r="B180" s="50" t="str">
        <f>HYPERLINK("https://finance.naver.com/news/news_read.naver?article_id=0005909333&amp;office_id=018&amp;mode=mainnews&amp;type=&amp;date=2024-12-19&amp;page=9", "▶")</f>
        <v>▶</v>
      </c>
      <c r="C180" s="45" t="s">
        <v>418</v>
      </c>
      <c r="D180" s="45" t="s">
        <v>419</v>
      </c>
      <c r="E180" s="9" t="s">
        <v>69</v>
      </c>
      <c r="F180" s="51">
        <v>45645.329270833332</v>
      </c>
    </row>
    <row r="181" spans="2:6" ht="49.5">
      <c r="B181" s="50" t="str">
        <f>HYPERLINK("https://finance.naver.com/news/news_read.naver?article_id=0005520038&amp;office_id=277&amp;mode=mainnews&amp;type=&amp;date=2024-12-19&amp;page=9", "▶")</f>
        <v>▶</v>
      </c>
      <c r="C181" s="45" t="s">
        <v>420</v>
      </c>
      <c r="D181" s="45" t="s">
        <v>421</v>
      </c>
      <c r="E181" s="9" t="s">
        <v>150</v>
      </c>
      <c r="F181" s="51">
        <v>45645.328101851854</v>
      </c>
    </row>
    <row r="182" spans="2:6" ht="49.5">
      <c r="B182" s="50" t="str">
        <f>HYPERLINK("https://finance.naver.com/news/news_read.naver?article_id=0002404642&amp;office_id=016&amp;mode=mainnews&amp;type=&amp;date=2024-12-19&amp;page=9", "▶")</f>
        <v>▶</v>
      </c>
      <c r="C182" s="45" t="s">
        <v>422</v>
      </c>
      <c r="D182" s="45" t="s">
        <v>423</v>
      </c>
      <c r="E182" s="9" t="s">
        <v>106</v>
      </c>
      <c r="F182" s="51">
        <v>45645.327939814815</v>
      </c>
    </row>
    <row r="183" spans="2:6" ht="33">
      <c r="B183" s="50" t="str">
        <f>HYPERLINK("https://finance.naver.com/news/news_read.naver?article_id=0005520036&amp;office_id=277&amp;mode=mainnews&amp;type=&amp;date=2024-12-19&amp;page=9", "▶")</f>
        <v>▶</v>
      </c>
      <c r="C183" s="45" t="s">
        <v>424</v>
      </c>
      <c r="D183" s="45" t="s">
        <v>425</v>
      </c>
      <c r="E183" s="9" t="s">
        <v>150</v>
      </c>
      <c r="F183" s="51">
        <v>45645.327025462961</v>
      </c>
    </row>
    <row r="184" spans="2:6" ht="33">
      <c r="B184" s="50" t="str">
        <f>HYPERLINK("https://finance.naver.com/news/news_read.naver?article_id=0005909327&amp;office_id=018&amp;mode=mainnews&amp;type=&amp;date=2024-12-19&amp;page=10", "▶")</f>
        <v>▶</v>
      </c>
      <c r="C184" s="45" t="s">
        <v>426</v>
      </c>
      <c r="D184" s="45" t="s">
        <v>427</v>
      </c>
      <c r="E184" s="9" t="s">
        <v>69</v>
      </c>
      <c r="F184" s="51">
        <v>45645.32508101852</v>
      </c>
    </row>
    <row r="185" spans="2:6" ht="33">
      <c r="B185" s="50" t="str">
        <f>HYPERLINK("https://finance.naver.com/news/news_read.naver?article_id=0005072016&amp;office_id=015&amp;mode=mainnews&amp;type=&amp;date=2024-12-19&amp;page=10", "▶")</f>
        <v>▶</v>
      </c>
      <c r="C185" s="45" t="s">
        <v>428</v>
      </c>
      <c r="D185" s="45" t="s">
        <v>429</v>
      </c>
      <c r="E185" s="9" t="s">
        <v>64</v>
      </c>
      <c r="F185" s="51">
        <v>45645.318831018521</v>
      </c>
    </row>
    <row r="186" spans="2:6" ht="33">
      <c r="B186" s="50" t="str">
        <f>HYPERLINK("https://finance.naver.com/news/news_read.naver?article_id=0005072014&amp;office_id=015&amp;mode=mainnews&amp;type=&amp;date=2024-12-19&amp;page=10", "▶")</f>
        <v>▶</v>
      </c>
      <c r="C186" s="45" t="s">
        <v>430</v>
      </c>
      <c r="D186" s="45" t="s">
        <v>431</v>
      </c>
      <c r="E186" s="9" t="s">
        <v>64</v>
      </c>
      <c r="F186" s="51">
        <v>45645.313333333332</v>
      </c>
    </row>
    <row r="187" spans="2:6" ht="33">
      <c r="B187" s="50" t="str">
        <f>HYPERLINK("https://finance.naver.com/news/news_read.naver?article_id=0005072012&amp;office_id=015&amp;mode=mainnews&amp;type=&amp;date=2024-12-19&amp;page=10", "▶")</f>
        <v>▶</v>
      </c>
      <c r="C187" s="45" t="s">
        <v>432</v>
      </c>
      <c r="D187" s="45" t="s">
        <v>433</v>
      </c>
      <c r="E187" s="9" t="s">
        <v>64</v>
      </c>
      <c r="F187" s="51">
        <v>45645.309953703705</v>
      </c>
    </row>
    <row r="188" spans="2:6" ht="33">
      <c r="B188" s="50" t="str">
        <f>HYPERLINK("https://finance.naver.com/news/news_read.naver?article_id=0004429744&amp;office_id=011&amp;mode=mainnews&amp;type=&amp;date=2024-12-19&amp;page=10", "▶")</f>
        <v>▶</v>
      </c>
      <c r="C188" s="45" t="s">
        <v>434</v>
      </c>
      <c r="D188" s="45" t="s">
        <v>435</v>
      </c>
      <c r="E188" s="9" t="s">
        <v>114</v>
      </c>
      <c r="F188" s="51">
        <v>45645.307129629633</v>
      </c>
    </row>
    <row r="189" spans="2:6" ht="33">
      <c r="B189" s="50" t="str">
        <f>HYPERLINK("https://finance.naver.com/news/news_read.naver?article_id=0005909320&amp;office_id=018&amp;mode=mainnews&amp;type=&amp;date=2024-12-19&amp;page=10", "▶")</f>
        <v>▶</v>
      </c>
      <c r="C189" s="52" t="s">
        <v>436</v>
      </c>
      <c r="D189" s="45" t="s">
        <v>437</v>
      </c>
      <c r="E189" s="9" t="s">
        <v>69</v>
      </c>
      <c r="F189" s="51">
        <v>45645.304363425923</v>
      </c>
    </row>
    <row r="190" spans="2:6" ht="33">
      <c r="B190" s="50" t="str">
        <f>HYPERLINK("https://finance.naver.com/news/news_read.naver?article_id=0001046324&amp;office_id=417&amp;mode=mainnews&amp;type=&amp;date=2024-12-19&amp;page=10", "▶")</f>
        <v>▶</v>
      </c>
      <c r="C190" s="45" t="s">
        <v>438</v>
      </c>
      <c r="D190" s="45" t="s">
        <v>439</v>
      </c>
      <c r="E190" s="9" t="s">
        <v>139</v>
      </c>
      <c r="F190" s="51">
        <v>45645.304027777776</v>
      </c>
    </row>
    <row r="191" spans="2:6" ht="33">
      <c r="B191" s="50" t="str">
        <f>HYPERLINK("https://finance.naver.com/news/news_read.naver?article_id=0007976098&amp;office_id=421&amp;mode=mainnews&amp;type=&amp;date=2024-12-19&amp;page=10", "▶")</f>
        <v>▶</v>
      </c>
      <c r="C191" s="45" t="s">
        <v>440</v>
      </c>
      <c r="D191" s="52" t="s">
        <v>441</v>
      </c>
      <c r="E191" s="9" t="s">
        <v>109</v>
      </c>
      <c r="F191" s="51">
        <v>45645.299571759257</v>
      </c>
    </row>
    <row r="192" spans="2:6" ht="33">
      <c r="B192" s="50" t="str">
        <f>HYPERLINK("https://finance.naver.com/news/news_read.naver?article_id=0001046323&amp;office_id=417&amp;mode=mainnews&amp;type=&amp;date=2024-12-19&amp;page=10", "▶")</f>
        <v>▶</v>
      </c>
      <c r="C192" s="52" t="s">
        <v>442</v>
      </c>
      <c r="D192" s="45" t="s">
        <v>443</v>
      </c>
      <c r="E192" s="9" t="s">
        <v>139</v>
      </c>
      <c r="F192" s="51">
        <v>45645.295729166668</v>
      </c>
    </row>
    <row r="193" spans="2:6" ht="33">
      <c r="B193" s="50" t="str">
        <f>HYPERLINK("https://finance.naver.com/news/news_read.naver?article_id=0000069881&amp;office_id=243&amp;mode=mainnews&amp;type=&amp;date=2024-12-19&amp;page=10", "▶")</f>
        <v>▶</v>
      </c>
      <c r="C193" s="45" t="s">
        <v>444</v>
      </c>
      <c r="D193" s="45" t="s">
        <v>445</v>
      </c>
      <c r="E193" s="9" t="s">
        <v>97</v>
      </c>
      <c r="F193" s="51">
        <v>45645.29247685185</v>
      </c>
    </row>
    <row r="194" spans="2:6" ht="49.5">
      <c r="B194" s="50" t="str">
        <f>HYPERLINK("https://finance.naver.com/news/news_read.naver?article_id=0002905780&amp;office_id=119&amp;mode=mainnews&amp;type=&amp;date=2024-12-19&amp;page=10", "▶")</f>
        <v>▶</v>
      </c>
      <c r="C194" s="45" t="s">
        <v>446</v>
      </c>
      <c r="D194" s="45" t="s">
        <v>447</v>
      </c>
      <c r="E194" s="9" t="s">
        <v>90</v>
      </c>
      <c r="F194" s="51">
        <v>45645.29247685185</v>
      </c>
    </row>
    <row r="195" spans="2:6" ht="33">
      <c r="B195" s="50" t="str">
        <f>HYPERLINK("https://finance.naver.com/news/news_read.naver?article_id=0002905778&amp;office_id=119&amp;mode=mainnews&amp;type=&amp;date=2024-12-19&amp;page=10", "▶")</f>
        <v>▶</v>
      </c>
      <c r="C195" s="45" t="s">
        <v>448</v>
      </c>
      <c r="D195" s="45" t="s">
        <v>449</v>
      </c>
      <c r="E195" s="9" t="s">
        <v>90</v>
      </c>
      <c r="F195" s="51">
        <v>45645.291747685187</v>
      </c>
    </row>
    <row r="196" spans="2:6" ht="33">
      <c r="B196" s="50" t="str">
        <f>HYPERLINK("https://finance.naver.com/news/news_read.naver?article_id=0015114670&amp;office_id=001&amp;mode=mainnews&amp;type=&amp;date=2024-12-19&amp;page=10", "▶")</f>
        <v>▶</v>
      </c>
      <c r="C196" s="45" t="s">
        <v>450</v>
      </c>
      <c r="D196" s="45" t="s">
        <v>451</v>
      </c>
      <c r="E196" s="9" t="s">
        <v>134</v>
      </c>
      <c r="F196" s="51">
        <v>45645.282789351855</v>
      </c>
    </row>
    <row r="197" spans="2:6" ht="33">
      <c r="B197" s="50" t="str">
        <f>HYPERLINK("https://finance.naver.com/news/news_read.naver?article_id=0005520009&amp;office_id=277&amp;mode=mainnews&amp;type=&amp;date=2024-12-19&amp;page=10", "▶")</f>
        <v>▶</v>
      </c>
      <c r="C197" s="52" t="s">
        <v>452</v>
      </c>
      <c r="D197" s="45" t="s">
        <v>453</v>
      </c>
      <c r="E197" s="9" t="s">
        <v>150</v>
      </c>
      <c r="F197" s="51">
        <v>45645.282557870371</v>
      </c>
    </row>
    <row r="198" spans="2:6" ht="33">
      <c r="B198" s="50" t="str">
        <f>HYPERLINK("https://finance.naver.com/news/news_read.naver?article_id=0005520008&amp;office_id=277&amp;mode=mainnews&amp;type=&amp;date=2024-12-19&amp;page=10", "▶")</f>
        <v>▶</v>
      </c>
      <c r="C198" s="45" t="s">
        <v>454</v>
      </c>
      <c r="D198" s="45" t="s">
        <v>455</v>
      </c>
      <c r="E198" s="9" t="s">
        <v>150</v>
      </c>
      <c r="F198" s="51">
        <v>45645.274305555555</v>
      </c>
    </row>
    <row r="199" spans="2:6" ht="33">
      <c r="B199" s="50" t="str">
        <f>HYPERLINK("https://finance.naver.com/news/news_read.naver?article_id=0005072001&amp;office_id=015&amp;mode=mainnews&amp;type=&amp;date=2024-12-19&amp;page=10", "▶")</f>
        <v>▶</v>
      </c>
      <c r="C199" s="45" t="s">
        <v>456</v>
      </c>
      <c r="D199" s="45" t="s">
        <v>457</v>
      </c>
      <c r="E199" s="9" t="s">
        <v>64</v>
      </c>
      <c r="F199" s="51">
        <v>45645.271736111114</v>
      </c>
    </row>
    <row r="200" spans="2:6" ht="33">
      <c r="B200" s="50" t="str">
        <f>HYPERLINK("https://finance.naver.com/news/news_read.naver?article_id=0004429731&amp;office_id=011&amp;mode=mainnews&amp;type=&amp;date=2024-12-19&amp;page=10", "▶")</f>
        <v>▶</v>
      </c>
      <c r="C200" s="45" t="s">
        <v>458</v>
      </c>
      <c r="D200" s="45" t="s">
        <v>459</v>
      </c>
      <c r="E200" s="9" t="s">
        <v>114</v>
      </c>
      <c r="F200" s="51">
        <v>45645.271655092591</v>
      </c>
    </row>
    <row r="201" spans="2:6" ht="49.5">
      <c r="B201" s="50" t="str">
        <f>HYPERLINK("https://finance.naver.com/news/news_read.naver?article_id=0007976079&amp;office_id=421&amp;mode=mainnews&amp;type=&amp;date=2024-12-19&amp;page=10", "▶")</f>
        <v>▶</v>
      </c>
      <c r="C201" s="45" t="s">
        <v>460</v>
      </c>
      <c r="D201" s="45" t="s">
        <v>461</v>
      </c>
      <c r="E201" s="9" t="s">
        <v>109</v>
      </c>
      <c r="F201" s="51">
        <v>45645.270833333336</v>
      </c>
    </row>
    <row r="202" spans="2:6" ht="33">
      <c r="B202" s="50" t="str">
        <f>HYPERLINK("https://finance.naver.com/news/news_read.naver?article_id=0005520006&amp;office_id=277&amp;mode=mainnews&amp;type=&amp;date=2024-12-19&amp;page=10", "▶")</f>
        <v>▶</v>
      </c>
      <c r="C202" s="45" t="s">
        <v>462</v>
      </c>
      <c r="D202" s="45" t="s">
        <v>463</v>
      </c>
      <c r="E202" s="9" t="s">
        <v>150</v>
      </c>
      <c r="F202" s="51">
        <v>45645.267361111109</v>
      </c>
    </row>
    <row r="203" spans="2:6" ht="33">
      <c r="B203" s="50" t="str">
        <f>HYPERLINK("https://finance.naver.com/news/news_read.naver?article_id=0002923920&amp;office_id=029&amp;mode=mainnews&amp;type=&amp;date=2024-12-19&amp;page=10", "▶")</f>
        <v>▶</v>
      </c>
      <c r="C203" s="45" t="s">
        <v>464</v>
      </c>
      <c r="D203" s="45" t="s">
        <v>465</v>
      </c>
      <c r="E203" s="9" t="s">
        <v>61</v>
      </c>
      <c r="F203" s="51">
        <v>45645.266053240739</v>
      </c>
    </row>
    <row r="204" spans="2:6" ht="33">
      <c r="B204" s="50" t="str">
        <f>HYPERLINK("https://finance.naver.com/news/news_read.naver?article_id=0005520005&amp;office_id=277&amp;mode=mainnews&amp;type=&amp;date=2024-12-19&amp;page=11", "▶")</f>
        <v>▶</v>
      </c>
      <c r="C204" s="45" t="s">
        <v>466</v>
      </c>
      <c r="D204" s="45" t="s">
        <v>467</v>
      </c>
      <c r="E204" s="9" t="s">
        <v>150</v>
      </c>
      <c r="F204" s="51">
        <v>45645.260416666664</v>
      </c>
    </row>
    <row r="205" spans="2:6" ht="33">
      <c r="B205" s="50" t="str">
        <f>HYPERLINK("https://finance.naver.com/news/news_read.naver?article_id=0005909312&amp;office_id=018&amp;mode=mainnews&amp;type=&amp;date=2024-12-19&amp;page=11", "▶")</f>
        <v>▶</v>
      </c>
      <c r="C205" s="45" t="s">
        <v>468</v>
      </c>
      <c r="D205" s="45" t="s">
        <v>437</v>
      </c>
      <c r="E205" s="9" t="s">
        <v>69</v>
      </c>
      <c r="F205" s="51">
        <v>45645.254317129627</v>
      </c>
    </row>
    <row r="206" spans="2:6" ht="33">
      <c r="B206" s="50" t="str">
        <f>HYPERLINK("https://finance.naver.com/news/news_read.naver?article_id=0001041204&amp;office_id=366&amp;mode=mainnews&amp;type=&amp;date=2024-12-19&amp;page=11", "▶")</f>
        <v>▶</v>
      </c>
      <c r="C206" s="45" t="s">
        <v>469</v>
      </c>
      <c r="D206" s="45" t="s">
        <v>470</v>
      </c>
      <c r="E206" s="9" t="s">
        <v>87</v>
      </c>
      <c r="F206" s="51">
        <v>45645.251064814816</v>
      </c>
    </row>
    <row r="207" spans="2:6" ht="33">
      <c r="B207" s="50" t="str">
        <f>HYPERLINK("https://finance.naver.com/news/news_read.naver?article_id=0004429724&amp;office_id=011&amp;mode=mainnews&amp;type=&amp;date=2024-12-19&amp;page=11", "▶")</f>
        <v>▶</v>
      </c>
      <c r="C207" s="45" t="s">
        <v>471</v>
      </c>
      <c r="D207" s="45" t="s">
        <v>472</v>
      </c>
      <c r="E207" s="9" t="s">
        <v>114</v>
      </c>
      <c r="F207" s="51">
        <v>45645.250914351855</v>
      </c>
    </row>
    <row r="208" spans="2:6" ht="33">
      <c r="B208" s="50" t="str">
        <f>HYPERLINK("https://finance.naver.com/news/news_read.naver?article_id=0005071996&amp;office_id=015&amp;mode=mainnews&amp;type=&amp;date=2024-12-19&amp;page=11", "▶")</f>
        <v>▶</v>
      </c>
      <c r="C208" s="52" t="s">
        <v>473</v>
      </c>
      <c r="D208" s="45" t="s">
        <v>474</v>
      </c>
      <c r="E208" s="9" t="s">
        <v>64</v>
      </c>
      <c r="F208" s="51">
        <v>45645.250868055555</v>
      </c>
    </row>
    <row r="209" spans="2:6" ht="49.5">
      <c r="B209" s="50" t="str">
        <f>HYPERLINK("https://finance.naver.com/news/news_read.naver?article_id=0005130731&amp;office_id=008&amp;mode=mainnews&amp;type=&amp;date=2024-12-19&amp;page=11", "▶")</f>
        <v>▶</v>
      </c>
      <c r="C209" s="45" t="s">
        <v>475</v>
      </c>
      <c r="D209" s="45" t="s">
        <v>476</v>
      </c>
      <c r="E209" s="9" t="s">
        <v>147</v>
      </c>
      <c r="F209" s="51">
        <v>45645.25</v>
      </c>
    </row>
    <row r="210" spans="2:6" ht="49.5">
      <c r="B210" s="50" t="str">
        <f>HYPERLINK("https://finance.naver.com/news/news_read.naver?article_id=0005519998&amp;office_id=277&amp;mode=mainnews&amp;type=&amp;date=2024-12-19&amp;page=11", "▶")</f>
        <v>▶</v>
      </c>
      <c r="C210" s="45" t="s">
        <v>477</v>
      </c>
      <c r="D210" s="45" t="s">
        <v>478</v>
      </c>
      <c r="E210" s="9" t="s">
        <v>150</v>
      </c>
      <c r="F210" s="51">
        <v>45645.25</v>
      </c>
    </row>
    <row r="211" spans="2:6" ht="49.5">
      <c r="B211" s="50" t="str">
        <f>HYPERLINK("https://finance.naver.com/news/news_read.naver?article_id=0005519996&amp;office_id=277&amp;mode=mainnews&amp;type=&amp;date=2024-12-19&amp;page=11", "▶")</f>
        <v>▶</v>
      </c>
      <c r="C211" s="45" t="s">
        <v>479</v>
      </c>
      <c r="D211" s="45" t="s">
        <v>480</v>
      </c>
      <c r="E211" s="9" t="s">
        <v>150</v>
      </c>
      <c r="F211" s="51">
        <v>45645.25</v>
      </c>
    </row>
    <row r="212" spans="2:6" ht="33">
      <c r="B212" s="50" t="str">
        <f>HYPERLINK("https://finance.naver.com/news/news_read.naver?article_id=0005130726&amp;office_id=008&amp;mode=mainnews&amp;type=&amp;date=2024-12-19&amp;page=11", "▶")</f>
        <v>▶</v>
      </c>
      <c r="C212" s="45" t="s">
        <v>481</v>
      </c>
      <c r="D212" s="45" t="s">
        <v>482</v>
      </c>
      <c r="E212" s="9" t="s">
        <v>147</v>
      </c>
      <c r="F212" s="51">
        <v>45645.243750000001</v>
      </c>
    </row>
    <row r="213" spans="2:6" ht="33">
      <c r="B213" s="50" t="str">
        <f>HYPERLINK("https://finance.naver.com/news/news_read.naver?article_id=0004429715&amp;office_id=011&amp;mode=mainnews&amp;type=&amp;date=2024-12-19&amp;page=11", "▶")</f>
        <v>▶</v>
      </c>
      <c r="C213" s="45" t="s">
        <v>483</v>
      </c>
      <c r="D213" s="45" t="s">
        <v>484</v>
      </c>
      <c r="E213" s="9" t="s">
        <v>114</v>
      </c>
      <c r="F213" s="51">
        <v>45645.230115740742</v>
      </c>
    </row>
    <row r="214" spans="2:6" ht="33">
      <c r="B214" s="50" t="str">
        <f>HYPERLINK("https://finance.naver.com/news/news_read.naver?article_id=0005130711&amp;office_id=008&amp;mode=mainnews&amp;type=&amp;date=2024-12-19&amp;page=11", "▶")</f>
        <v>▶</v>
      </c>
      <c r="C214" s="45" t="s">
        <v>485</v>
      </c>
      <c r="D214" s="45" t="s">
        <v>486</v>
      </c>
      <c r="E214" s="9" t="s">
        <v>147</v>
      </c>
      <c r="F214" s="51">
        <v>45645.229861111111</v>
      </c>
    </row>
    <row r="215" spans="2:6" ht="33">
      <c r="B215" s="50" t="str">
        <f>HYPERLINK("https://finance.naver.com/news/news_read.naver?article_id=0005416143&amp;office_id=009&amp;mode=mainnews&amp;type=&amp;date=2024-12-19&amp;page=11", "▶")</f>
        <v>▶</v>
      </c>
      <c r="C215" s="45" t="s">
        <v>487</v>
      </c>
      <c r="D215" s="45" t="s">
        <v>488</v>
      </c>
      <c r="E215" s="9" t="s">
        <v>51</v>
      </c>
      <c r="F215" s="51">
        <v>45645.182071759256</v>
      </c>
    </row>
    <row r="216" spans="2:6" ht="33">
      <c r="B216" s="50" t="str">
        <f>HYPERLINK("https://finance.naver.com/news/news_read.naver?article_id=0005909262&amp;office_id=018&amp;mode=mainnews&amp;type=&amp;date=2024-12-19&amp;page=11", "▶")</f>
        <v>▶</v>
      </c>
      <c r="C216" s="52" t="s">
        <v>489</v>
      </c>
      <c r="D216" s="45" t="s">
        <v>490</v>
      </c>
      <c r="E216" s="9" t="s">
        <v>69</v>
      </c>
      <c r="F216" s="51">
        <v>45645.151550925926</v>
      </c>
    </row>
    <row r="217" spans="2:6" ht="33">
      <c r="B217" s="50" t="str">
        <f>HYPERLINK("https://finance.naver.com/news/news_read.naver?article_id=0015114588&amp;office_id=001&amp;mode=mainnews&amp;type=&amp;date=2024-12-19&amp;page=11", "▶")</f>
        <v>▶</v>
      </c>
      <c r="C217" s="45" t="s">
        <v>491</v>
      </c>
      <c r="D217" s="45" t="s">
        <v>492</v>
      </c>
      <c r="E217" s="9" t="s">
        <v>134</v>
      </c>
      <c r="F217" s="51">
        <v>45645.040335648147</v>
      </c>
    </row>
    <row r="218" spans="2:6" ht="33">
      <c r="B218" s="50" t="str">
        <f>HYPERLINK("https://finance.naver.com/news/news_read.naver?article_id=0005416137&amp;office_id=009&amp;mode=mainnews&amp;type=&amp;date=2024-12-19&amp;page=11", "▶")</f>
        <v>▶</v>
      </c>
      <c r="C218" s="45" t="s">
        <v>493</v>
      </c>
      <c r="D218" s="45" t="s">
        <v>494</v>
      </c>
      <c r="E218" s="9" t="s">
        <v>51</v>
      </c>
      <c r="F218" s="51">
        <v>45645.001493055555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2024-12-19T18:34:18Z</dcterms:modified>
</cp:coreProperties>
</file>