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BA9F52F0-C9DC-42A0-BCED-2A3ACFAF2A3E}" xr6:coauthVersionLast="47" xr6:coauthVersionMax="47" xr10:uidLastSave="{00000000-0000-0000-0000-000000000000}"/>
  <bookViews>
    <workbookView xWindow="-6210" yWindow="-23610" windowWidth="13500" windowHeight="176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리포트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7" l="1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P45" i="1" s="1"/>
  <c r="B19" i="7"/>
  <c r="P44" i="1" s="1"/>
  <c r="B18" i="7"/>
  <c r="P43" i="1" s="1"/>
  <c r="B17" i="7"/>
  <c r="P42" i="1" s="1"/>
  <c r="B16" i="7"/>
  <c r="P41" i="1" s="1"/>
  <c r="B15" i="7"/>
  <c r="P40" i="1" s="1"/>
  <c r="B14" i="7"/>
  <c r="B13" i="7"/>
  <c r="B12" i="7"/>
  <c r="P37" i="1" s="1"/>
  <c r="B11" i="7"/>
  <c r="B10" i="7"/>
  <c r="B9" i="7"/>
  <c r="P34" i="1" s="1"/>
  <c r="B8" i="7"/>
  <c r="P33" i="1" s="1"/>
  <c r="B7" i="7"/>
  <c r="P32" i="1" s="1"/>
  <c r="B6" i="7"/>
  <c r="P31" i="1" s="1"/>
  <c r="B5" i="7"/>
  <c r="B4" i="7"/>
  <c r="P29" i="1" s="1"/>
  <c r="P30" i="1"/>
  <c r="P35" i="1"/>
  <c r="P36" i="1"/>
  <c r="P38" i="1"/>
  <c r="P39" i="1"/>
  <c r="P46" i="1"/>
  <c r="P4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29" i="1"/>
  <c r="L29" i="1"/>
  <c r="O21" i="1"/>
  <c r="P21" i="1"/>
  <c r="O22" i="1"/>
  <c r="P22" i="1"/>
  <c r="O23" i="1"/>
  <c r="P23" i="1"/>
  <c r="O24" i="1"/>
  <c r="P24" i="1"/>
  <c r="O25" i="1"/>
  <c r="P25" i="1"/>
  <c r="O10" i="1"/>
  <c r="P10" i="1"/>
  <c r="O11" i="1"/>
  <c r="P11" i="1"/>
  <c r="O12" i="1"/>
  <c r="P12" i="1"/>
  <c r="O13" i="1"/>
  <c r="P13" i="1"/>
  <c r="O14" i="1"/>
  <c r="P14" i="1"/>
  <c r="O15" i="1"/>
  <c r="P15" i="1"/>
  <c r="P20" i="1"/>
  <c r="O20" i="1"/>
  <c r="P19" i="1"/>
  <c r="O19" i="1"/>
  <c r="P18" i="1"/>
  <c r="O18" i="1"/>
  <c r="P17" i="1"/>
  <c r="O17" i="1"/>
  <c r="P16" i="1"/>
  <c r="O16" i="1"/>
  <c r="P7" i="1"/>
  <c r="P8" i="1"/>
  <c r="P9" i="1"/>
  <c r="P6" i="1"/>
  <c r="O9" i="1"/>
  <c r="O8" i="1"/>
  <c r="O7" i="1"/>
  <c r="O6" i="1"/>
  <c r="T3" i="1" s="1"/>
</calcChain>
</file>

<file path=xl/sharedStrings.xml><?xml version="1.0" encoding="utf-8"?>
<sst xmlns="http://schemas.openxmlformats.org/spreadsheetml/2006/main" count="195" uniqueCount="155">
  <si>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</si>
  <si>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</si>
  <si>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</si>
  <si>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</si>
  <si>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</si>
  <si>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</si>
  <si>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</si>
  <si>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본문</t>
    <phoneticPr fontId="1" type="noConversion"/>
  </si>
  <si>
    <t>요약</t>
    <phoneticPr fontId="1" type="noConversion"/>
  </si>
  <si>
    <t>공시지표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</si>
  <si>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</si>
  <si>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</si>
  <si>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</si>
  <si>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</si>
  <si>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</si>
  <si>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</si>
  <si>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</si>
  <si>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</si>
  <si>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</si>
  <si>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유가</t>
    <phoneticPr fontId="1" type="noConversion"/>
  </si>
  <si>
    <t>금</t>
    <phoneticPr fontId="1" type="noConversion"/>
  </si>
  <si>
    <t>하락 86.06 -0.2%</t>
    <phoneticPr fontId="1" type="noConversion"/>
  </si>
  <si>
    <t>업종별시세</t>
    <phoneticPr fontId="1" type="noConversion"/>
  </si>
  <si>
    <r>
      <t>23.88+.12%</t>
    </r>
    <r>
      <rPr>
        <b/>
        <sz val="6"/>
        <color rgb="FFE00400"/>
        <rFont val="맑은 고딕"/>
        <family val="3"/>
        <charset val="129"/>
      </rPr>
      <t>상승</t>
    </r>
    <phoneticPr fontId="1" type="noConversion"/>
  </si>
  <si>
    <t xml:space="preserve">                        종목별 투자정보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</si>
  <si>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</si>
  <si>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</si>
  <si>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</si>
  <si>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</si>
  <si>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</si>
  <si>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</si>
  <si>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</si>
  <si>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</si>
  <si>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</si>
  <si>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</si>
  <si>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</si>
  <si>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</si>
  <si>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</si>
  <si>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경제전망리포트 업데이트</t>
    <phoneticPr fontId="1" type="noConversion"/>
  </si>
  <si>
    <t>등락률순위</t>
    <phoneticPr fontId="1" type="noConversion"/>
  </si>
  <si>
    <t>같이 고민해 쥬세요</t>
    <phoneticPr fontId="1" type="noConversion"/>
  </si>
  <si>
    <t xml:space="preserve">끌고오는 방법 </t>
    <phoneticPr fontId="1" type="noConversion"/>
  </si>
  <si>
    <t>실시간 뉴스</t>
    <phoneticPr fontId="1" type="noConversion"/>
  </si>
  <si>
    <t>WTI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</si>
  <si>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</si>
  <si>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</si>
  <si>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</si>
  <si>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</si>
  <si>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</si>
  <si>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</si>
  <si>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</si>
  <si>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 xml:space="preserve">헤럴드경제 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</si>
  <si>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</si>
  <si>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</si>
  <si>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</si>
  <si>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</si>
  <si>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 xml:space="preserve">한국경제 </t>
  </si>
  <si>
    <t>7.5조 국채' 투매한 외국인에…환율 1450원 뚫렸다</t>
  </si>
  <si>
    <t>이 기사는 12월 19일 16:46 마켓인사이트에 게재된 기사입니다. 외국인 투자자가 계엄 사태 이후 국채선물을 7조5000원어치가량 ..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</si>
  <si>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</si>
  <si>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</si>
  <si>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</si>
  <si>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</si>
  <si>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</si>
  <si>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</si>
  <si>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</si>
  <si>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</si>
  <si>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</si>
  <si>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</si>
  <si>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</si>
  <si>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</si>
  <si>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 xml:space="preserve">머니투데이 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</si>
  <si>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</si>
  <si>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</si>
  <si>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 xml:space="preserve">뉴스1 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</si>
  <si>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</si>
  <si>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</si>
  <si>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 xml:space="preserve">뉴시스 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</si>
  <si>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</si>
  <si>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</si>
  <si>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</si>
  <si>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</si>
  <si>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 xml:space="preserve">조선비즈 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</si>
  <si>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</si>
  <si>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</si>
  <si>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</si>
  <si>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</si>
  <si>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</si>
  <si>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 xml:space="preserve">이데일리 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</si>
  <si>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</si>
  <si>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</si>
  <si>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</si>
  <si>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</si>
  <si>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</si>
  <si>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</si>
  <si>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</si>
  <si>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</si>
  <si>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</si>
  <si>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</si>
  <si>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</si>
  <si>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</si>
  <si>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</si>
  <si>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</si>
  <si>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</si>
  <si>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</si>
  <si>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</si>
  <si>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</si>
  <si>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</si>
  <si>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</si>
  <si>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 xml:space="preserve">한국경제TV 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</si>
  <si>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</si>
  <si>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</si>
  <si>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 xml:space="preserve">서울경제 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</si>
  <si>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</si>
  <si>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</si>
  <si>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</si>
  <si>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</si>
  <si>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</si>
  <si>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</si>
  <si>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</si>
  <si>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</si>
  <si>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</si>
  <si>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</si>
  <si>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</si>
  <si>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</si>
  <si>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</si>
  <si>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</si>
  <si>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</si>
  <si>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</si>
  <si>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</si>
  <si>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</si>
  <si>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</si>
  <si>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</si>
  <si>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</si>
  <si>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</si>
  <si>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</si>
  <si>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</si>
  <si>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</si>
  <si>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</si>
  <si>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</si>
  <si>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</si>
  <si>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10조씩 ‘컷’하는 애널리스트들... 그만큼 내년 삼성전자 어렵다</t>
  </si>
  <si>
    <t>내년 삼정전자 영업익 전망치 조단위 낮춰 중국 경쟁사 저가 물량 공세 못 당해내 PC·스마트폰에 들어가는 반도체 수요도 주춤 여의도 증..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</si>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</sst>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sz val="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b/>
      <sz val="6"/>
      <color rgb="FFE00400"/>
      <name val="맑은 고딕"/>
      <family val="3"/>
      <charset val="129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ptos Narrow"/>
      <family val="2"/>
    </font>
    <font>
      <u/>
      <sz val="9"/>
      <color rgb="FF4D94D8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4" fontId="9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4" fontId="10" fillId="0" borderId="0" xfId="0" applyNumberFormat="1" applyFont="1" applyAlignment="1">
      <alignment horizontal="left" vertical="center" wrapText="1"/>
    </xf>
    <xf numFmtId="4" fontId="11" fillId="0" borderId="0" xfId="0" applyNumberFormat="1" applyFont="1" applyAlignment="1">
      <alignment horizontal="left" vertical="center" wrapText="1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10" fontId="0" fillId="0" borderId="0" xfId="0" applyNumberFormat="1">
      <alignment vertical="center"/>
    </xf>
    <xf numFmtId="0" fontId="12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10" fontId="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10" fontId="19" fillId="0" borderId="4" xfId="0" applyNumberFormat="1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4" fontId="16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2" xfId="0" applyFont="1" applyBorder="1" applyAlignment="1">
      <alignment horizontal="right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20" fillId="0" borderId="3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3" borderId="8" xfId="1" applyFill="1" applyAlignment="1">
      <alignment horizontal="center" vertical="center"/>
    </xf>
    <xf numFmtId="0" fontId="22" fillId="3" borderId="8" xfId="1" applyFill="1" applyAlignment="1">
      <alignment horizontal="center" vertical="center" wrapText="1"/>
    </xf>
    <xf numFmtId="0" fontId="24" fillId="0" borderId="0" xfId="2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제목 2" xfId="1" builtinId="17"/>
    <cellStyle name="표준" xfId="0" builtinId="0"/>
    <cellStyle name="하이퍼링크" xfId="2" builtinId="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31</xdr:row>
      <xdr:rowOff>68580</xdr:rowOff>
    </xdr:from>
    <xdr:to>
      <xdr:col>8</xdr:col>
      <xdr:colOff>685800</xdr:colOff>
      <xdr:row>50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3</xdr:col>
      <xdr:colOff>73025</xdr:colOff>
      <xdr:row>8</xdr:row>
      <xdr:rowOff>161925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87F3074-F1B5-468F-A91B-F69F424887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6</xdr:col>
      <xdr:colOff>73025</xdr:colOff>
      <xdr:row>8</xdr:row>
      <xdr:rowOff>161925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1D9DF28-A3AB-472F-8C46-7C18DE6DA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9</xdr:col>
      <xdr:colOff>63500</xdr:colOff>
      <xdr:row>8</xdr:row>
      <xdr:rowOff>161925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A8B51DE-1763-4815-A8EA-F7D26604E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66040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10</xdr:row>
      <xdr:rowOff>12700</xdr:rowOff>
    </xdr:from>
    <xdr:to>
      <xdr:col>3</xdr:col>
      <xdr:colOff>73025</xdr:colOff>
      <xdr:row>15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68E8195-FD52-45D1-9629-497C48371A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10</xdr:row>
      <xdr:rowOff>12700</xdr:rowOff>
    </xdr:from>
    <xdr:to>
      <xdr:col>6</xdr:col>
      <xdr:colOff>73025</xdr:colOff>
      <xdr:row>15</xdr:row>
      <xdr:rowOff>161925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6AD3BEE-08B6-45A2-8A3C-87EBAF2390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10</xdr:row>
      <xdr:rowOff>12700</xdr:rowOff>
    </xdr:from>
    <xdr:to>
      <xdr:col>9</xdr:col>
      <xdr:colOff>63500</xdr:colOff>
      <xdr:row>15</xdr:row>
      <xdr:rowOff>161925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6CF8F7C-235A-4FC0-8F01-E85CB23F8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2155825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17</xdr:row>
      <xdr:rowOff>12700</xdr:rowOff>
    </xdr:from>
    <xdr:to>
      <xdr:col>3</xdr:col>
      <xdr:colOff>73025</xdr:colOff>
      <xdr:row>22</xdr:row>
      <xdr:rowOff>133350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652029-F58B-42AE-80D0-6368A5A9CB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17</xdr:row>
      <xdr:rowOff>12700</xdr:rowOff>
    </xdr:from>
    <xdr:to>
      <xdr:col>6</xdr:col>
      <xdr:colOff>73025</xdr:colOff>
      <xdr:row>22</xdr:row>
      <xdr:rowOff>133350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FDB24C2-ADBD-49A9-9D64-B8F549F59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17</xdr:row>
      <xdr:rowOff>12700</xdr:rowOff>
    </xdr:from>
    <xdr:to>
      <xdr:col>9</xdr:col>
      <xdr:colOff>63500</xdr:colOff>
      <xdr:row>22</xdr:row>
      <xdr:rowOff>133350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2C4081F-0240-4E87-A1E6-F9A3763A2C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3651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24</xdr:row>
      <xdr:rowOff>12700</xdr:rowOff>
    </xdr:from>
    <xdr:to>
      <xdr:col>3</xdr:col>
      <xdr:colOff>73025</xdr:colOff>
      <xdr:row>29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D072BCC-8562-4F4E-9172-C166C15106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24</xdr:row>
      <xdr:rowOff>12700</xdr:rowOff>
    </xdr:from>
    <xdr:to>
      <xdr:col>6</xdr:col>
      <xdr:colOff>73025</xdr:colOff>
      <xdr:row>29</xdr:row>
      <xdr:rowOff>142875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AAED8E-C802-481E-A9F0-7164230FD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4475" y="5175250"/>
          <a:ext cx="1460500" cy="12065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24</xdr:row>
      <xdr:rowOff>12700</xdr:rowOff>
    </xdr:from>
    <xdr:to>
      <xdr:col>9</xdr:col>
      <xdr:colOff>63500</xdr:colOff>
      <xdr:row>29</xdr:row>
      <xdr:rowOff>142875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E45ED69-18DF-4D5B-A7BB-E97158251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0450" y="5175250"/>
          <a:ext cx="14605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2:W51"/>
  <sheetViews>
    <sheetView showGridLines="0" tabSelected="1" topLeftCell="A16" workbookViewId="0">
      <selection activeCell="K36" sqref="K36"/>
    </sheetView>
  </sheetViews>
  <sheetFormatPr defaultRowHeight="16.5"/>
  <cols>
    <col min="2" max="2" width="9.375" bestFit="1" customWidth="1"/>
    <col min="5" max="5" width="9.375" bestFit="1" customWidth="1"/>
    <col min="8" max="9" width="9.25" customWidth="1"/>
    <col min="11" max="11" width="8.75" customWidth="1"/>
    <col min="12" max="12" width="4.75" customWidth="1"/>
    <col min="14" max="14" width="11.25" customWidth="1"/>
    <col min="15" max="15" width="28.125" customWidth="1"/>
    <col min="16" max="16" width="16.625" bestFit="1" customWidth="1"/>
  </cols>
  <sheetData>
    <row r="2" spans="2:23" ht="17.25" thickBot="1"/>
    <row r="3" spans="2:23" ht="17.25" thickBot="1">
      <c r="B3" s="56" t="s">
        <v>3</v>
      </c>
      <c r="C3" s="56"/>
      <c r="E3" s="56" t="s">
        <v>35</v>
      </c>
      <c r="F3" s="56"/>
      <c r="H3" s="56" t="s">
        <v>36</v>
      </c>
      <c r="I3" s="56"/>
      <c r="L3" s="13" t="s">
        <v>38</v>
      </c>
      <c r="M3" s="12"/>
      <c r="N3" s="13"/>
      <c r="O3" s="13"/>
      <c r="P3" s="44"/>
      <c r="S3" s="21" t="s">
        <v>5</v>
      </c>
      <c r="T3" s="59">
        <f>O6</f>
        <v>0</v>
      </c>
      <c r="U3" s="59"/>
      <c r="V3" s="59"/>
      <c r="W3" s="59"/>
    </row>
    <row r="4" spans="2:23" ht="17.25" thickBot="1">
      <c r="D4" s="15"/>
      <c r="L4" s="56" t="s">
        <v>37</v>
      </c>
      <c r="M4" s="56"/>
      <c r="N4" s="56"/>
      <c r="O4" s="56"/>
      <c r="P4" s="56"/>
      <c r="S4" s="58" t="s">
        <v>24</v>
      </c>
      <c r="T4" s="58"/>
      <c r="U4" s="58"/>
      <c r="V4" s="58"/>
      <c r="W4" s="16"/>
    </row>
    <row r="5" spans="2:23">
      <c r="D5" s="15"/>
      <c r="L5" s="11" t="s">
        <v>12</v>
      </c>
      <c r="M5" s="11" t="s">
        <v>2</v>
      </c>
      <c r="N5" s="11" t="s">
        <v>39</v>
      </c>
      <c r="O5" s="11" t="s">
        <v>5</v>
      </c>
      <c r="P5" s="11" t="s">
        <v>6</v>
      </c>
      <c r="S5" s="60" t="s">
        <v>25</v>
      </c>
      <c r="T5" s="60"/>
      <c r="U5" s="60"/>
      <c r="V5" s="41"/>
      <c r="W5" s="42"/>
    </row>
    <row r="6" spans="2:23">
      <c r="L6" s="17">
        <v>1</v>
      </c>
      <c r="M6" s="61" t="s">
        <v>3</v>
      </c>
      <c r="N6" s="17">
        <v>1</v>
      </c>
      <c r="O6" s="10">
        <f>KOSPI!B2</f>
        <v>0</v>
      </c>
      <c r="P6" s="18">
        <f>KOSPI!C2</f>
        <v>0</v>
      </c>
      <c r="S6" s="60" t="s">
        <v>26</v>
      </c>
      <c r="T6" s="60"/>
      <c r="U6" s="60"/>
      <c r="V6" s="42"/>
      <c r="W6" s="43"/>
    </row>
    <row r="7" spans="2:23">
      <c r="L7" s="17">
        <v>2</v>
      </c>
      <c r="M7" s="62"/>
      <c r="N7" s="17">
        <v>2</v>
      </c>
      <c r="O7" s="10">
        <f>KOSPI!B3</f>
        <v>0</v>
      </c>
      <c r="P7" s="18">
        <f>KOSPI!C3</f>
        <v>0</v>
      </c>
      <c r="Q7" s="9"/>
      <c r="R7" s="9"/>
      <c r="S7" s="60" t="s">
        <v>27</v>
      </c>
      <c r="T7" s="60"/>
      <c r="U7" s="60"/>
      <c r="V7" s="42" t="s">
        <v>41</v>
      </c>
      <c r="W7" s="43"/>
    </row>
    <row r="8" spans="2:23">
      <c r="L8" s="17">
        <v>3</v>
      </c>
      <c r="M8" s="62"/>
      <c r="N8" s="17">
        <v>3</v>
      </c>
      <c r="O8" s="10">
        <f>KOSPI!B4</f>
        <v>0</v>
      </c>
      <c r="P8" s="18">
        <f>KOSPI!C4</f>
        <v>0</v>
      </c>
      <c r="S8" s="60" t="s">
        <v>28</v>
      </c>
      <c r="T8" s="60"/>
      <c r="U8" s="60"/>
      <c r="V8" s="42" t="s">
        <v>40</v>
      </c>
      <c r="W8" s="43"/>
    </row>
    <row r="9" spans="2:23" ht="17.25" thickBot="1">
      <c r="L9" s="17">
        <v>4</v>
      </c>
      <c r="M9" s="62"/>
      <c r="N9" s="17">
        <v>4</v>
      </c>
      <c r="O9" s="10">
        <f>KOSPI!B5</f>
        <v>0</v>
      </c>
      <c r="P9" s="18">
        <f>KOSPI!C5</f>
        <v>0</v>
      </c>
      <c r="S9" s="60" t="s">
        <v>1</v>
      </c>
      <c r="T9" s="60"/>
      <c r="U9" s="60"/>
      <c r="V9" s="43"/>
      <c r="W9" s="43"/>
    </row>
    <row r="10" spans="2:23" ht="17.25" thickBot="1">
      <c r="B10" s="56" t="s">
        <v>13</v>
      </c>
      <c r="C10" s="56"/>
      <c r="E10" s="56" t="s">
        <v>14</v>
      </c>
      <c r="F10" s="56"/>
      <c r="H10" s="56" t="s">
        <v>15</v>
      </c>
      <c r="I10" s="56"/>
      <c r="L10" s="17">
        <v>5</v>
      </c>
      <c r="M10" s="62"/>
      <c r="N10" s="17">
        <v>5</v>
      </c>
      <c r="O10" s="10">
        <f>KOSPI!B6</f>
        <v>0</v>
      </c>
      <c r="P10" s="18">
        <f>KOSPI!C6</f>
        <v>0</v>
      </c>
      <c r="S10" s="60" t="s">
        <v>29</v>
      </c>
      <c r="T10" s="60"/>
      <c r="U10" s="60"/>
      <c r="V10" s="43"/>
      <c r="W10" s="43"/>
    </row>
    <row r="11" spans="2:23">
      <c r="B11" s="14">
        <v>43828.06</v>
      </c>
      <c r="C11" s="19" t="s">
        <v>21</v>
      </c>
      <c r="E11" s="20">
        <v>19926.72</v>
      </c>
      <c r="F11" s="24" t="s">
        <v>23</v>
      </c>
      <c r="L11" s="17">
        <v>6</v>
      </c>
      <c r="M11" s="62"/>
      <c r="N11" s="17">
        <v>6</v>
      </c>
      <c r="O11" s="10">
        <f>KOSPI!B7</f>
        <v>0</v>
      </c>
      <c r="P11" s="18">
        <f>KOSPI!C7</f>
        <v>0</v>
      </c>
      <c r="S11" s="60" t="s">
        <v>30</v>
      </c>
      <c r="T11" s="60"/>
      <c r="U11" s="60"/>
      <c r="V11" s="43"/>
      <c r="W11" s="43"/>
    </row>
    <row r="12" spans="2:23">
      <c r="L12" s="17">
        <v>7</v>
      </c>
      <c r="M12" s="62"/>
      <c r="N12" s="17">
        <v>7</v>
      </c>
      <c r="O12" s="10">
        <f>KOSPI!B8</f>
        <v>0</v>
      </c>
      <c r="P12" s="18">
        <f>KOSPI!C8</f>
        <v>0</v>
      </c>
      <c r="S12" s="60" t="s">
        <v>31</v>
      </c>
      <c r="T12" s="60"/>
      <c r="U12" s="60"/>
      <c r="V12" s="43"/>
      <c r="W12" s="43"/>
    </row>
    <row r="13" spans="2:23">
      <c r="L13" s="17">
        <v>8</v>
      </c>
      <c r="M13" s="62"/>
      <c r="N13" s="17">
        <v>8</v>
      </c>
      <c r="O13" s="10">
        <f>KOSPI!B9</f>
        <v>0</v>
      </c>
      <c r="P13" s="18">
        <f>KOSPI!C9</f>
        <v>0</v>
      </c>
      <c r="S13" s="60" t="s">
        <v>32</v>
      </c>
      <c r="T13" s="60"/>
      <c r="U13" s="60"/>
      <c r="V13" s="43"/>
      <c r="W13" s="43"/>
    </row>
    <row r="14" spans="2:23">
      <c r="L14" s="17">
        <v>9</v>
      </c>
      <c r="M14" s="62"/>
      <c r="N14" s="17">
        <v>9</v>
      </c>
      <c r="O14" s="10">
        <f>KOSPI!B10</f>
        <v>0</v>
      </c>
      <c r="P14" s="18">
        <f>KOSPI!C10</f>
        <v>0</v>
      </c>
      <c r="S14" s="57" t="s">
        <v>33</v>
      </c>
      <c r="T14" s="57"/>
      <c r="U14" s="57"/>
      <c r="V14" s="43"/>
      <c r="W14" s="43"/>
    </row>
    <row r="15" spans="2:23" ht="17.25" thickBot="1">
      <c r="L15" s="17">
        <v>10</v>
      </c>
      <c r="M15" s="63"/>
      <c r="N15" s="17">
        <v>10</v>
      </c>
      <c r="O15" s="10">
        <f>KOSPI!B11</f>
        <v>0</v>
      </c>
      <c r="P15" s="18">
        <f>KOSPI!C11</f>
        <v>0</v>
      </c>
      <c r="S15" s="39"/>
      <c r="T15" s="39"/>
      <c r="U15" s="39"/>
      <c r="V15" s="39"/>
      <c r="W15" s="40"/>
    </row>
    <row r="16" spans="2:23" ht="17.25" thickBot="1">
      <c r="L16" s="17">
        <v>11</v>
      </c>
      <c r="M16" s="61" t="s">
        <v>4</v>
      </c>
      <c r="N16" s="17">
        <v>1</v>
      </c>
      <c r="O16" s="10">
        <f>KOSDAQ!B7</f>
        <v>0</v>
      </c>
      <c r="P16" s="18">
        <f>KOSDAQ!C7</f>
        <v>0</v>
      </c>
    </row>
    <row r="17" spans="2:23" ht="17.25" thickBot="1">
      <c r="B17" s="56" t="s">
        <v>16</v>
      </c>
      <c r="C17" s="56"/>
      <c r="E17" s="56" t="s">
        <v>17</v>
      </c>
      <c r="F17" s="56"/>
      <c r="H17" s="56" t="s">
        <v>18</v>
      </c>
      <c r="I17" s="56"/>
      <c r="L17" s="17">
        <v>12</v>
      </c>
      <c r="M17" s="62"/>
      <c r="N17" s="17">
        <v>2</v>
      </c>
      <c r="O17" s="10">
        <f>KOSDAQ!B8</f>
        <v>0</v>
      </c>
      <c r="P17" s="18">
        <f>KOSDAQ!C8</f>
        <v>0</v>
      </c>
    </row>
    <row r="18" spans="2:23" ht="17.25" thickBot="1">
      <c r="L18" s="17">
        <v>13</v>
      </c>
      <c r="M18" s="62"/>
      <c r="N18" s="17">
        <v>3</v>
      </c>
      <c r="O18" s="10">
        <f>KOSDAQ!B9</f>
        <v>0</v>
      </c>
      <c r="P18" s="18">
        <f>KOSDAQ!C9</f>
        <v>0</v>
      </c>
      <c r="S18" s="58" t="s">
        <v>9</v>
      </c>
      <c r="T18" s="58"/>
      <c r="U18" s="58"/>
      <c r="V18" s="58"/>
      <c r="W18" s="58"/>
    </row>
    <row r="19" spans="2:23" ht="17.25" thickBot="1">
      <c r="L19" s="17">
        <v>14</v>
      </c>
      <c r="M19" s="62"/>
      <c r="N19" s="17">
        <v>4</v>
      </c>
      <c r="O19" s="10">
        <f>KOSDAQ!B10</f>
        <v>0</v>
      </c>
      <c r="P19" s="18">
        <f>KOSDAQ!C10</f>
        <v>0</v>
      </c>
      <c r="S19" s="59" t="s">
        <v>10</v>
      </c>
      <c r="T19" s="59"/>
      <c r="U19" s="59"/>
      <c r="V19" s="59" t="s">
        <v>6</v>
      </c>
      <c r="W19" s="59"/>
    </row>
    <row r="20" spans="2:23">
      <c r="L20" s="17">
        <v>15</v>
      </c>
      <c r="M20" s="62"/>
      <c r="N20" s="17">
        <v>5</v>
      </c>
      <c r="O20" s="10">
        <f>KOSDAQ!B11</f>
        <v>0</v>
      </c>
      <c r="P20" s="18">
        <f>KOSDAQ!C11</f>
        <v>0</v>
      </c>
    </row>
    <row r="21" spans="2:23" ht="17.25" thickBot="1">
      <c r="L21" s="17">
        <v>16</v>
      </c>
      <c r="M21" s="62"/>
      <c r="N21" s="17">
        <v>6</v>
      </c>
      <c r="O21" s="10">
        <f>KOSDAQ!B12</f>
        <v>0</v>
      </c>
      <c r="P21" s="18">
        <f>KOSDAQ!C12</f>
        <v>0</v>
      </c>
    </row>
    <row r="22" spans="2:23" ht="17.25" thickBot="1">
      <c r="L22" s="17">
        <v>17</v>
      </c>
      <c r="M22" s="62"/>
      <c r="N22" s="17">
        <v>7</v>
      </c>
      <c r="O22" s="10">
        <f>KOSDAQ!B13</f>
        <v>0</v>
      </c>
      <c r="P22" s="18">
        <f>KOSDAQ!C13</f>
        <v>0</v>
      </c>
      <c r="S22" s="58" t="s">
        <v>0</v>
      </c>
      <c r="T22" s="58"/>
      <c r="U22" s="58"/>
      <c r="V22" s="58"/>
      <c r="W22" s="58"/>
    </row>
    <row r="23" spans="2:23" ht="17.25" thickBot="1">
      <c r="L23" s="17">
        <v>18</v>
      </c>
      <c r="M23" s="62"/>
      <c r="N23" s="17">
        <v>8</v>
      </c>
      <c r="O23" s="10">
        <f>KOSDAQ!B14</f>
        <v>0</v>
      </c>
      <c r="P23" s="18">
        <f>KOSDAQ!C14</f>
        <v>0</v>
      </c>
      <c r="S23" s="21" t="s">
        <v>34</v>
      </c>
      <c r="T23" s="21" t="s">
        <v>8</v>
      </c>
      <c r="U23" s="21" t="s">
        <v>7</v>
      </c>
      <c r="V23" s="21" t="s">
        <v>11</v>
      </c>
      <c r="W23" s="22" t="s">
        <v>6</v>
      </c>
    </row>
    <row r="24" spans="2:23" ht="17.25" thickBot="1">
      <c r="B24" s="56" t="s">
        <v>43</v>
      </c>
      <c r="C24" s="56"/>
      <c r="E24" s="56" t="s">
        <v>19</v>
      </c>
      <c r="F24" s="56"/>
      <c r="H24" s="56" t="s">
        <v>20</v>
      </c>
      <c r="I24" s="56"/>
      <c r="L24" s="17">
        <v>19</v>
      </c>
      <c r="M24" s="62"/>
      <c r="N24" s="17">
        <v>9</v>
      </c>
      <c r="O24" s="10">
        <f>KOSDAQ!B15</f>
        <v>0</v>
      </c>
      <c r="P24" s="18">
        <f>KOSDAQ!C15</f>
        <v>0</v>
      </c>
    </row>
    <row r="25" spans="2:23">
      <c r="L25" s="17">
        <v>20</v>
      </c>
      <c r="M25" s="63"/>
      <c r="N25" s="17">
        <v>10</v>
      </c>
      <c r="O25" s="10">
        <f>KOSDAQ!B16</f>
        <v>0</v>
      </c>
      <c r="P25" s="18">
        <f>KOSDAQ!C16</f>
        <v>0</v>
      </c>
    </row>
    <row r="26" spans="2:23" ht="17.25" thickBot="1"/>
    <row r="27" spans="2:23" ht="17.25" thickBot="1">
      <c r="L27" s="56" t="s">
        <v>42</v>
      </c>
      <c r="M27" s="56"/>
      <c r="N27" s="56"/>
      <c r="O27" s="56"/>
      <c r="P27" s="56"/>
    </row>
    <row r="28" spans="2:23" ht="17.25" thickBot="1">
      <c r="L28" s="56" t="s">
        <v>11</v>
      </c>
      <c r="M28" s="56"/>
      <c r="N28" s="56" t="s">
        <v>34</v>
      </c>
      <c r="O28" s="56"/>
      <c r="P28" s="38" t="s">
        <v>6</v>
      </c>
    </row>
    <row r="29" spans="2:23">
      <c r="K29" s="9"/>
      <c r="L29" s="55" t="str">
        <f>주요뉴스!E4</f>
        <v xml:space="preserve">헤럴드경제 </v>
      </c>
      <c r="M29" s="55"/>
      <c r="N29" s="55" t="str">
        <f>주요뉴스!C4</f>
        <v>‘6600억 美 보조금’ 약발 안 통하는 SK하닉…FOMC·마이크론 쇼크에 K-반도체株 ‘휘청’ [투자360]</v>
      </c>
      <c r="O29" s="55"/>
      <c r="P29" s="53" t="str">
        <f>주요뉴스!B4</f>
        <v>▶</v>
      </c>
    </row>
    <row r="30" spans="2:23" ht="17.25" thickBot="1">
      <c r="L30" s="55" t="str">
        <f>주요뉴스!E5</f>
        <v xml:space="preserve">헤럴드경제 </v>
      </c>
      <c r="M30" s="55"/>
      <c r="N30" s="55" t="str">
        <f>주요뉴스!C5</f>
        <v>코스피 2400 저지선마저 뚫리나…파월의 여진에 ‘흔들’ [투자360]</v>
      </c>
      <c r="O30" s="55"/>
      <c r="P30" s="53" t="str">
        <f>주요뉴스!B5</f>
        <v>▶</v>
      </c>
    </row>
    <row r="31" spans="2:23" ht="17.25" thickBot="1">
      <c r="B31" s="38"/>
      <c r="C31" s="38"/>
      <c r="D31" s="38"/>
      <c r="E31" s="38" t="s">
        <v>22</v>
      </c>
      <c r="F31" s="38"/>
      <c r="G31" s="38"/>
      <c r="H31" s="38"/>
      <c r="I31" s="38"/>
      <c r="L31" s="55" t="str">
        <f>주요뉴스!E6</f>
        <v xml:space="preserve">한국경제 </v>
      </c>
      <c r="M31" s="55"/>
      <c r="N31" s="55" t="str">
        <f>주요뉴스!C6</f>
        <v>"대선 도전하나?" 질문받더니…우원식 반응에 '테마주' 술렁</v>
      </c>
      <c r="O31" s="55"/>
      <c r="P31" s="53" t="str">
        <f>주요뉴스!B6</f>
        <v>▶</v>
      </c>
    </row>
    <row r="32" spans="2:23">
      <c r="L32" s="55" t="str">
        <f>주요뉴스!E7</f>
        <v xml:space="preserve">한국경제 </v>
      </c>
      <c r="M32" s="55"/>
      <c r="N32" s="55" t="str">
        <f>주요뉴스!C7</f>
        <v>7.5조 국채' 투매한 외국인에…환율 1450원 뚫렸다</v>
      </c>
      <c r="O32" s="55"/>
      <c r="P32" s="53" t="str">
        <f>주요뉴스!B7</f>
        <v>▶</v>
      </c>
    </row>
    <row r="33" spans="1:23">
      <c r="A33" s="9"/>
      <c r="B33" s="9"/>
      <c r="C33" s="9"/>
      <c r="D33" s="9"/>
      <c r="E33" s="9"/>
      <c r="F33" s="9"/>
      <c r="G33" s="9"/>
      <c r="H33" s="9"/>
      <c r="I33" s="9"/>
      <c r="J33" s="9"/>
      <c r="L33" s="55" t="str">
        <f>주요뉴스!E8</f>
        <v xml:space="preserve">연합뉴스 </v>
      </c>
      <c r="M33" s="55"/>
      <c r="N33" s="55" t="str">
        <f>주요뉴스!C8</f>
        <v>코스피 장 초반 2,400대까지 밀려…외인·기관 '팔자'(종합)</v>
      </c>
      <c r="O33" s="55"/>
      <c r="P33" s="53" t="str">
        <f>주요뉴스!B8</f>
        <v>▶</v>
      </c>
    </row>
    <row r="34" spans="1:23">
      <c r="L34" s="55" t="str">
        <f>주요뉴스!E9</f>
        <v xml:space="preserve">한국경제 </v>
      </c>
      <c r="M34" s="55"/>
      <c r="N34" s="55" t="str">
        <f>주요뉴스!C9</f>
        <v>보조금 확정에도…SK하이닉스, FOMC·마이크론 쇼크에 약세</v>
      </c>
      <c r="O34" s="55"/>
      <c r="P34" s="53" t="str">
        <f>주요뉴스!B9</f>
        <v>▶</v>
      </c>
    </row>
    <row r="35" spans="1:23">
      <c r="L35" s="55" t="str">
        <f>주요뉴스!E10</f>
        <v xml:space="preserve">한국경제 </v>
      </c>
      <c r="M35" s="55"/>
      <c r="N35" s="55" t="str">
        <f>주요뉴스!C10</f>
        <v>"당분간 배당 어렵다" 증권가 전망에…현대해상, 52주 최저가 '추락'</v>
      </c>
      <c r="O35" s="55"/>
      <c r="P35" s="53" t="str">
        <f>주요뉴스!B10</f>
        <v>▶</v>
      </c>
    </row>
    <row r="36" spans="1:23">
      <c r="L36" s="55" t="str">
        <f>주요뉴스!E11</f>
        <v xml:space="preserve">데일리안 </v>
      </c>
      <c r="M36" s="55"/>
      <c r="N36" s="55" t="str">
        <f>주요뉴스!C11</f>
        <v>신한투자증권 “美, 금리발 조정장 온다…연말연초 둔화세 전망”</v>
      </c>
      <c r="O36" s="55"/>
      <c r="P36" s="53" t="str">
        <f>주요뉴스!B11</f>
        <v>▶</v>
      </c>
    </row>
    <row r="37" spans="1:23">
      <c r="L37" s="55" t="str">
        <f>주요뉴스!E12</f>
        <v xml:space="preserve">머니투데이 </v>
      </c>
      <c r="M37" s="55"/>
      <c r="N37" s="55" t="str">
        <f>주요뉴스!C12</f>
        <v>LG에너지솔루션, 4분기 실적부진 불가피…고객사 재고조정 영향-삼성</v>
      </c>
      <c r="O37" s="55"/>
      <c r="P37" s="53" t="str">
        <f>주요뉴스!B12</f>
        <v>▶</v>
      </c>
    </row>
    <row r="38" spans="1:23">
      <c r="L38" s="55" t="str">
        <f>주요뉴스!E13</f>
        <v xml:space="preserve">뉴스1 </v>
      </c>
      <c r="M38" s="55"/>
      <c r="N38" s="55" t="str">
        <f>주요뉴스!C13</f>
        <v>삼성證 "롯데케미칼, 단기 재무 우려 소멸에도…목표가 6%↓"</v>
      </c>
      <c r="O38" s="55"/>
      <c r="P38" s="53" t="str">
        <f>주요뉴스!B13</f>
        <v>▶</v>
      </c>
    </row>
    <row r="39" spans="1:23">
      <c r="L39" s="55" t="str">
        <f>주요뉴스!E14</f>
        <v xml:space="preserve">뉴시스 </v>
      </c>
      <c r="M39" s="55"/>
      <c r="N39" s="55" t="str">
        <f>주요뉴스!C14</f>
        <v>유안타證 "삼성E&amp;A, 내년 초 실적 발표가 주가 변곡점…목표가↓"</v>
      </c>
      <c r="O39" s="55"/>
      <c r="P39" s="53" t="str">
        <f>주요뉴스!B14</f>
        <v>▶</v>
      </c>
    </row>
    <row r="40" spans="1:23">
      <c r="L40" s="55" t="str">
        <f>주요뉴스!E15</f>
        <v xml:space="preserve">헤럴드경제 </v>
      </c>
      <c r="M40" s="55"/>
      <c r="N40" s="55" t="str">
        <f>주요뉴스!C15</f>
        <v>‘매파’ FOMC 충격 아직도 얼얼…코스피, ‘저평가’란 이유로 오를까? [투자360]</v>
      </c>
      <c r="O40" s="55"/>
      <c r="P40" s="53" t="str">
        <f>주요뉴스!B15</f>
        <v>▶</v>
      </c>
    </row>
    <row r="41" spans="1:23">
      <c r="L41" s="55" t="str">
        <f>주요뉴스!E16</f>
        <v xml:space="preserve">조선비즈 </v>
      </c>
      <c r="M41" s="55"/>
      <c r="N41" s="55" t="str">
        <f>주요뉴스!C16</f>
        <v>한투證 “외국인, 韓이 아닌 삼성전자·SK하이닉스 판 것”</v>
      </c>
      <c r="O41" s="55"/>
      <c r="P41" s="53" t="str">
        <f>주요뉴스!B16</f>
        <v>▶</v>
      </c>
    </row>
    <row r="42" spans="1:23">
      <c r="A42" s="27"/>
      <c r="L42" s="55" t="str">
        <f>주요뉴스!E17</f>
        <v xml:space="preserve">아시아경제 </v>
      </c>
      <c r="M42" s="55"/>
      <c r="N42" s="55" t="str">
        <f>주요뉴스!C17</f>
        <v>美증시 혼조 마감, 국내 증시 "방어·배당주 대응 유효"[굿모닝 증시]</v>
      </c>
      <c r="O42" s="55"/>
      <c r="P42" s="53" t="str">
        <f>주요뉴스!B17</f>
        <v>▶</v>
      </c>
    </row>
    <row r="43" spans="1:23" s="9" customFormat="1">
      <c r="A43" s="28"/>
      <c r="B43"/>
      <c r="C43"/>
      <c r="D43"/>
      <c r="E43"/>
      <c r="F43"/>
      <c r="G43"/>
      <c r="H43"/>
      <c r="I43"/>
      <c r="J43"/>
      <c r="K43"/>
      <c r="L43" s="55" t="str">
        <f>주요뉴스!E18</f>
        <v xml:space="preserve">이데일리 </v>
      </c>
      <c r="M43" s="55"/>
      <c r="N43" s="55" t="str">
        <f>주요뉴스!C18</f>
        <v>답답한 환율천장…“낙폭과대 개별 중소형주 유리”[오늘증시전망]</v>
      </c>
      <c r="O43" s="55"/>
      <c r="P43" s="53" t="str">
        <f>주요뉴스!B18</f>
        <v>▶</v>
      </c>
      <c r="Q43"/>
      <c r="R43"/>
      <c r="S43"/>
      <c r="T43"/>
      <c r="U43"/>
      <c r="V43"/>
      <c r="W43"/>
    </row>
    <row r="44" spans="1:23">
      <c r="A44" s="28"/>
      <c r="L44" s="55" t="str">
        <f>주요뉴스!E19</f>
        <v xml:space="preserve">헤럴드경제 </v>
      </c>
      <c r="M44" s="55"/>
      <c r="N44" s="55" t="str">
        <f>주요뉴스!C19</f>
        <v>‘NYSE+나스닥’ 美 증시, 글로벌 시총 절반 넘었다 [투자360]</v>
      </c>
      <c r="O44" s="55"/>
      <c r="P44" s="53" t="str">
        <f>주요뉴스!B19</f>
        <v>▶</v>
      </c>
      <c r="S44" s="9"/>
      <c r="T44" s="9"/>
      <c r="U44" s="9"/>
      <c r="V44" s="9"/>
      <c r="W44" s="9"/>
    </row>
    <row r="45" spans="1:23">
      <c r="A45" s="28"/>
      <c r="L45" s="55" t="str">
        <f>주요뉴스!E20</f>
        <v xml:space="preserve">아시아경제 </v>
      </c>
      <c r="M45" s="55"/>
      <c r="N45" s="55" t="str">
        <f>주요뉴스!C20</f>
        <v>[단독]檢 “메리츠證 전 임직원, 논현동 사업부지 담보가치 파악...CB 후순위 투자자 모집 안해”</v>
      </c>
      <c r="O45" s="55"/>
      <c r="P45" s="53" t="str">
        <f>주요뉴스!B20</f>
        <v>▶</v>
      </c>
    </row>
    <row r="46" spans="1:23" ht="18" customHeight="1">
      <c r="A46" s="28"/>
      <c r="L46" s="55" t="str">
        <f>주요뉴스!E21</f>
        <v xml:space="preserve">연합뉴스 </v>
      </c>
      <c r="M46" s="55"/>
      <c r="N46" s="55" t="str">
        <f>주요뉴스!C21</f>
        <v>FOMC 여진 지속되는데…코스피 반등 가능할까[마켓뷰]</v>
      </c>
      <c r="O46" s="55"/>
      <c r="P46" s="53" t="str">
        <f>주요뉴스!B21</f>
        <v>▶</v>
      </c>
    </row>
    <row r="47" spans="1:23">
      <c r="L47" s="55" t="str">
        <f>주요뉴스!E22</f>
        <v xml:space="preserve">이데일리 </v>
      </c>
      <c r="M47" s="55"/>
      <c r="N47" s="55" t="str">
        <f>주요뉴스!C22</f>
        <v>“코스피 추가 하락 제한적…FOMC 경계감 선반영 과도”</v>
      </c>
      <c r="O47" s="55"/>
      <c r="P47" s="53" t="str">
        <f>주요뉴스!B22</f>
        <v>▶</v>
      </c>
    </row>
    <row r="48" spans="1:23">
      <c r="L48" s="54"/>
      <c r="M48" s="54"/>
      <c r="O48" s="54"/>
      <c r="P48" s="54"/>
    </row>
    <row r="51" ht="19.149999999999999" customHeight="1"/>
  </sheetData>
  <mergeCells count="74"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S7:U7"/>
    <mergeCell ref="S8:U8"/>
    <mergeCell ref="B3:C3"/>
    <mergeCell ref="T3:W3"/>
    <mergeCell ref="S4:V4"/>
    <mergeCell ref="E3:F3"/>
    <mergeCell ref="H3:I3"/>
    <mergeCell ref="B24:C24"/>
    <mergeCell ref="E24:F24"/>
    <mergeCell ref="H24:I24"/>
    <mergeCell ref="B10:C10"/>
    <mergeCell ref="E10:F10"/>
    <mergeCell ref="H10:I10"/>
    <mergeCell ref="E17:F17"/>
    <mergeCell ref="H17:I17"/>
    <mergeCell ref="B17:C17"/>
    <mergeCell ref="L27:P27"/>
    <mergeCell ref="L4:P4"/>
    <mergeCell ref="S14:U14"/>
    <mergeCell ref="S22:W22"/>
    <mergeCell ref="S18:W18"/>
    <mergeCell ref="V19:W19"/>
    <mergeCell ref="S19:U19"/>
    <mergeCell ref="S9:U9"/>
    <mergeCell ref="S10:U10"/>
    <mergeCell ref="S11:U11"/>
    <mergeCell ref="S12:U12"/>
    <mergeCell ref="S13:U13"/>
    <mergeCell ref="M16:M25"/>
    <mergeCell ref="M6:M15"/>
    <mergeCell ref="S5:U5"/>
    <mergeCell ref="S6:U6"/>
    <mergeCell ref="L36:M36"/>
    <mergeCell ref="L46:M46"/>
    <mergeCell ref="L44:M44"/>
    <mergeCell ref="L45:M45"/>
    <mergeCell ref="L40:M40"/>
    <mergeCell ref="L41:M41"/>
    <mergeCell ref="L42:M42"/>
    <mergeCell ref="L37:M37"/>
    <mergeCell ref="L38:M38"/>
    <mergeCell ref="L39:M39"/>
    <mergeCell ref="L28:M28"/>
    <mergeCell ref="L29:M29"/>
    <mergeCell ref="L30:M30"/>
    <mergeCell ref="L35:M35"/>
    <mergeCell ref="L34:M34"/>
    <mergeCell ref="L31:M31"/>
    <mergeCell ref="L32:M32"/>
    <mergeCell ref="L33:M33"/>
    <mergeCell ref="L48:M48"/>
    <mergeCell ref="L43:M43"/>
    <mergeCell ref="L47:M47"/>
    <mergeCell ref="O48:P48"/>
    <mergeCell ref="N43:O43"/>
    <mergeCell ref="N44:O44"/>
    <mergeCell ref="N45:O45"/>
    <mergeCell ref="N46:O46"/>
    <mergeCell ref="N47:O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L16" sqref="A1:M31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"/>
    </row>
    <row r="2" spans="1:14" ht="25.15" customHeight="1" thickBot="1">
      <c r="A2" s="30"/>
      <c r="B2" s="31"/>
      <c r="C2" s="32"/>
      <c r="D2" s="33"/>
      <c r="E2" s="34"/>
      <c r="F2" s="35"/>
      <c r="G2" s="33"/>
      <c r="H2" s="33"/>
      <c r="I2" s="36"/>
      <c r="J2" s="33"/>
      <c r="K2" s="36"/>
      <c r="L2" s="36"/>
      <c r="M2" s="36"/>
    </row>
    <row r="3" spans="1:14" ht="25.15" customHeight="1" thickBot="1">
      <c r="A3" s="30"/>
      <c r="B3" s="31"/>
      <c r="C3" s="32"/>
      <c r="D3" s="33"/>
      <c r="E3" s="34"/>
      <c r="F3" s="35"/>
      <c r="G3" s="33"/>
      <c r="H3" s="33"/>
      <c r="I3" s="36"/>
      <c r="J3" s="33"/>
      <c r="K3" s="36"/>
      <c r="L3" s="36"/>
      <c r="M3" s="36"/>
    </row>
    <row r="4" spans="1:14" ht="25.15" customHeight="1" thickBot="1">
      <c r="A4" s="30"/>
      <c r="B4" s="31"/>
      <c r="C4" s="32"/>
      <c r="D4" s="33"/>
      <c r="E4" s="34"/>
      <c r="F4" s="35"/>
      <c r="G4" s="33"/>
      <c r="H4" s="33"/>
      <c r="I4" s="33"/>
      <c r="J4" s="33"/>
      <c r="K4" s="36"/>
      <c r="L4" s="36"/>
      <c r="M4" s="36"/>
    </row>
    <row r="5" spans="1:14" ht="25.15" customHeight="1" thickBot="1">
      <c r="A5" s="30"/>
      <c r="B5" s="31"/>
      <c r="C5" s="32"/>
      <c r="D5" s="33"/>
      <c r="E5" s="34"/>
      <c r="F5" s="35"/>
      <c r="G5" s="33"/>
      <c r="H5" s="33"/>
      <c r="I5" s="33"/>
      <c r="J5" s="33"/>
      <c r="K5" s="33"/>
      <c r="L5" s="37"/>
      <c r="M5" s="36"/>
    </row>
    <row r="6" spans="1:14" ht="25.15" customHeight="1" thickBot="1">
      <c r="A6" s="30"/>
      <c r="B6" s="31"/>
      <c r="C6" s="32"/>
      <c r="D6" s="36"/>
      <c r="E6" s="34"/>
      <c r="F6" s="35"/>
      <c r="G6" s="33"/>
      <c r="H6" s="36"/>
      <c r="I6" s="36"/>
      <c r="J6" s="33"/>
      <c r="K6" s="33"/>
      <c r="L6" s="36"/>
      <c r="M6" s="36"/>
    </row>
    <row r="7" spans="1:14" ht="25.15" customHeight="1" thickBot="1">
      <c r="A7" s="30"/>
      <c r="B7" s="31"/>
      <c r="C7" s="32"/>
      <c r="D7" s="33"/>
      <c r="E7" s="34"/>
      <c r="F7" s="35"/>
      <c r="G7" s="33"/>
      <c r="H7" s="33"/>
      <c r="I7" s="33"/>
      <c r="J7" s="33"/>
      <c r="K7" s="33"/>
      <c r="L7" s="36"/>
      <c r="M7" s="36"/>
    </row>
    <row r="8" spans="1:14" ht="25.15" customHeight="1" thickBot="1">
      <c r="A8" s="30"/>
      <c r="B8" s="31"/>
      <c r="C8" s="32"/>
      <c r="D8" s="33"/>
      <c r="E8" s="34"/>
      <c r="F8" s="35"/>
      <c r="G8" s="33"/>
      <c r="H8" s="33"/>
      <c r="I8" s="33"/>
      <c r="J8" s="33"/>
      <c r="K8" s="33"/>
      <c r="L8" s="36"/>
      <c r="M8" s="36"/>
    </row>
    <row r="9" spans="1:14" ht="25.15" customHeight="1" thickBot="1">
      <c r="A9" s="30"/>
      <c r="B9" s="31"/>
      <c r="C9" s="32"/>
      <c r="D9" s="33"/>
      <c r="E9" s="34"/>
      <c r="F9" s="35"/>
      <c r="G9" s="33"/>
      <c r="H9" s="33"/>
      <c r="I9" s="33"/>
      <c r="J9" s="36"/>
      <c r="K9" s="33"/>
      <c r="L9" s="37"/>
      <c r="M9" s="36"/>
    </row>
    <row r="10" spans="1:14" ht="25.15" customHeight="1" thickBot="1">
      <c r="A10" s="30"/>
      <c r="B10" s="31"/>
      <c r="C10" s="32"/>
      <c r="D10" s="33"/>
      <c r="E10" s="34"/>
      <c r="F10" s="35"/>
      <c r="G10" s="33"/>
      <c r="H10" s="33"/>
      <c r="I10" s="33"/>
      <c r="J10" s="33"/>
      <c r="K10" s="33"/>
      <c r="L10" s="36"/>
      <c r="M10" s="36"/>
    </row>
    <row r="11" spans="1:14" ht="25.15" customHeight="1" thickBot="1">
      <c r="A11" s="30"/>
      <c r="B11" s="31"/>
      <c r="C11" s="32"/>
      <c r="D11" s="33"/>
      <c r="E11" s="34"/>
      <c r="F11" s="35"/>
      <c r="G11" s="33"/>
      <c r="H11" s="33"/>
      <c r="I11" s="33"/>
      <c r="J11" s="33"/>
      <c r="K11" s="33"/>
      <c r="L11" s="36"/>
      <c r="M11" s="36"/>
    </row>
    <row r="12" spans="1:14" ht="25.15" customHeight="1" thickBot="1">
      <c r="A12" s="30"/>
      <c r="B12" s="31"/>
      <c r="C12" s="32"/>
      <c r="D12" s="33"/>
      <c r="E12" s="34"/>
      <c r="F12" s="35"/>
      <c r="G12" s="33"/>
      <c r="H12" s="33"/>
      <c r="I12" s="33"/>
      <c r="J12" s="33"/>
      <c r="K12" s="33"/>
      <c r="L12" s="36"/>
      <c r="M12" s="36"/>
    </row>
    <row r="13" spans="1:14" ht="25.15" customHeight="1" thickBot="1">
      <c r="A13" s="30"/>
      <c r="B13" s="31"/>
      <c r="C13" s="32"/>
      <c r="D13" s="33"/>
      <c r="E13" s="34"/>
      <c r="F13" s="35"/>
      <c r="G13" s="33"/>
      <c r="H13" s="33"/>
      <c r="I13" s="33"/>
      <c r="J13" s="33"/>
      <c r="K13" s="33"/>
      <c r="L13" s="36"/>
      <c r="M13" s="36"/>
    </row>
    <row r="14" spans="1:14" ht="25.15" customHeight="1" thickBot="1">
      <c r="A14" s="30"/>
      <c r="B14" s="31"/>
      <c r="C14" s="32"/>
      <c r="D14" s="33"/>
      <c r="E14" s="34"/>
      <c r="F14" s="35"/>
      <c r="G14" s="33"/>
      <c r="H14" s="33"/>
      <c r="I14" s="33"/>
      <c r="J14" s="33"/>
      <c r="K14" s="33"/>
      <c r="L14" s="36"/>
      <c r="M14" s="36"/>
    </row>
    <row r="15" spans="1:14" ht="25.15" customHeight="1" thickBot="1">
      <c r="A15" s="30"/>
      <c r="B15" s="31"/>
      <c r="C15" s="32"/>
      <c r="D15" s="33"/>
      <c r="E15" s="34"/>
      <c r="F15" s="35"/>
      <c r="G15" s="33"/>
      <c r="H15" s="33"/>
      <c r="I15" s="33"/>
      <c r="J15" s="33"/>
      <c r="K15" s="33"/>
      <c r="L15" s="36"/>
      <c r="M15" s="36"/>
    </row>
    <row r="16" spans="1:14" ht="25.15" customHeight="1" thickBot="1">
      <c r="A16" s="30"/>
      <c r="B16" s="31"/>
      <c r="C16" s="32"/>
      <c r="D16" s="33"/>
      <c r="E16" s="34"/>
      <c r="F16" s="35"/>
      <c r="G16" s="33"/>
      <c r="H16" s="33"/>
      <c r="I16" s="33"/>
      <c r="J16" s="33"/>
      <c r="K16" s="33"/>
      <c r="L16" s="36"/>
      <c r="M16" s="36"/>
    </row>
    <row r="17" spans="1:13" ht="25.15" customHeight="1" thickBot="1">
      <c r="A17" s="30"/>
      <c r="B17" s="31"/>
      <c r="C17" s="32"/>
      <c r="D17" s="33"/>
      <c r="E17" s="34"/>
      <c r="F17" s="35"/>
      <c r="G17" s="33"/>
      <c r="H17" s="33"/>
      <c r="I17" s="33"/>
      <c r="J17" s="33"/>
      <c r="K17" s="33"/>
      <c r="L17" s="36"/>
      <c r="M17" s="36"/>
    </row>
    <row r="18" spans="1:13" ht="25.15" customHeight="1" thickBot="1">
      <c r="A18" s="30"/>
      <c r="B18" s="31"/>
      <c r="C18" s="32"/>
      <c r="D18" s="33"/>
      <c r="E18" s="34"/>
      <c r="F18" s="35"/>
      <c r="G18" s="33"/>
      <c r="H18" s="33"/>
      <c r="I18" s="33"/>
      <c r="J18" s="33"/>
      <c r="K18" s="33"/>
      <c r="L18" s="36"/>
      <c r="M18" s="36"/>
    </row>
    <row r="19" spans="1:13" ht="25.15" customHeight="1" thickBot="1">
      <c r="A19" s="30"/>
      <c r="B19" s="31"/>
      <c r="C19" s="32"/>
      <c r="D19" s="33"/>
      <c r="E19" s="34"/>
      <c r="F19" s="35"/>
      <c r="G19" s="33"/>
      <c r="H19" s="33"/>
      <c r="I19" s="33"/>
      <c r="J19" s="33"/>
      <c r="K19" s="33"/>
      <c r="L19" s="36"/>
      <c r="M19" s="36"/>
    </row>
    <row r="20" spans="1:13" ht="25.15" customHeight="1" thickBot="1">
      <c r="A20" s="30"/>
      <c r="B20" s="31"/>
      <c r="C20" s="32"/>
      <c r="D20" s="33"/>
      <c r="E20" s="34"/>
      <c r="F20" s="35"/>
      <c r="G20" s="33"/>
      <c r="H20" s="33"/>
      <c r="I20" s="33"/>
      <c r="J20" s="33"/>
      <c r="K20" s="33"/>
      <c r="L20" s="36"/>
      <c r="M20" s="36"/>
    </row>
    <row r="21" spans="1:13" ht="25.15" customHeight="1" thickBot="1">
      <c r="A21" s="30"/>
      <c r="B21" s="31"/>
      <c r="C21" s="32"/>
      <c r="D21" s="33"/>
      <c r="E21" s="34"/>
      <c r="F21" s="35"/>
      <c r="G21" s="33"/>
      <c r="H21" s="36"/>
      <c r="I21" s="36"/>
      <c r="J21" s="33"/>
      <c r="K21" s="33"/>
      <c r="L21" s="36"/>
      <c r="M21" s="36"/>
    </row>
    <row r="22" spans="1:13" ht="25.15" customHeight="1" thickBot="1">
      <c r="A22" s="30"/>
      <c r="B22" s="31"/>
      <c r="C22" s="32"/>
      <c r="D22" s="33"/>
      <c r="E22" s="34"/>
      <c r="F22" s="35"/>
      <c r="G22" s="33"/>
      <c r="H22" s="33"/>
      <c r="I22" s="33"/>
      <c r="J22" s="33"/>
      <c r="K22" s="33"/>
      <c r="L22" s="36"/>
      <c r="M22" s="36"/>
    </row>
    <row r="23" spans="1:13" ht="25.15" customHeight="1" thickBot="1">
      <c r="A23" s="30"/>
      <c r="B23" s="31"/>
      <c r="C23" s="32"/>
      <c r="D23" s="33"/>
      <c r="E23" s="34"/>
      <c r="F23" s="35"/>
      <c r="G23" s="33"/>
      <c r="H23" s="33"/>
      <c r="I23" s="33"/>
      <c r="J23" s="36"/>
      <c r="K23" s="33"/>
      <c r="L23" s="36"/>
      <c r="M23" s="36"/>
    </row>
    <row r="24" spans="1:13" ht="25.15" customHeight="1" thickBot="1">
      <c r="A24" s="30"/>
      <c r="B24" s="31"/>
      <c r="C24" s="32"/>
      <c r="D24" s="33"/>
      <c r="E24" s="34"/>
      <c r="F24" s="35"/>
      <c r="G24" s="33"/>
      <c r="H24" s="33"/>
      <c r="I24" s="33"/>
      <c r="J24" s="33"/>
      <c r="K24" s="33"/>
      <c r="L24" s="36"/>
      <c r="M24" s="36"/>
    </row>
    <row r="25" spans="1:13" ht="25.15" customHeight="1" thickBot="1">
      <c r="A25" s="30"/>
      <c r="B25" s="31"/>
      <c r="C25" s="32"/>
      <c r="D25" s="33"/>
      <c r="E25" s="34"/>
      <c r="F25" s="35"/>
      <c r="G25" s="33"/>
      <c r="H25" s="33"/>
      <c r="I25" s="33"/>
      <c r="J25" s="33"/>
      <c r="K25" s="33"/>
      <c r="L25" s="36"/>
      <c r="M25" s="36"/>
    </row>
    <row r="26" spans="1:13" ht="25.15" customHeight="1" thickBot="1">
      <c r="A26" s="30"/>
      <c r="B26" s="31"/>
      <c r="C26" s="32"/>
      <c r="D26" s="33"/>
      <c r="E26" s="34"/>
      <c r="F26" s="35"/>
      <c r="G26" s="33"/>
      <c r="H26" s="33"/>
      <c r="I26" s="33"/>
      <c r="J26" s="33"/>
      <c r="K26" s="33"/>
      <c r="L26" s="36"/>
      <c r="M26" s="36"/>
    </row>
    <row r="27" spans="1:13" ht="25.15" customHeight="1" thickBot="1">
      <c r="A27" s="30"/>
      <c r="B27" s="31"/>
      <c r="C27" s="32"/>
      <c r="D27" s="33"/>
      <c r="E27" s="34"/>
      <c r="F27" s="35"/>
      <c r="G27" s="33"/>
      <c r="H27" s="33"/>
      <c r="I27" s="33"/>
      <c r="J27" s="33"/>
      <c r="K27" s="33"/>
      <c r="L27" s="36"/>
      <c r="M27" s="36"/>
    </row>
    <row r="28" spans="1:13" ht="25.15" customHeight="1" thickBot="1">
      <c r="A28" s="30"/>
      <c r="B28" s="31"/>
      <c r="C28" s="32"/>
      <c r="D28" s="33"/>
      <c r="E28" s="34"/>
      <c r="F28" s="35"/>
      <c r="G28" s="33"/>
      <c r="H28" s="33"/>
      <c r="I28" s="33"/>
      <c r="J28" s="33"/>
      <c r="K28" s="33"/>
      <c r="L28" s="36"/>
      <c r="M28" s="36"/>
    </row>
    <row r="29" spans="1:13" ht="25.15" customHeight="1" thickBot="1">
      <c r="A29" s="30"/>
      <c r="B29" s="31"/>
      <c r="C29" s="32"/>
      <c r="D29" s="33"/>
      <c r="E29" s="34"/>
      <c r="F29" s="35"/>
      <c r="G29" s="33"/>
      <c r="H29" s="33"/>
      <c r="I29" s="33"/>
      <c r="J29" s="33"/>
      <c r="K29" s="33"/>
      <c r="L29" s="36"/>
      <c r="M29" s="36"/>
    </row>
    <row r="30" spans="1:13" ht="25.15" customHeight="1" thickBot="1">
      <c r="A30" s="30"/>
      <c r="B30" s="31"/>
      <c r="C30" s="32"/>
      <c r="D30" s="33"/>
      <c r="E30" s="34"/>
      <c r="F30" s="35"/>
      <c r="G30" s="33"/>
      <c r="H30" s="33"/>
      <c r="I30" s="33"/>
      <c r="J30" s="33"/>
      <c r="K30" s="33"/>
      <c r="L30" s="36"/>
      <c r="M30" s="36"/>
    </row>
    <row r="31" spans="1:13" ht="25.15" customHeight="1" thickBot="1">
      <c r="A31" s="30"/>
      <c r="B31" s="31"/>
      <c r="C31" s="32"/>
      <c r="D31" s="33"/>
      <c r="E31" s="34"/>
      <c r="F31" s="35"/>
      <c r="G31" s="33"/>
      <c r="H31" s="33"/>
      <c r="I31" s="33"/>
      <c r="J31" s="33"/>
      <c r="K31" s="36"/>
      <c r="L31" s="36"/>
      <c r="M31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D14" sqref="D14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 ht="25.15" customHeight="1">
      <c r="C2" s="4"/>
      <c r="D2" s="2"/>
      <c r="E2" s="6"/>
      <c r="F2" s="26"/>
      <c r="G2" s="2"/>
      <c r="H2" s="2"/>
      <c r="I2" s="2"/>
      <c r="J2" s="2"/>
      <c r="K2" s="2"/>
      <c r="L2" s="3"/>
      <c r="M2" s="3"/>
    </row>
    <row r="3" spans="1:14" ht="25.15" customHeight="1">
      <c r="C3" s="4"/>
      <c r="D3" s="2"/>
      <c r="E3" s="6"/>
      <c r="F3" s="26"/>
      <c r="G3" s="2"/>
      <c r="H3" s="2"/>
      <c r="I3" s="3"/>
      <c r="J3" s="2"/>
      <c r="K3" s="3"/>
      <c r="L3" s="3"/>
      <c r="M3" s="3"/>
    </row>
    <row r="4" spans="1:14" ht="25.15" customHeight="1">
      <c r="C4" s="4"/>
      <c r="D4" s="2"/>
      <c r="E4" s="6"/>
      <c r="F4" s="26"/>
      <c r="G4" s="2"/>
      <c r="H4" s="2"/>
      <c r="I4" s="2"/>
      <c r="J4" s="2"/>
      <c r="K4" s="2"/>
      <c r="L4" s="3"/>
      <c r="M4" s="3"/>
    </row>
    <row r="5" spans="1:14" ht="25.15" customHeight="1">
      <c r="C5" s="4"/>
      <c r="D5" s="2"/>
      <c r="E5" s="6"/>
      <c r="F5" s="26"/>
      <c r="G5" s="2"/>
      <c r="H5" s="2"/>
      <c r="I5" s="2"/>
      <c r="J5" s="2"/>
      <c r="K5" s="2"/>
      <c r="L5" s="5"/>
      <c r="M5" s="3"/>
    </row>
    <row r="6" spans="1:14" ht="25.15" customHeight="1">
      <c r="C6" s="4"/>
      <c r="D6" s="2"/>
      <c r="E6" s="6"/>
      <c r="F6" s="26"/>
      <c r="G6" s="2"/>
      <c r="H6" s="2"/>
      <c r="I6" s="2"/>
      <c r="J6" s="2"/>
      <c r="K6" s="2"/>
      <c r="L6" s="3"/>
      <c r="M6" s="3"/>
    </row>
    <row r="7" spans="1:14" ht="25.15" customHeight="1">
      <c r="C7" s="4"/>
      <c r="D7" s="2"/>
      <c r="E7" s="6"/>
      <c r="F7" s="26"/>
      <c r="G7" s="2"/>
      <c r="H7" s="2"/>
      <c r="I7" s="2"/>
      <c r="J7" s="2"/>
      <c r="K7" s="2"/>
      <c r="L7" s="3"/>
      <c r="M7" s="3"/>
    </row>
    <row r="8" spans="1:14" ht="25.15" customHeight="1">
      <c r="C8" s="4"/>
      <c r="D8" s="2"/>
      <c r="E8" s="6"/>
      <c r="F8" s="26"/>
      <c r="G8" s="2"/>
      <c r="H8" s="2"/>
      <c r="I8" s="2"/>
      <c r="J8" s="2"/>
      <c r="K8" s="2"/>
      <c r="L8" s="3"/>
      <c r="M8" s="3"/>
    </row>
    <row r="9" spans="1:14" ht="25.15" customHeight="1">
      <c r="C9" s="4"/>
      <c r="D9" s="2"/>
      <c r="E9" s="6"/>
      <c r="F9" s="26"/>
      <c r="G9" s="2"/>
      <c r="H9" s="2"/>
      <c r="I9" s="2"/>
      <c r="J9" s="2"/>
      <c r="K9" s="2"/>
      <c r="L9" s="5"/>
      <c r="M9" s="3"/>
    </row>
    <row r="10" spans="1:14" ht="25.15" customHeight="1">
      <c r="C10" s="4"/>
      <c r="D10" s="2"/>
      <c r="E10" s="6"/>
      <c r="F10" s="26"/>
      <c r="G10" s="2"/>
      <c r="H10" s="2"/>
      <c r="I10" s="2"/>
      <c r="J10" s="2"/>
      <c r="K10" s="2"/>
      <c r="L10" s="3"/>
      <c r="M10" s="3"/>
    </row>
    <row r="11" spans="1:14" ht="25.15" customHeight="1">
      <c r="C11" s="4"/>
      <c r="D11" s="2"/>
      <c r="E11" s="6"/>
      <c r="F11" s="26"/>
      <c r="G11" s="2"/>
      <c r="H11" s="2"/>
      <c r="I11" s="2"/>
      <c r="J11" s="2"/>
      <c r="K11" s="2"/>
      <c r="L11" s="3"/>
      <c r="M11" s="3"/>
    </row>
    <row r="12" spans="1:14" ht="25.15" customHeight="1">
      <c r="C12" s="4"/>
      <c r="D12" s="2"/>
      <c r="E12" s="6"/>
      <c r="F12" s="26"/>
      <c r="G12" s="2"/>
      <c r="H12" s="2"/>
      <c r="I12" s="2"/>
      <c r="J12" s="2"/>
      <c r="K12" s="2"/>
      <c r="L12" s="3"/>
      <c r="M12" s="3"/>
    </row>
    <row r="13" spans="1:14" ht="25.15" customHeight="1">
      <c r="C13" s="4"/>
      <c r="D13" s="2"/>
      <c r="E13" s="6"/>
      <c r="F13" s="26"/>
      <c r="G13" s="2"/>
      <c r="H13" s="2"/>
      <c r="I13" s="2"/>
      <c r="J13" s="2"/>
      <c r="K13" s="2"/>
      <c r="L13" s="3"/>
      <c r="M13" s="3"/>
    </row>
    <row r="14" spans="1:14" ht="25.15" customHeight="1">
      <c r="C14" s="4"/>
      <c r="D14" s="2"/>
      <c r="E14" s="6"/>
      <c r="F14" s="26"/>
      <c r="G14" s="2"/>
      <c r="H14" s="2"/>
      <c r="I14" s="2"/>
      <c r="J14" s="2"/>
      <c r="K14" s="2"/>
      <c r="L14" s="3"/>
      <c r="M14" s="3"/>
    </row>
    <row r="15" spans="1:14" ht="25.15" customHeight="1">
      <c r="C15" s="4"/>
      <c r="D15" s="2"/>
      <c r="E15" s="6"/>
      <c r="F15" s="26"/>
      <c r="G15" s="2"/>
      <c r="H15" s="2"/>
      <c r="I15" s="2"/>
      <c r="J15" s="2"/>
      <c r="K15" s="2"/>
      <c r="L15" s="3"/>
      <c r="M15" s="3"/>
    </row>
    <row r="16" spans="1:14" ht="25.15" customHeight="1">
      <c r="C16" s="4"/>
      <c r="D16" s="2"/>
      <c r="E16" s="6"/>
      <c r="F16" s="26"/>
      <c r="G16" s="2"/>
      <c r="H16" s="2"/>
      <c r="I16" s="2"/>
      <c r="J16" s="2"/>
      <c r="K16" s="2"/>
      <c r="L16" s="3"/>
      <c r="M16" s="3"/>
    </row>
    <row r="17" spans="3:13" ht="25.15" customHeight="1">
      <c r="C17" s="4"/>
      <c r="D17" s="2"/>
      <c r="E17" s="6"/>
      <c r="F17" s="26"/>
      <c r="G17" s="2"/>
      <c r="H17" s="2"/>
      <c r="I17" s="2"/>
      <c r="J17" s="2"/>
      <c r="K17" s="2"/>
      <c r="L17" s="3"/>
      <c r="M17" s="3"/>
    </row>
    <row r="18" spans="3:13" ht="25.15" customHeight="1">
      <c r="C18" s="4"/>
      <c r="D18" s="2"/>
      <c r="E18" s="6"/>
      <c r="F18" s="26"/>
      <c r="G18" s="2"/>
      <c r="H18" s="2"/>
      <c r="I18" s="2"/>
      <c r="J18" s="2"/>
      <c r="K18" s="2"/>
      <c r="L18" s="3"/>
      <c r="M18" s="3"/>
    </row>
    <row r="19" spans="3:13" ht="25.15" customHeight="1">
      <c r="C19" s="4"/>
      <c r="D19" s="2"/>
      <c r="E19" s="6"/>
      <c r="F19" s="26"/>
      <c r="G19" s="2"/>
      <c r="H19" s="2"/>
      <c r="I19" s="2"/>
      <c r="J19" s="2"/>
      <c r="K19" s="2"/>
      <c r="L19" s="5"/>
      <c r="M19" s="3"/>
    </row>
    <row r="20" spans="3:13" ht="25.15" customHeight="1">
      <c r="C20" s="4"/>
      <c r="D20" s="2"/>
      <c r="E20" s="6"/>
      <c r="F20" s="26"/>
      <c r="G20" s="2"/>
      <c r="H20" s="2"/>
      <c r="I20" s="2"/>
      <c r="J20" s="2"/>
      <c r="K20" s="2"/>
      <c r="L20" s="3"/>
      <c r="M20" s="3"/>
    </row>
    <row r="21" spans="3:13" ht="25.15" customHeight="1">
      <c r="C21" s="4"/>
      <c r="D21" s="2"/>
      <c r="E21" s="6"/>
      <c r="F21" s="26"/>
      <c r="G21" s="2"/>
      <c r="H21" s="2"/>
      <c r="I21" s="2"/>
      <c r="J21" s="2"/>
      <c r="K21" s="2"/>
      <c r="L21" s="3"/>
      <c r="M21" s="3"/>
    </row>
    <row r="22" spans="3:13" ht="25.15" customHeight="1">
      <c r="C22" s="4"/>
      <c r="D22" s="2"/>
      <c r="E22" s="6"/>
      <c r="F22" s="26"/>
      <c r="G22" s="2"/>
      <c r="H22" s="2"/>
      <c r="I22" s="2"/>
      <c r="J22" s="2"/>
      <c r="K22" s="2"/>
      <c r="L22" s="3"/>
      <c r="M22" s="3"/>
    </row>
    <row r="23" spans="3:13" ht="25.15" customHeight="1">
      <c r="C23" s="4"/>
      <c r="D23" s="2"/>
      <c r="E23" s="6"/>
      <c r="F23" s="26"/>
      <c r="G23" s="2"/>
      <c r="H23" s="2"/>
      <c r="I23" s="2"/>
      <c r="J23" s="2"/>
      <c r="K23" s="2"/>
      <c r="L23" s="5"/>
      <c r="M23" s="3"/>
    </row>
    <row r="24" spans="3:13" ht="25.15" customHeight="1">
      <c r="C24" s="4"/>
      <c r="D24" s="2"/>
      <c r="E24" s="6"/>
      <c r="F24" s="26"/>
      <c r="G24" s="2"/>
      <c r="H24" s="2"/>
      <c r="I24" s="2"/>
      <c r="J24" s="2"/>
      <c r="K24" s="2"/>
      <c r="L24" s="3"/>
      <c r="M24" s="3"/>
    </row>
    <row r="25" spans="3:13" ht="25.15" customHeight="1">
      <c r="C25" s="4"/>
      <c r="D25" s="2"/>
      <c r="E25" s="6"/>
      <c r="F25" s="26"/>
      <c r="G25" s="2"/>
      <c r="H25" s="2"/>
      <c r="I25" s="2"/>
      <c r="J25" s="2"/>
      <c r="K25" s="2"/>
      <c r="L25" s="3"/>
      <c r="M25" s="3"/>
    </row>
    <row r="26" spans="3:13" ht="25.15" customHeight="1">
      <c r="C26" s="4"/>
      <c r="D26" s="2"/>
      <c r="E26" s="6"/>
      <c r="F26" s="26"/>
      <c r="G26" s="2"/>
      <c r="H26" s="2"/>
      <c r="I26" s="2"/>
      <c r="J26" s="2"/>
      <c r="K26" s="2"/>
      <c r="L26" s="3"/>
      <c r="M26" s="3"/>
    </row>
    <row r="27" spans="3:13" ht="25.15" customHeight="1">
      <c r="C27" s="4"/>
      <c r="D27" s="2"/>
      <c r="E27" s="6"/>
      <c r="F27" s="26"/>
      <c r="G27" s="2"/>
      <c r="H27" s="2"/>
      <c r="I27" s="2"/>
      <c r="J27" s="2"/>
      <c r="K27" s="2"/>
      <c r="L27" s="3"/>
      <c r="M27" s="3"/>
    </row>
    <row r="28" spans="3:13" ht="25.15" customHeight="1">
      <c r="C28" s="4"/>
      <c r="D28" s="2"/>
      <c r="E28" s="6"/>
      <c r="F28" s="26"/>
      <c r="G28" s="2"/>
      <c r="H28" s="2"/>
      <c r="I28" s="2"/>
      <c r="J28" s="2"/>
      <c r="K28" s="2"/>
      <c r="L28" s="5"/>
      <c r="M28" s="3"/>
    </row>
    <row r="29" spans="3:13" ht="25.15" customHeight="1">
      <c r="C29" s="4"/>
      <c r="D29" s="2"/>
      <c r="E29" s="6"/>
      <c r="F29" s="26"/>
      <c r="G29" s="2"/>
      <c r="H29" s="2"/>
      <c r="I29" s="2"/>
      <c r="J29" s="2"/>
      <c r="K29" s="2"/>
      <c r="L29" s="3"/>
      <c r="M29" s="3"/>
    </row>
    <row r="30" spans="3:13" ht="25.15" customHeight="1">
      <c r="C30" s="4"/>
      <c r="D30" s="2"/>
      <c r="E30" s="6"/>
      <c r="F30" s="26"/>
      <c r="G30" s="2"/>
      <c r="H30" s="2"/>
      <c r="I30" s="2"/>
      <c r="J30" s="2"/>
      <c r="K30" s="2"/>
      <c r="L30" s="5"/>
      <c r="M30" s="3"/>
    </row>
    <row r="31" spans="3:13" ht="25.15" customHeight="1">
      <c r="C31" s="4"/>
      <c r="D31" s="2"/>
      <c r="E31" s="6"/>
      <c r="F31" s="26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>
      <selection activeCell="D38" sqref="A1:H80"/>
    </sheetView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/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3"/>
      <c r="H2" s="25"/>
    </row>
    <row r="3" spans="1:14">
      <c r="C3" s="23"/>
      <c r="H3" s="25"/>
    </row>
    <row r="4" spans="1:14">
      <c r="C4" s="23"/>
      <c r="H4" s="25"/>
    </row>
    <row r="5" spans="1:14">
      <c r="C5" s="23"/>
      <c r="H5" s="25"/>
    </row>
    <row r="6" spans="1:14">
      <c r="C6" s="23"/>
      <c r="H6" s="25"/>
    </row>
    <row r="7" spans="1:14">
      <c r="C7" s="23"/>
      <c r="H7" s="25"/>
    </row>
    <row r="8" spans="1:14">
      <c r="C8" s="23"/>
      <c r="H8" s="25"/>
    </row>
    <row r="9" spans="1:14">
      <c r="C9" s="23"/>
      <c r="H9" s="25"/>
    </row>
    <row r="10" spans="1:14">
      <c r="C10" s="23"/>
      <c r="H10" s="25"/>
    </row>
    <row r="11" spans="1:14">
      <c r="C11" s="23"/>
      <c r="H11" s="25"/>
    </row>
    <row r="12" spans="1:14">
      <c r="C12" s="23"/>
      <c r="H12" s="25"/>
    </row>
    <row r="13" spans="1:14">
      <c r="C13" s="23"/>
      <c r="H13" s="25"/>
    </row>
    <row r="14" spans="1:14">
      <c r="C14" s="23"/>
      <c r="H14" s="25"/>
    </row>
    <row r="15" spans="1:14">
      <c r="C15" s="23"/>
      <c r="H15" s="25"/>
    </row>
    <row r="16" spans="1:14">
      <c r="C16" s="23"/>
      <c r="H16" s="25"/>
    </row>
    <row r="17" spans="3:8">
      <c r="C17" s="23"/>
      <c r="H17" s="25"/>
    </row>
    <row r="18" spans="3:8">
      <c r="C18" s="23"/>
      <c r="H18" s="25"/>
    </row>
    <row r="19" spans="3:8">
      <c r="C19" s="23"/>
      <c r="H19" s="25"/>
    </row>
    <row r="20" spans="3:8">
      <c r="C20" s="23"/>
      <c r="H20" s="25"/>
    </row>
    <row r="21" spans="3:8">
      <c r="C21" s="23"/>
      <c r="H21" s="25"/>
    </row>
    <row r="22" spans="3:8">
      <c r="C22" s="23"/>
      <c r="H22" s="25"/>
    </row>
    <row r="23" spans="3:8">
      <c r="C23" s="23"/>
      <c r="H23" s="25"/>
    </row>
    <row r="24" spans="3:8">
      <c r="C24" s="23"/>
      <c r="H24" s="25"/>
    </row>
    <row r="25" spans="3:8">
      <c r="C25" s="23"/>
      <c r="H25" s="25"/>
    </row>
    <row r="26" spans="3:8">
      <c r="C26" s="23"/>
      <c r="H26" s="25"/>
    </row>
    <row r="27" spans="3:8">
      <c r="C27" s="23"/>
      <c r="H27" s="25"/>
    </row>
    <row r="28" spans="3:8">
      <c r="C28" s="23"/>
      <c r="H28" s="25"/>
    </row>
    <row r="29" spans="3:8">
      <c r="C29" s="23"/>
      <c r="H29" s="25"/>
    </row>
    <row r="30" spans="3:8">
      <c r="C30" s="23"/>
      <c r="H30" s="25"/>
    </row>
    <row r="31" spans="3:8">
      <c r="C31" s="23"/>
      <c r="H31" s="25"/>
    </row>
    <row r="32" spans="3:8">
      <c r="C32" s="23"/>
      <c r="H32" s="25"/>
    </row>
    <row r="33" spans="3:8">
      <c r="C33" s="23"/>
      <c r="H33" s="25"/>
    </row>
    <row r="34" spans="3:8">
      <c r="C34" s="23"/>
      <c r="H34" s="25"/>
    </row>
    <row r="35" spans="3:8">
      <c r="C35" s="23"/>
      <c r="H35" s="25"/>
    </row>
    <row r="36" spans="3:8">
      <c r="C36" s="23"/>
      <c r="H36" s="25"/>
    </row>
    <row r="37" spans="3:8">
      <c r="C37" s="23"/>
      <c r="H37" s="25"/>
    </row>
    <row r="38" spans="3:8">
      <c r="C38" s="23"/>
      <c r="H38" s="25"/>
    </row>
    <row r="39" spans="3:8">
      <c r="C39" s="23"/>
      <c r="H39" s="25"/>
    </row>
    <row r="40" spans="3:8">
      <c r="C40" s="23"/>
      <c r="H40" s="25"/>
    </row>
    <row r="41" spans="3:8">
      <c r="C41" s="23"/>
      <c r="H41" s="25"/>
    </row>
    <row r="42" spans="3:8">
      <c r="C42" s="23"/>
      <c r="H42" s="25"/>
    </row>
    <row r="43" spans="3:8">
      <c r="C43" s="23"/>
      <c r="H43" s="25"/>
    </row>
    <row r="44" spans="3:8">
      <c r="C44" s="23"/>
      <c r="H44" s="25"/>
    </row>
    <row r="45" spans="3:8">
      <c r="C45" s="23"/>
      <c r="H45" s="25"/>
    </row>
    <row r="46" spans="3:8">
      <c r="C46" s="23"/>
      <c r="H46" s="25"/>
    </row>
    <row r="47" spans="3:8">
      <c r="C47" s="23"/>
      <c r="H47" s="25"/>
    </row>
    <row r="48" spans="3:8">
      <c r="C48" s="23"/>
      <c r="H48" s="25"/>
    </row>
    <row r="49" spans="3:8">
      <c r="C49" s="23"/>
      <c r="H49" s="25"/>
    </row>
    <row r="50" spans="3:8">
      <c r="C50" s="23"/>
      <c r="H50" s="25"/>
    </row>
    <row r="51" spans="3:8">
      <c r="C51" s="23"/>
      <c r="H51" s="25"/>
    </row>
    <row r="52" spans="3:8">
      <c r="C52" s="23"/>
      <c r="H52" s="25"/>
    </row>
    <row r="53" spans="3:8">
      <c r="C53" s="23"/>
      <c r="H53" s="25"/>
    </row>
    <row r="54" spans="3:8">
      <c r="C54" s="23"/>
      <c r="H54" s="25"/>
    </row>
    <row r="55" spans="3:8">
      <c r="C55" s="23"/>
      <c r="H55" s="25"/>
    </row>
    <row r="56" spans="3:8">
      <c r="C56" s="23"/>
      <c r="H56" s="25"/>
    </row>
    <row r="57" spans="3:8">
      <c r="C57" s="23"/>
      <c r="H57" s="25"/>
    </row>
    <row r="58" spans="3:8">
      <c r="C58" s="23"/>
      <c r="H58" s="25"/>
    </row>
    <row r="59" spans="3:8">
      <c r="C59" s="23"/>
      <c r="H59" s="25"/>
    </row>
    <row r="60" spans="3:8">
      <c r="C60" s="23"/>
      <c r="H60" s="25"/>
    </row>
    <row r="61" spans="3:8">
      <c r="C61" s="23"/>
      <c r="H61" s="25"/>
    </row>
    <row r="62" spans="3:8">
      <c r="C62" s="23"/>
      <c r="H62" s="25"/>
    </row>
    <row r="63" spans="3:8">
      <c r="C63" s="23"/>
      <c r="H63" s="25"/>
    </row>
    <row r="64" spans="3:8">
      <c r="C64" s="23"/>
      <c r="H64" s="25"/>
    </row>
    <row r="65" spans="3:8">
      <c r="C65" s="23"/>
      <c r="H65" s="25"/>
    </row>
    <row r="66" spans="3:8">
      <c r="C66" s="23"/>
      <c r="H66" s="25"/>
    </row>
    <row r="67" spans="3:8">
      <c r="C67" s="23"/>
      <c r="H67" s="25"/>
    </row>
    <row r="68" spans="3:8">
      <c r="C68" s="23"/>
      <c r="H68" s="25"/>
    </row>
    <row r="69" spans="3:8">
      <c r="C69" s="23"/>
      <c r="H69" s="25"/>
    </row>
    <row r="70" spans="3:8">
      <c r="C70" s="23"/>
      <c r="H70" s="25"/>
    </row>
    <row r="71" spans="3:8">
      <c r="C71" s="23"/>
      <c r="H71" s="25"/>
    </row>
    <row r="72" spans="3:8">
      <c r="C72" s="23"/>
      <c r="H72" s="25"/>
    </row>
    <row r="73" spans="3:8">
      <c r="C73" s="23"/>
      <c r="H73" s="25"/>
    </row>
    <row r="74" spans="3:8">
      <c r="C74" s="23"/>
      <c r="H74" s="25"/>
    </row>
    <row r="75" spans="3:8">
      <c r="C75" s="23"/>
      <c r="H75" s="25"/>
    </row>
    <row r="76" spans="3:8">
      <c r="C76" s="23"/>
      <c r="H76" s="25"/>
    </row>
    <row r="77" spans="3:8">
      <c r="C77" s="23"/>
      <c r="H77" s="25"/>
    </row>
    <row r="78" spans="3:8">
      <c r="C78" s="23"/>
      <c r="H78" s="25"/>
    </row>
    <row r="79" spans="3:8">
      <c r="C79" s="23"/>
      <c r="H79" s="25"/>
    </row>
    <row r="80" spans="3:8">
      <c r="C80" s="23"/>
      <c r="H8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F218"/>
  <sheetViews>
    <sheetView workbookViewId="0">
      <selection activeCell="D23" sqref="D23"/>
    </sheetView>
  </sheetViews>
  <sheetFormatPr defaultColWidth="9.125" defaultRowHeight="16.5"/>
  <cols>
    <col min="2" max="2" width="9.125" style="47"/>
    <col min="3" max="3" width="35.625" style="45" customWidth="1"/>
    <col min="4" max="4" width="59.75" style="45" customWidth="1"/>
    <col min="5" max="6" width="19.875" style="9" customWidth="1"/>
  </cols>
  <sheetData>
    <row r="1" spans="2:6" ht="31.5">
      <c r="D1" s="46" t="s">
        <v>44</v>
      </c>
    </row>
    <row r="3" spans="2:6" ht="20.25" thickBot="1">
      <c r="B3" s="48" t="s">
        <v>45</v>
      </c>
      <c r="C3" s="49" t="s">
        <v>34</v>
      </c>
      <c r="D3" s="49" t="s">
        <v>46</v>
      </c>
      <c r="E3" s="48" t="s">
        <v>47</v>
      </c>
      <c r="F3" s="48" t="s">
        <v>48</v>
      </c>
    </row>
    <row r="4" spans="2:6" ht="50.25" thickTop="1">
      <c r="B4" s="50" t="str">
        <f>HYPERLINK("https://finance.naver.com/news/news_read.naver?article_id=0002405379&amp;office_id=016&amp;mode=mainnews&amp;type=&amp;date=2024-12-20&amp;page=1", "▶")</f>
        <v>▶</v>
      </c>
      <c r="C4" s="45" t="s">
        <v>49</v>
      </c>
      <c r="D4" s="45" t="s">
        <v>50</v>
      </c>
      <c r="E4" s="9" t="s">
        <v>51</v>
      </c>
      <c r="F4" s="51">
        <v>45646.420370370368</v>
      </c>
    </row>
    <row r="5" spans="2:6" ht="33">
      <c r="B5" s="50" t="str">
        <f>HYPERLINK("https://finance.naver.com/news/news_read.naver?article_id=0002405351&amp;office_id=016&amp;mode=mainnews&amp;type=&amp;date=2024-12-20&amp;page=1", "▶")</f>
        <v>▶</v>
      </c>
      <c r="C5" s="45" t="s">
        <v>52</v>
      </c>
      <c r="D5" s="45" t="s">
        <v>53</v>
      </c>
      <c r="E5" s="9" t="s">
        <v>51</v>
      </c>
      <c r="F5" s="51">
        <v>45646.406400462962</v>
      </c>
    </row>
    <row r="6" spans="2:6" ht="33">
      <c r="B6" s="50" t="str">
        <f>HYPERLINK("https://finance.naver.com/news/news_read.naver?article_id=0005072555&amp;office_id=015&amp;mode=mainnews&amp;type=&amp;date=2024-12-20&amp;page=1", "▶")</f>
        <v>▶</v>
      </c>
      <c r="C6" s="45" t="s">
        <v>54</v>
      </c>
      <c r="D6" s="45" t="s">
        <v>55</v>
      </c>
      <c r="E6" s="9" t="s">
        <v>56</v>
      </c>
      <c r="F6" s="51">
        <v>45646.404444444444</v>
      </c>
    </row>
    <row r="7" spans="2:6" ht="33">
      <c r="B7" s="50" t="str">
        <f>HYPERLINK("https://finance.naver.com/news/news_read.naver?article_id=0005072547&amp;office_id=015&amp;mode=mainnews&amp;type=&amp;date=2024-12-20&amp;page=1", "▶")</f>
        <v>▶</v>
      </c>
      <c r="C7" s="52" t="s">
        <v>57</v>
      </c>
      <c r="D7" s="45" t="s">
        <v>58</v>
      </c>
      <c r="E7" s="9" t="s">
        <v>56</v>
      </c>
      <c r="F7" s="51">
        <v>45646.397430555553</v>
      </c>
    </row>
    <row r="8" spans="2:6" ht="33">
      <c r="B8" s="50" t="str">
        <f>HYPERLINK("https://finance.naver.com/news/news_read.naver?article_id=0015117311&amp;office_id=001&amp;mode=mainnews&amp;type=&amp;date=2024-12-20&amp;page=1", "▶")</f>
        <v>▶</v>
      </c>
      <c r="C8" s="45" t="s">
        <v>59</v>
      </c>
      <c r="D8" s="45" t="s">
        <v>60</v>
      </c>
      <c r="E8" s="9" t="s">
        <v>61</v>
      </c>
      <c r="F8" s="51">
        <v>45646.396412037036</v>
      </c>
    </row>
    <row r="9" spans="2:6" ht="33">
      <c r="B9" s="50" t="str">
        <f>HYPERLINK("https://finance.naver.com/news/news_read.naver?article_id=0005072540&amp;office_id=015&amp;mode=mainnews&amp;type=&amp;date=2024-12-20&amp;page=1", "▶")</f>
        <v>▶</v>
      </c>
      <c r="C9" s="45" t="s">
        <v>62</v>
      </c>
      <c r="D9" s="45" t="s">
        <v>63</v>
      </c>
      <c r="E9" s="9" t="s">
        <v>56</v>
      </c>
      <c r="F9" s="51">
        <v>45646.393252314818</v>
      </c>
    </row>
    <row r="10" spans="2:6" ht="33">
      <c r="B10" s="50" t="str">
        <f>HYPERLINK("https://finance.naver.com/news/news_read.naver?article_id=0005072531&amp;office_id=015&amp;mode=mainnews&amp;type=&amp;date=2024-12-20&amp;page=1", "▶")</f>
        <v>▶</v>
      </c>
      <c r="C10" s="45" t="s">
        <v>64</v>
      </c>
      <c r="D10" s="45" t="s">
        <v>65</v>
      </c>
      <c r="E10" s="9" t="s">
        <v>56</v>
      </c>
      <c r="F10" s="51">
        <v>45646.386273148149</v>
      </c>
    </row>
    <row r="11" spans="2:6" ht="49.5">
      <c r="B11" s="50" t="str">
        <f>HYPERLINK("https://finance.naver.com/news/news_read.naver?article_id=0002906292&amp;office_id=119&amp;mode=mainnews&amp;type=&amp;date=2024-12-20&amp;page=1", "▶")</f>
        <v>▶</v>
      </c>
      <c r="C11" s="45" t="s">
        <v>66</v>
      </c>
      <c r="D11" s="45" t="s">
        <v>67</v>
      </c>
      <c r="E11" s="9" t="s">
        <v>68</v>
      </c>
      <c r="F11" s="51">
        <v>45646.384166666663</v>
      </c>
    </row>
    <row r="12" spans="2:6" ht="33">
      <c r="B12" s="50" t="str">
        <f>HYPERLINK("https://finance.naver.com/news/news_read.naver?article_id=0005131351&amp;office_id=008&amp;mode=mainnews&amp;type=&amp;date=2024-12-20&amp;page=1", "▶")</f>
        <v>▶</v>
      </c>
      <c r="C12" s="45" t="s">
        <v>69</v>
      </c>
      <c r="D12" s="45" t="s">
        <v>70</v>
      </c>
      <c r="E12" s="9" t="s">
        <v>71</v>
      </c>
      <c r="F12" s="51">
        <v>45646.365231481483</v>
      </c>
    </row>
    <row r="13" spans="2:6" ht="33">
      <c r="B13" s="50" t="str">
        <f>HYPERLINK("https://finance.naver.com/news/news_read.naver?article_id=0007978659&amp;office_id=421&amp;mode=mainnews&amp;type=&amp;date=2024-12-20&amp;page=1", "▶")</f>
        <v>▶</v>
      </c>
      <c r="C13" s="45" t="s">
        <v>72</v>
      </c>
      <c r="D13" s="45" t="s">
        <v>73</v>
      </c>
      <c r="E13" s="9" t="s">
        <v>74</v>
      </c>
      <c r="F13" s="51">
        <v>45646.363298611112</v>
      </c>
    </row>
    <row r="14" spans="2:6" ht="33">
      <c r="B14" s="50" t="str">
        <f>HYPERLINK("https://finance.naver.com/news/news_read.naver?article_id=0012973058&amp;office_id=003&amp;mode=mainnews&amp;type=&amp;date=2024-12-20&amp;page=1", "▶")</f>
        <v>▶</v>
      </c>
      <c r="C14" s="45" t="s">
        <v>75</v>
      </c>
      <c r="D14" s="45" t="s">
        <v>76</v>
      </c>
      <c r="E14" s="9" t="s">
        <v>77</v>
      </c>
      <c r="F14" s="51">
        <v>45646.362303240741</v>
      </c>
    </row>
    <row r="15" spans="2:6" ht="33">
      <c r="B15" s="50" t="str">
        <f>HYPERLINK("https://finance.naver.com/news/news_read.naver?article_id=0002405277&amp;office_id=016&amp;mode=mainnews&amp;type=&amp;date=2024-12-20&amp;page=1", "▶")</f>
        <v>▶</v>
      </c>
      <c r="C15" s="45" t="s">
        <v>78</v>
      </c>
      <c r="D15" s="45" t="s">
        <v>79</v>
      </c>
      <c r="E15" s="9" t="s">
        <v>51</v>
      </c>
      <c r="F15" s="51">
        <v>45646.359131944446</v>
      </c>
    </row>
    <row r="16" spans="2:6" ht="33">
      <c r="B16" s="50" t="str">
        <f>HYPERLINK("https://finance.naver.com/news/news_read.naver?article_id=0001041582&amp;office_id=366&amp;mode=mainnews&amp;type=&amp;date=2024-12-20&amp;page=1", "▶")</f>
        <v>▶</v>
      </c>
      <c r="C16" s="45" t="s">
        <v>80</v>
      </c>
      <c r="D16" s="45" t="s">
        <v>81</v>
      </c>
      <c r="E16" s="9" t="s">
        <v>82</v>
      </c>
      <c r="F16" s="51">
        <v>45646.352951388886</v>
      </c>
    </row>
    <row r="17" spans="2:6" ht="33">
      <c r="B17" s="50" t="str">
        <f>HYPERLINK("https://finance.naver.com/news/news_read.naver?article_id=0005520824&amp;office_id=277&amp;mode=mainnews&amp;type=&amp;date=2024-12-20&amp;page=1", "▶")</f>
        <v>▶</v>
      </c>
      <c r="C17" s="45" t="s">
        <v>83</v>
      </c>
      <c r="D17" s="45" t="s">
        <v>84</v>
      </c>
      <c r="E17" s="9" t="s">
        <v>85</v>
      </c>
      <c r="F17" s="51">
        <v>45646.350844907407</v>
      </c>
    </row>
    <row r="18" spans="2:6" ht="33">
      <c r="B18" s="50" t="str">
        <f>HYPERLINK("https://finance.naver.com/news/news_read.naver?article_id=0005910232&amp;office_id=018&amp;mode=mainnews&amp;type=&amp;date=2024-12-20&amp;page=1", "▶")</f>
        <v>▶</v>
      </c>
      <c r="C18" s="45" t="s">
        <v>86</v>
      </c>
      <c r="D18" s="45" t="s">
        <v>87</v>
      </c>
      <c r="E18" s="9" t="s">
        <v>88</v>
      </c>
      <c r="F18" s="51">
        <v>45646.346018518518</v>
      </c>
    </row>
    <row r="19" spans="2:6" ht="33">
      <c r="B19" s="50" t="str">
        <f>HYPERLINK("https://finance.naver.com/news/news_read.naver?article_id=0002405260&amp;office_id=016&amp;mode=mainnews&amp;type=&amp;date=2024-12-20&amp;page=1", "▶")</f>
        <v>▶</v>
      </c>
      <c r="C19" s="45" t="s">
        <v>89</v>
      </c>
      <c r="D19" s="45" t="s">
        <v>90</v>
      </c>
      <c r="E19" s="9" t="s">
        <v>51</v>
      </c>
      <c r="F19" s="51">
        <v>45646.345243055555</v>
      </c>
    </row>
    <row r="20" spans="2:6" ht="49.5">
      <c r="B20" s="50" t="str">
        <f>HYPERLINK("https://finance.naver.com/news/news_read.naver?article_id=0005520800&amp;office_id=277&amp;mode=mainnews&amp;type=&amp;date=2024-12-20&amp;page=1", "▶")</f>
        <v>▶</v>
      </c>
      <c r="C20" s="45" t="s">
        <v>91</v>
      </c>
      <c r="D20" s="45" t="s">
        <v>92</v>
      </c>
      <c r="E20" s="9" t="s">
        <v>85</v>
      </c>
      <c r="F20" s="51">
        <v>45646.338483796295</v>
      </c>
    </row>
    <row r="21" spans="2:6" ht="33">
      <c r="B21" s="50" t="str">
        <f>HYPERLINK("https://finance.naver.com/news/news_read.naver?article_id=0015117132&amp;office_id=001&amp;mode=mainnews&amp;type=&amp;date=2024-12-20&amp;page=1", "▶")</f>
        <v>▶</v>
      </c>
      <c r="C21" s="45" t="s">
        <v>93</v>
      </c>
      <c r="D21" s="52" t="s">
        <v>94</v>
      </c>
      <c r="E21" s="9" t="s">
        <v>61</v>
      </c>
      <c r="F21" s="51">
        <v>45646.338460648149</v>
      </c>
    </row>
    <row r="22" spans="2:6" ht="33">
      <c r="B22" s="50" t="str">
        <f>HYPERLINK("https://finance.naver.com/news/news_read.naver?article_id=0005910226&amp;office_id=018&amp;mode=mainnews&amp;type=&amp;date=2024-12-20&amp;page=1", "▶")</f>
        <v>▶</v>
      </c>
      <c r="C22" s="52" t="s">
        <v>95</v>
      </c>
      <c r="D22" s="45" t="s">
        <v>96</v>
      </c>
      <c r="E22" s="9" t="s">
        <v>88</v>
      </c>
      <c r="F22" s="51">
        <v>45646.337650462963</v>
      </c>
    </row>
    <row r="23" spans="2:6" ht="33">
      <c r="B23" s="50" t="str">
        <f>HYPERLINK("https://finance.naver.com/news/news_read.naver?article_id=0005910223&amp;office_id=018&amp;mode=mainnews&amp;type=&amp;date=2024-12-20&amp;page=1", "▶")</f>
        <v>▶</v>
      </c>
      <c r="C23" s="45" t="s">
        <v>97</v>
      </c>
      <c r="D23" s="45" t="s">
        <v>98</v>
      </c>
      <c r="E23" s="9" t="s">
        <v>88</v>
      </c>
      <c r="F23" s="51">
        <v>45646.334826388891</v>
      </c>
    </row>
    <row r="24" spans="2:6" ht="33">
      <c r="B24" s="50" t="str">
        <f>HYPERLINK("https://finance.naver.com/news/news_read.naver?article_id=0005072505&amp;office_id=015&amp;mode=mainnews&amp;type=&amp;date=2024-12-20&amp;page=2", "▶")</f>
        <v>▶</v>
      </c>
      <c r="C24" s="45" t="s">
        <v>99</v>
      </c>
      <c r="D24" s="45" t="s">
        <v>100</v>
      </c>
      <c r="E24" s="9" t="s">
        <v>56</v>
      </c>
      <c r="F24" s="51">
        <v>45646.334155092591</v>
      </c>
    </row>
    <row r="25" spans="2:6" ht="49.5">
      <c r="B25" s="50" t="str">
        <f>HYPERLINK("https://finance.naver.com/news/news_read.naver?article_id=0002405241&amp;office_id=016&amp;mode=mainnews&amp;type=&amp;date=2024-12-20&amp;page=2", "▶")</f>
        <v>▶</v>
      </c>
      <c r="C25" s="45" t="s">
        <v>101</v>
      </c>
      <c r="D25" s="45" t="s">
        <v>102</v>
      </c>
      <c r="E25" s="9" t="s">
        <v>51</v>
      </c>
      <c r="F25" s="51">
        <v>45646.333506944444</v>
      </c>
    </row>
    <row r="26" spans="2:6" ht="33">
      <c r="B26" s="50" t="str">
        <f>HYPERLINK("https://finance.naver.com/news/news_read.naver?article_id=0005072503&amp;office_id=015&amp;mode=mainnews&amp;type=&amp;date=2024-12-20&amp;page=2", "▶")</f>
        <v>▶</v>
      </c>
      <c r="C26" s="45" t="s">
        <v>103</v>
      </c>
      <c r="D26" s="45" t="s">
        <v>104</v>
      </c>
      <c r="E26" s="9" t="s">
        <v>56</v>
      </c>
      <c r="F26" s="51">
        <v>45646.331377314818</v>
      </c>
    </row>
    <row r="27" spans="2:6" ht="49.5">
      <c r="B27" s="50" t="str">
        <f>HYPERLINK("https://finance.naver.com/news/news_read.naver?article_id=0002405238&amp;office_id=016&amp;mode=mainnews&amp;type=&amp;date=2024-12-20&amp;page=2", "▶")</f>
        <v>▶</v>
      </c>
      <c r="C27" s="45" t="s">
        <v>105</v>
      </c>
      <c r="D27" s="52" t="s">
        <v>106</v>
      </c>
      <c r="E27" s="9" t="s">
        <v>51</v>
      </c>
      <c r="F27" s="51">
        <v>45646.329965277779</v>
      </c>
    </row>
    <row r="28" spans="2:6" ht="33">
      <c r="B28" s="50" t="str">
        <f>HYPERLINK("https://finance.naver.com/news/news_read.naver?article_id=0001192438&amp;office_id=215&amp;mode=mainnews&amp;type=&amp;date=2024-12-20&amp;page=2", "▶")</f>
        <v>▶</v>
      </c>
      <c r="C28" s="45" t="s">
        <v>107</v>
      </c>
      <c r="D28" s="45" t="s">
        <v>108</v>
      </c>
      <c r="E28" s="9" t="s">
        <v>109</v>
      </c>
      <c r="F28" s="51">
        <v>45646.311840277776</v>
      </c>
    </row>
    <row r="29" spans="2:6" ht="49.5">
      <c r="B29" s="50" t="str">
        <f>HYPERLINK("https://finance.naver.com/news/news_read.naver?article_id=0004430303&amp;office_id=011&amp;mode=mainnews&amp;type=&amp;date=2024-12-20&amp;page=2", "▶")</f>
        <v>▶</v>
      </c>
      <c r="C29" s="45" t="s">
        <v>110</v>
      </c>
      <c r="D29" s="45" t="s">
        <v>111</v>
      </c>
      <c r="E29" s="9" t="s">
        <v>112</v>
      </c>
      <c r="F29" s="51">
        <v>45646.309861111113</v>
      </c>
    </row>
    <row r="30" spans="2:6" ht="33">
      <c r="B30" s="50" t="str">
        <f>HYPERLINK("https://finance.naver.com/news/news_read.naver?article_id=0005072496&amp;office_id=015&amp;mode=mainnews&amp;type=&amp;date=2024-12-20&amp;page=2", "▶")</f>
        <v>▶</v>
      </c>
      <c r="C30" s="45" t="s">
        <v>113</v>
      </c>
      <c r="D30" s="45" t="s">
        <v>114</v>
      </c>
      <c r="E30" s="9" t="s">
        <v>56</v>
      </c>
      <c r="F30" s="51">
        <v>45646.298067129632</v>
      </c>
    </row>
    <row r="31" spans="2:6" ht="33">
      <c r="B31" s="50" t="str">
        <f>HYPERLINK("https://finance.naver.com/news/news_read.naver?article_id=0012972985&amp;office_id=003&amp;mode=mainnews&amp;type=&amp;date=2024-12-20&amp;page=2", "▶")</f>
        <v>▶</v>
      </c>
      <c r="C31" s="45" t="s">
        <v>115</v>
      </c>
      <c r="D31" s="45" t="s">
        <v>116</v>
      </c>
      <c r="E31" s="9" t="s">
        <v>77</v>
      </c>
      <c r="F31" s="51">
        <v>45646.294675925928</v>
      </c>
    </row>
    <row r="32" spans="2:6" ht="33">
      <c r="B32" s="50" t="str">
        <f>HYPERLINK("https://finance.naver.com/news/news_read.naver?article_id=0002906248&amp;office_id=119&amp;mode=mainnews&amp;type=&amp;date=2024-12-20&amp;page=2", "▶")</f>
        <v>▶</v>
      </c>
      <c r="C32" s="45" t="s">
        <v>117</v>
      </c>
      <c r="D32" s="45" t="s">
        <v>118</v>
      </c>
      <c r="E32" s="9" t="s">
        <v>68</v>
      </c>
      <c r="F32" s="51">
        <v>45646.291817129626</v>
      </c>
    </row>
    <row r="33" spans="2:6" ht="49.5">
      <c r="B33" s="50" t="str">
        <f>HYPERLINK("https://finance.naver.com/news/news_read.naver?article_id=0005520778&amp;office_id=277&amp;mode=mainnews&amp;type=&amp;date=2024-12-20&amp;page=2", "▶")</f>
        <v>▶</v>
      </c>
      <c r="C33" s="45" t="s">
        <v>119</v>
      </c>
      <c r="D33" s="45" t="s">
        <v>120</v>
      </c>
      <c r="E33" s="9" t="s">
        <v>85</v>
      </c>
      <c r="F33" s="51">
        <v>45646.291666666664</v>
      </c>
    </row>
    <row r="34" spans="2:6" ht="33">
      <c r="B34" s="50" t="str">
        <f>HYPERLINK("https://finance.naver.com/news/news_read.naver?article_id=0005910196&amp;office_id=018&amp;mode=mainnews&amp;type=&amp;date=2024-12-20&amp;page=2", "▶")</f>
        <v>▶</v>
      </c>
      <c r="C34" s="45" t="s">
        <v>121</v>
      </c>
      <c r="D34" s="45" t="s">
        <v>122</v>
      </c>
      <c r="E34" s="9" t="s">
        <v>88</v>
      </c>
      <c r="F34" s="51">
        <v>45646.281354166669</v>
      </c>
    </row>
    <row r="35" spans="2:6" ht="49.5">
      <c r="B35" s="50" t="str">
        <f>HYPERLINK("https://finance.naver.com/news/news_read.naver?article_id=0005520770&amp;office_id=277&amp;mode=mainnews&amp;type=&amp;date=2024-12-20&amp;page=2", "▶")</f>
        <v>▶</v>
      </c>
      <c r="C35" s="45" t="s">
        <v>123</v>
      </c>
      <c r="D35" s="45" t="s">
        <v>124</v>
      </c>
      <c r="E35" s="9" t="s">
        <v>85</v>
      </c>
      <c r="F35" s="51">
        <v>45646.28125</v>
      </c>
    </row>
    <row r="36" spans="2:6" ht="49.5">
      <c r="B36" s="50" t="str">
        <f>HYPERLINK("https://finance.naver.com/news/news_read.naver?article_id=0015117083&amp;office_id=001&amp;mode=mainnews&amp;type=&amp;date=2024-12-20&amp;page=2", "▶")</f>
        <v>▶</v>
      </c>
      <c r="C36" s="45" t="s">
        <v>125</v>
      </c>
      <c r="D36" s="45" t="s">
        <v>126</v>
      </c>
      <c r="E36" s="9" t="s">
        <v>61</v>
      </c>
      <c r="F36" s="51">
        <v>45646.279618055552</v>
      </c>
    </row>
    <row r="37" spans="2:6" ht="33">
      <c r="B37" s="50" t="str">
        <f>HYPERLINK("https://finance.naver.com/news/news_read.naver?article_id=0005520768&amp;office_id=277&amp;mode=mainnews&amp;type=&amp;date=2024-12-20&amp;page=2", "▶")</f>
        <v>▶</v>
      </c>
      <c r="C37" s="45" t="s">
        <v>127</v>
      </c>
      <c r="D37" s="45" t="s">
        <v>128</v>
      </c>
      <c r="E37" s="9" t="s">
        <v>85</v>
      </c>
      <c r="F37" s="51">
        <v>45646.274305555555</v>
      </c>
    </row>
    <row r="38" spans="2:6" ht="33">
      <c r="B38" s="50" t="str">
        <f>HYPERLINK("https://finance.naver.com/news/news_read.naver?article_id=0005072486&amp;office_id=015&amp;mode=mainnews&amp;type=&amp;date=2024-12-20&amp;page=2", "▶")</f>
        <v>▶</v>
      </c>
      <c r="C38" s="52" t="s">
        <v>129</v>
      </c>
      <c r="D38" s="45" t="s">
        <v>130</v>
      </c>
      <c r="E38" s="9" t="s">
        <v>56</v>
      </c>
      <c r="F38" s="51">
        <v>45646.271655092591</v>
      </c>
    </row>
    <row r="39" spans="2:6" ht="33">
      <c r="B39" s="50" t="str">
        <f>HYPERLINK("https://finance.naver.com/news/news_read.naver?article_id=0005520766&amp;office_id=277&amp;mode=mainnews&amp;type=&amp;date=2024-12-20&amp;page=2", "▶")</f>
        <v>▶</v>
      </c>
      <c r="C39" s="45" t="s">
        <v>131</v>
      </c>
      <c r="D39" s="45" t="s">
        <v>132</v>
      </c>
      <c r="E39" s="9" t="s">
        <v>85</v>
      </c>
      <c r="F39" s="51">
        <v>45646.267361111109</v>
      </c>
    </row>
    <row r="40" spans="2:6" ht="33">
      <c r="B40" s="50" t="str">
        <f>HYPERLINK("https://finance.naver.com/news/news_read.naver?article_id=0007978542&amp;office_id=421&amp;mode=mainnews&amp;type=&amp;date=2024-12-20&amp;page=2", "▶")</f>
        <v>▶</v>
      </c>
      <c r="C40" s="45" t="s">
        <v>133</v>
      </c>
      <c r="D40" s="45" t="s">
        <v>134</v>
      </c>
      <c r="E40" s="9" t="s">
        <v>74</v>
      </c>
      <c r="F40" s="51">
        <v>45646.263888888891</v>
      </c>
    </row>
    <row r="41" spans="2:6" ht="49.5">
      <c r="B41" s="50" t="str">
        <f>HYPERLINK("https://finance.naver.com/news/news_read.naver?article_id=0005520765&amp;office_id=277&amp;mode=mainnews&amp;type=&amp;date=2024-12-20&amp;page=2", "▶")</f>
        <v>▶</v>
      </c>
      <c r="C41" s="45" t="s">
        <v>135</v>
      </c>
      <c r="D41" s="45" t="s">
        <v>136</v>
      </c>
      <c r="E41" s="9" t="s">
        <v>85</v>
      </c>
      <c r="F41" s="51">
        <v>45646.261203703703</v>
      </c>
    </row>
    <row r="42" spans="2:6" ht="49.5">
      <c r="B42" s="50" t="str">
        <f>HYPERLINK("https://finance.naver.com/news/news_read.naver?article_id=0005520764&amp;office_id=277&amp;mode=mainnews&amp;type=&amp;date=2024-12-20&amp;page=2", "▶")</f>
        <v>▶</v>
      </c>
      <c r="C42" s="45" t="s">
        <v>137</v>
      </c>
      <c r="D42" s="45" t="s">
        <v>138</v>
      </c>
      <c r="E42" s="9" t="s">
        <v>85</v>
      </c>
      <c r="F42" s="51">
        <v>45646.260416666664</v>
      </c>
    </row>
    <row r="43" spans="2:6" ht="33">
      <c r="B43" s="50" t="str">
        <f>HYPERLINK("https://finance.naver.com/news/news_read.naver?article_id=0005910191&amp;office_id=018&amp;mode=mainnews&amp;type=&amp;date=2024-12-20&amp;page=2", "▶")</f>
        <v>▶</v>
      </c>
      <c r="C43" s="45" t="s">
        <v>139</v>
      </c>
      <c r="D43" s="45" t="s">
        <v>140</v>
      </c>
      <c r="E43" s="9" t="s">
        <v>88</v>
      </c>
      <c r="F43" s="51">
        <v>45646.25986111111</v>
      </c>
    </row>
    <row r="44" spans="2:6" ht="33">
      <c r="B44" s="50" t="str">
        <f>HYPERLINK("https://finance.naver.com/news/news_read.naver?article_id=0001041567&amp;office_id=366&amp;mode=mainnews&amp;type=&amp;date=2024-12-20&amp;page=3", "▶")</f>
        <v>▶</v>
      </c>
      <c r="C44" s="45" t="s">
        <v>141</v>
      </c>
      <c r="D44" s="45" t="s">
        <v>142</v>
      </c>
      <c r="E44" s="9" t="s">
        <v>82</v>
      </c>
      <c r="F44" s="51">
        <v>45646.250914351855</v>
      </c>
    </row>
    <row r="45" spans="2:6" ht="33">
      <c r="B45" s="50" t="str">
        <f>HYPERLINK("https://finance.naver.com/news/news_read.naver?article_id=0001041565&amp;office_id=366&amp;mode=mainnews&amp;type=&amp;date=2024-12-20&amp;page=3", "▶")</f>
        <v>▶</v>
      </c>
      <c r="C45" s="45" t="s">
        <v>143</v>
      </c>
      <c r="D45" s="45" t="s">
        <v>144</v>
      </c>
      <c r="E45" s="9" t="s">
        <v>82</v>
      </c>
      <c r="F45" s="51">
        <v>45646.250810185185</v>
      </c>
    </row>
    <row r="46" spans="2:6" ht="33">
      <c r="B46" s="50" t="str">
        <f>HYPERLINK("https://finance.naver.com/news/news_read.naver?article_id=0005520758&amp;office_id=277&amp;mode=mainnews&amp;type=&amp;date=2024-12-20&amp;page=3", "▶")</f>
        <v>▶</v>
      </c>
      <c r="C46" s="45" t="s">
        <v>145</v>
      </c>
      <c r="D46" s="45" t="s">
        <v>146</v>
      </c>
      <c r="E46" s="9" t="s">
        <v>85</v>
      </c>
      <c r="F46" s="51">
        <v>45646.25</v>
      </c>
    </row>
    <row r="47" spans="2:6" ht="33">
      <c r="B47" s="50" t="str">
        <f>HYPERLINK("https://finance.naver.com/news/news_read.naver?article_id=0001046611&amp;office_id=417&amp;mode=mainnews&amp;type=&amp;date=2024-12-20&amp;page=3", "▶")</f>
        <v>▶</v>
      </c>
      <c r="C47" s="45" t="s">
        <v>147</v>
      </c>
      <c r="D47" s="45" t="s">
        <v>148</v>
      </c>
      <c r="E47" s="9" t="s">
        <v>149</v>
      </c>
      <c r="F47" s="51">
        <v>45646.189583333333</v>
      </c>
    </row>
    <row r="48" spans="2:6" ht="49.5">
      <c r="B48" s="50" t="str">
        <f>HYPERLINK("https://finance.naver.com/news/news_read.naver?article_id=0015117009&amp;office_id=001&amp;mode=mainnews&amp;type=&amp;date=2024-12-20&amp;page=3", "▶")</f>
        <v>▶</v>
      </c>
      <c r="C48" s="45" t="s">
        <v>150</v>
      </c>
      <c r="D48" s="45" t="s">
        <v>151</v>
      </c>
      <c r="E48" s="9" t="s">
        <v>61</v>
      </c>
      <c r="F48" s="51">
        <v>45646.041412037041</v>
      </c>
    </row>
    <row r="49" spans="2:6" ht="33">
      <c r="B49" s="50" t="str">
        <f>HYPERLINK("https://finance.naver.com/news/news_read.naver?article_id=0000349710&amp;office_id=629&amp;mode=mainnews&amp;type=&amp;date=2024-12-20&amp;page=3", "▶")</f>
        <v>▶</v>
      </c>
      <c r="C49" s="45" t="s">
        <v>152</v>
      </c>
      <c r="D49" s="45" t="s">
        <v>153</v>
      </c>
      <c r="E49" s="9" t="s">
        <v>154</v>
      </c>
      <c r="F49" s="51">
        <v>45646.001215277778</v>
      </c>
    </row>
    <row r="50" spans="2:6">
      <c r="B50" s="50"/>
      <c r="F50" s="51"/>
    </row>
    <row r="51" spans="2:6">
      <c r="B51" s="50"/>
      <c r="F51" s="51"/>
    </row>
    <row r="52" spans="2:6">
      <c r="B52" s="50"/>
      <c r="F52" s="51"/>
    </row>
    <row r="53" spans="2:6">
      <c r="B53" s="50"/>
      <c r="F53" s="51"/>
    </row>
    <row r="54" spans="2:6">
      <c r="B54" s="50"/>
      <c r="F54" s="51"/>
    </row>
    <row r="55" spans="2:6">
      <c r="B55" s="50"/>
      <c r="F55" s="51"/>
    </row>
    <row r="56" spans="2:6">
      <c r="B56" s="50"/>
      <c r="C56" s="52"/>
      <c r="F56" s="51"/>
    </row>
    <row r="57" spans="2:6">
      <c r="B57" s="50"/>
      <c r="F57" s="51"/>
    </row>
    <row r="58" spans="2:6">
      <c r="B58" s="50"/>
      <c r="C58" s="52"/>
      <c r="F58" s="51"/>
    </row>
    <row r="59" spans="2:6">
      <c r="B59" s="50"/>
      <c r="F59" s="51"/>
    </row>
    <row r="60" spans="2:6">
      <c r="B60" s="50"/>
      <c r="F60" s="51"/>
    </row>
    <row r="61" spans="2:6">
      <c r="B61" s="50"/>
      <c r="F61" s="51"/>
    </row>
    <row r="62" spans="2:6">
      <c r="B62" s="50"/>
      <c r="F62" s="51"/>
    </row>
    <row r="63" spans="2:6">
      <c r="B63" s="50"/>
      <c r="F63" s="51"/>
    </row>
    <row r="64" spans="2:6">
      <c r="B64" s="50"/>
      <c r="F64" s="51"/>
    </row>
    <row r="65" spans="2:6">
      <c r="B65" s="50"/>
      <c r="F65" s="51"/>
    </row>
    <row r="66" spans="2:6">
      <c r="B66" s="50"/>
      <c r="F66" s="51"/>
    </row>
    <row r="67" spans="2:6">
      <c r="B67" s="50"/>
      <c r="C67" s="52"/>
      <c r="F67" s="51"/>
    </row>
    <row r="68" spans="2:6">
      <c r="B68" s="50"/>
      <c r="C68" s="52"/>
      <c r="F68" s="51"/>
    </row>
    <row r="69" spans="2:6">
      <c r="B69" s="50"/>
      <c r="F69" s="51"/>
    </row>
    <row r="70" spans="2:6">
      <c r="B70" s="50"/>
      <c r="F70" s="51"/>
    </row>
    <row r="71" spans="2:6">
      <c r="B71" s="50"/>
      <c r="F71" s="51"/>
    </row>
    <row r="72" spans="2:6">
      <c r="B72" s="50"/>
      <c r="C72" s="52"/>
      <c r="F72" s="51"/>
    </row>
    <row r="73" spans="2:6">
      <c r="B73" s="50"/>
      <c r="F73" s="51"/>
    </row>
    <row r="74" spans="2:6">
      <c r="B74" s="50"/>
      <c r="F74" s="51"/>
    </row>
    <row r="75" spans="2:6">
      <c r="B75" s="50"/>
      <c r="F75" s="51"/>
    </row>
    <row r="76" spans="2:6">
      <c r="B76" s="50"/>
      <c r="F76" s="51"/>
    </row>
    <row r="77" spans="2:6">
      <c r="B77" s="50"/>
      <c r="F77" s="51"/>
    </row>
    <row r="78" spans="2:6">
      <c r="B78" s="50"/>
      <c r="F78" s="51"/>
    </row>
    <row r="79" spans="2:6">
      <c r="B79" s="50"/>
      <c r="F79" s="51"/>
    </row>
    <row r="80" spans="2:6">
      <c r="B80" s="50"/>
      <c r="C80" s="52"/>
      <c r="F80" s="51"/>
    </row>
    <row r="81" spans="2:6">
      <c r="B81" s="50"/>
      <c r="F81" s="51"/>
    </row>
    <row r="82" spans="2:6">
      <c r="B82" s="50"/>
      <c r="F82" s="51"/>
    </row>
    <row r="83" spans="2:6">
      <c r="B83" s="50"/>
      <c r="F83" s="51"/>
    </row>
    <row r="84" spans="2:6">
      <c r="B84" s="50"/>
      <c r="C84" s="52"/>
      <c r="F84" s="51"/>
    </row>
    <row r="85" spans="2:6">
      <c r="B85" s="50"/>
      <c r="F85" s="51"/>
    </row>
    <row r="86" spans="2:6">
      <c r="B86" s="50"/>
      <c r="F86" s="51"/>
    </row>
    <row r="87" spans="2:6">
      <c r="B87" s="50"/>
      <c r="F87" s="51"/>
    </row>
    <row r="88" spans="2:6">
      <c r="B88" s="50"/>
      <c r="F88" s="51"/>
    </row>
    <row r="89" spans="2:6">
      <c r="B89" s="50"/>
      <c r="F89" s="51"/>
    </row>
    <row r="90" spans="2:6">
      <c r="B90" s="50"/>
      <c r="F90" s="51"/>
    </row>
    <row r="91" spans="2:6">
      <c r="B91" s="50"/>
      <c r="F91" s="51"/>
    </row>
    <row r="92" spans="2:6">
      <c r="B92" s="50"/>
      <c r="F92" s="51"/>
    </row>
    <row r="93" spans="2:6">
      <c r="B93" s="50"/>
      <c r="F93" s="51"/>
    </row>
    <row r="94" spans="2:6">
      <c r="B94" s="50"/>
      <c r="F94" s="51"/>
    </row>
    <row r="95" spans="2:6">
      <c r="B95" s="50"/>
      <c r="F95" s="51"/>
    </row>
    <row r="96" spans="2:6">
      <c r="B96" s="50"/>
      <c r="F96" s="51"/>
    </row>
    <row r="97" spans="2:6">
      <c r="B97" s="50"/>
      <c r="F97" s="51"/>
    </row>
    <row r="98" spans="2:6">
      <c r="B98" s="50"/>
      <c r="C98" s="52"/>
      <c r="F98" s="51"/>
    </row>
    <row r="99" spans="2:6">
      <c r="B99" s="50"/>
      <c r="F99" s="51"/>
    </row>
    <row r="100" spans="2:6">
      <c r="B100" s="50"/>
      <c r="F100" s="51"/>
    </row>
    <row r="101" spans="2:6">
      <c r="B101" s="50"/>
      <c r="F101" s="51"/>
    </row>
    <row r="102" spans="2:6">
      <c r="B102" s="50"/>
      <c r="C102" s="52"/>
      <c r="F102" s="51"/>
    </row>
    <row r="103" spans="2:6">
      <c r="B103" s="50"/>
      <c r="F103" s="51"/>
    </row>
    <row r="104" spans="2:6">
      <c r="B104" s="50"/>
      <c r="F104" s="51"/>
    </row>
    <row r="105" spans="2:6">
      <c r="B105" s="50"/>
      <c r="F105" s="51"/>
    </row>
    <row r="106" spans="2:6">
      <c r="B106" s="50"/>
      <c r="F106" s="51"/>
    </row>
    <row r="107" spans="2:6">
      <c r="B107" s="50"/>
      <c r="F107" s="51"/>
    </row>
    <row r="108" spans="2:6">
      <c r="B108" s="50"/>
      <c r="F108" s="51"/>
    </row>
    <row r="109" spans="2:6">
      <c r="B109" s="50"/>
      <c r="F109" s="51"/>
    </row>
    <row r="110" spans="2:6">
      <c r="B110" s="50"/>
      <c r="F110" s="51"/>
    </row>
    <row r="111" spans="2:6">
      <c r="B111" s="50"/>
      <c r="F111" s="51"/>
    </row>
    <row r="112" spans="2:6">
      <c r="B112" s="50"/>
      <c r="F112" s="51"/>
    </row>
    <row r="113" spans="2:6">
      <c r="B113" s="50"/>
      <c r="F113" s="51"/>
    </row>
    <row r="114" spans="2:6">
      <c r="B114" s="50"/>
      <c r="F114" s="51"/>
    </row>
    <row r="115" spans="2:6">
      <c r="B115" s="50"/>
      <c r="C115" s="52"/>
      <c r="F115" s="51"/>
    </row>
    <row r="116" spans="2:6">
      <c r="B116" s="50"/>
      <c r="F116" s="51"/>
    </row>
    <row r="117" spans="2:6">
      <c r="B117" s="50"/>
      <c r="F117" s="51"/>
    </row>
    <row r="118" spans="2:6">
      <c r="B118" s="50"/>
      <c r="F118" s="51"/>
    </row>
    <row r="119" spans="2:6">
      <c r="B119" s="50"/>
      <c r="F119" s="51"/>
    </row>
    <row r="120" spans="2:6">
      <c r="B120" s="50"/>
      <c r="F120" s="51"/>
    </row>
    <row r="121" spans="2:6">
      <c r="B121" s="50"/>
      <c r="F121" s="51"/>
    </row>
    <row r="122" spans="2:6">
      <c r="B122" s="50"/>
      <c r="F122" s="51"/>
    </row>
    <row r="123" spans="2:6">
      <c r="B123" s="50"/>
      <c r="F123" s="51"/>
    </row>
    <row r="124" spans="2:6">
      <c r="B124" s="50"/>
      <c r="F124" s="51"/>
    </row>
    <row r="125" spans="2:6">
      <c r="B125" s="50"/>
      <c r="F125" s="51"/>
    </row>
    <row r="126" spans="2:6">
      <c r="B126" s="50"/>
      <c r="F126" s="51"/>
    </row>
    <row r="127" spans="2:6">
      <c r="B127" s="50"/>
      <c r="F127" s="51"/>
    </row>
    <row r="128" spans="2:6">
      <c r="B128" s="50"/>
      <c r="F128" s="51"/>
    </row>
    <row r="129" spans="2:6">
      <c r="B129" s="50"/>
      <c r="F129" s="51"/>
    </row>
    <row r="130" spans="2:6">
      <c r="B130" s="50"/>
      <c r="F130" s="51"/>
    </row>
    <row r="131" spans="2:6">
      <c r="B131" s="50"/>
      <c r="F131" s="51"/>
    </row>
    <row r="132" spans="2:6">
      <c r="B132" s="50"/>
      <c r="F132" s="51"/>
    </row>
    <row r="133" spans="2:6">
      <c r="B133" s="50"/>
      <c r="F133" s="51"/>
    </row>
    <row r="134" spans="2:6">
      <c r="B134" s="50"/>
      <c r="F134" s="51"/>
    </row>
    <row r="135" spans="2:6">
      <c r="B135" s="50"/>
      <c r="F135" s="51"/>
    </row>
    <row r="136" spans="2:6">
      <c r="B136" s="50"/>
      <c r="F136" s="51"/>
    </row>
    <row r="137" spans="2:6">
      <c r="B137" s="50"/>
      <c r="F137" s="51"/>
    </row>
    <row r="138" spans="2:6">
      <c r="B138" s="50"/>
      <c r="F138" s="51"/>
    </row>
    <row r="139" spans="2:6">
      <c r="B139" s="50"/>
      <c r="F139" s="51"/>
    </row>
    <row r="140" spans="2:6">
      <c r="B140" s="50"/>
      <c r="F140" s="51"/>
    </row>
    <row r="141" spans="2:6">
      <c r="B141" s="50"/>
      <c r="F141" s="51"/>
    </row>
    <row r="142" spans="2:6">
      <c r="B142" s="50"/>
      <c r="F142" s="51"/>
    </row>
    <row r="143" spans="2:6">
      <c r="B143" s="50"/>
      <c r="F143" s="51"/>
    </row>
    <row r="144" spans="2:6">
      <c r="B144" s="50"/>
      <c r="F144" s="51"/>
    </row>
    <row r="145" spans="2:6">
      <c r="B145" s="50"/>
      <c r="F145" s="51"/>
    </row>
    <row r="146" spans="2:6">
      <c r="B146" s="50"/>
      <c r="F146" s="51"/>
    </row>
    <row r="147" spans="2:6">
      <c r="B147" s="50"/>
      <c r="F147" s="51"/>
    </row>
    <row r="148" spans="2:6">
      <c r="B148" s="50"/>
      <c r="F148" s="51"/>
    </row>
    <row r="149" spans="2:6">
      <c r="B149" s="50"/>
      <c r="C149" s="52"/>
      <c r="F149" s="51"/>
    </row>
    <row r="150" spans="2:6">
      <c r="B150" s="50"/>
      <c r="F150" s="51"/>
    </row>
    <row r="151" spans="2:6">
      <c r="B151" s="50"/>
      <c r="F151" s="51"/>
    </row>
    <row r="152" spans="2:6">
      <c r="B152" s="50"/>
      <c r="F152" s="51"/>
    </row>
    <row r="153" spans="2:6">
      <c r="B153" s="50"/>
      <c r="F153" s="51"/>
    </row>
    <row r="154" spans="2:6">
      <c r="B154" s="50"/>
      <c r="F154" s="51"/>
    </row>
    <row r="155" spans="2:6">
      <c r="B155" s="50"/>
      <c r="C155" s="52"/>
      <c r="F155" s="51"/>
    </row>
    <row r="156" spans="2:6">
      <c r="B156" s="50"/>
      <c r="F156" s="51"/>
    </row>
    <row r="157" spans="2:6">
      <c r="B157" s="50"/>
      <c r="F157" s="51"/>
    </row>
    <row r="158" spans="2:6">
      <c r="B158" s="50"/>
      <c r="F158" s="51"/>
    </row>
    <row r="159" spans="2:6">
      <c r="B159" s="50"/>
      <c r="F159" s="51"/>
    </row>
    <row r="160" spans="2:6">
      <c r="B160" s="50"/>
      <c r="F160" s="51"/>
    </row>
    <row r="161" spans="2:6">
      <c r="B161" s="50"/>
      <c r="F161" s="51"/>
    </row>
    <row r="162" spans="2:6">
      <c r="B162" s="50"/>
      <c r="F162" s="51"/>
    </row>
    <row r="163" spans="2:6">
      <c r="B163" s="50"/>
      <c r="F163" s="51"/>
    </row>
    <row r="164" spans="2:6">
      <c r="B164" s="50"/>
      <c r="F164" s="51"/>
    </row>
    <row r="165" spans="2:6">
      <c r="B165" s="50"/>
      <c r="F165" s="51"/>
    </row>
    <row r="166" spans="2:6">
      <c r="B166" s="50"/>
      <c r="F166" s="51"/>
    </row>
    <row r="167" spans="2:6">
      <c r="B167" s="50"/>
      <c r="F167" s="51"/>
    </row>
    <row r="168" spans="2:6">
      <c r="B168" s="50"/>
      <c r="F168" s="51"/>
    </row>
    <row r="169" spans="2:6">
      <c r="B169" s="50"/>
      <c r="F169" s="51"/>
    </row>
    <row r="170" spans="2:6">
      <c r="B170" s="50"/>
      <c r="F170" s="51"/>
    </row>
    <row r="171" spans="2:6">
      <c r="B171" s="50"/>
      <c r="F171" s="51"/>
    </row>
    <row r="172" spans="2:6">
      <c r="B172" s="50"/>
      <c r="F172" s="51"/>
    </row>
    <row r="173" spans="2:6">
      <c r="B173" s="50"/>
      <c r="F173" s="51"/>
    </row>
    <row r="174" spans="2:6">
      <c r="B174" s="50"/>
      <c r="F174" s="51"/>
    </row>
    <row r="175" spans="2:6">
      <c r="B175" s="50"/>
      <c r="F175" s="51"/>
    </row>
    <row r="176" spans="2:6">
      <c r="B176" s="50"/>
      <c r="F176" s="51"/>
    </row>
    <row r="177" spans="2:6">
      <c r="B177" s="50"/>
      <c r="F177" s="51"/>
    </row>
    <row r="178" spans="2:6">
      <c r="B178" s="50"/>
      <c r="F178" s="51"/>
    </row>
    <row r="179" spans="2:6">
      <c r="B179" s="50"/>
      <c r="F179" s="51"/>
    </row>
    <row r="180" spans="2:6">
      <c r="B180" s="50"/>
      <c r="F180" s="51"/>
    </row>
    <row r="181" spans="2:6">
      <c r="B181" s="50"/>
      <c r="F181" s="51"/>
    </row>
    <row r="182" spans="2:6">
      <c r="B182" s="50"/>
      <c r="F182" s="51"/>
    </row>
    <row r="183" spans="2:6">
      <c r="B183" s="50"/>
      <c r="F183" s="51"/>
    </row>
    <row r="184" spans="2:6">
      <c r="B184" s="50"/>
      <c r="F184" s="51"/>
    </row>
    <row r="185" spans="2:6">
      <c r="B185" s="50"/>
      <c r="F185" s="51"/>
    </row>
    <row r="186" spans="2:6">
      <c r="B186" s="50"/>
      <c r="F186" s="51"/>
    </row>
    <row r="187" spans="2:6">
      <c r="B187" s="50"/>
      <c r="F187" s="51"/>
    </row>
    <row r="188" spans="2:6">
      <c r="B188" s="50"/>
      <c r="F188" s="51"/>
    </row>
    <row r="189" spans="2:6">
      <c r="B189" s="50"/>
      <c r="C189" s="52"/>
      <c r="F189" s="51"/>
    </row>
    <row r="190" spans="2:6">
      <c r="B190" s="50"/>
      <c r="F190" s="51"/>
    </row>
    <row r="191" spans="2:6">
      <c r="B191" s="50"/>
      <c r="D191" s="52"/>
      <c r="F191" s="51"/>
    </row>
    <row r="192" spans="2:6">
      <c r="B192" s="50"/>
      <c r="C192" s="52"/>
      <c r="F192" s="51"/>
    </row>
    <row r="193" spans="2:6">
      <c r="B193" s="50"/>
      <c r="F193" s="51"/>
    </row>
    <row r="194" spans="2:6">
      <c r="B194" s="50"/>
      <c r="F194" s="51"/>
    </row>
    <row r="195" spans="2:6">
      <c r="B195" s="50"/>
      <c r="F195" s="51"/>
    </row>
    <row r="196" spans="2:6">
      <c r="B196" s="50"/>
      <c r="F196" s="51"/>
    </row>
    <row r="197" spans="2:6">
      <c r="B197" s="50"/>
      <c r="C197" s="52"/>
      <c r="F197" s="51"/>
    </row>
    <row r="198" spans="2:6">
      <c r="B198" s="50"/>
      <c r="F198" s="51"/>
    </row>
    <row r="199" spans="2:6">
      <c r="B199" s="50"/>
      <c r="F199" s="51"/>
    </row>
    <row r="200" spans="2:6">
      <c r="B200" s="50"/>
      <c r="F200" s="51"/>
    </row>
    <row r="201" spans="2:6">
      <c r="B201" s="50"/>
      <c r="F201" s="51"/>
    </row>
    <row r="202" spans="2:6">
      <c r="B202" s="50"/>
      <c r="F202" s="51"/>
    </row>
    <row r="203" spans="2:6">
      <c r="B203" s="50"/>
      <c r="F203" s="51"/>
    </row>
    <row r="204" spans="2:6">
      <c r="B204" s="50"/>
      <c r="F204" s="51"/>
    </row>
    <row r="205" spans="2:6">
      <c r="B205" s="50"/>
      <c r="F205" s="51"/>
    </row>
    <row r="206" spans="2:6">
      <c r="B206" s="50"/>
      <c r="F206" s="51"/>
    </row>
    <row r="207" spans="2:6">
      <c r="B207" s="50"/>
      <c r="F207" s="51"/>
    </row>
    <row r="208" spans="2:6">
      <c r="B208" s="50"/>
      <c r="C208" s="52"/>
      <c r="F208" s="51"/>
    </row>
    <row r="209" spans="2:6">
      <c r="B209" s="50"/>
      <c r="F209" s="51"/>
    </row>
    <row r="210" spans="2:6">
      <c r="B210" s="50"/>
      <c r="F210" s="51"/>
    </row>
    <row r="211" spans="2:6">
      <c r="B211" s="50"/>
      <c r="F211" s="51"/>
    </row>
    <row r="212" spans="2:6">
      <c r="B212" s="50"/>
      <c r="F212" s="51"/>
    </row>
    <row r="213" spans="2:6">
      <c r="B213" s="50"/>
      <c r="F213" s="51"/>
    </row>
    <row r="214" spans="2:6">
      <c r="B214" s="50"/>
      <c r="F214" s="51"/>
    </row>
    <row r="215" spans="2:6">
      <c r="B215" s="50"/>
      <c r="F215" s="51"/>
    </row>
    <row r="216" spans="2:6">
      <c r="B216" s="50"/>
      <c r="C216" s="52"/>
      <c r="F216" s="51"/>
    </row>
    <row r="217" spans="2:6">
      <c r="B217" s="50"/>
      <c r="F217" s="51"/>
    </row>
    <row r="218" spans="2:6">
      <c r="B218" s="50"/>
      <c r="F218" s="5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/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69-79C6-456F-B1BE-4613FD861A21}">
  <sheetPr codeName="Sheet6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Dashboard</vt:lpstr>
      <vt:lpstr>KOSPI</vt:lpstr>
      <vt:lpstr>KOSDAQ</vt:lpstr>
      <vt:lpstr>업종별시세</vt:lpstr>
      <vt:lpstr>주요뉴스</vt:lpstr>
      <vt:lpstr>종목별이슈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2024-12-20T01:22:44Z</dcterms:modified>
</cp:coreProperties>
</file>