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Robin\Desktop\Uni_Dokumente\SS21\Multi-agent transport simulation\HA 2\"/>
    </mc:Choice>
  </mc:AlternateContent>
  <xr:revisionPtr revIDLastSave="0" documentId="13_ncr:1_{5023E739-7429-49AB-88DE-CA154D3B17A4}" xr6:coauthVersionLast="47" xr6:coauthVersionMax="47" xr10:uidLastSave="{00000000-0000-0000-0000-000000000000}"/>
  <bookViews>
    <workbookView xWindow="-28920" yWindow="-120" windowWidth="29040" windowHeight="15840" activeTab="4" xr2:uid="{00000000-000D-0000-FFFF-FFFF00000000}"/>
  </bookViews>
  <sheets>
    <sheet name="complete" sheetId="3" r:id="rId1"/>
    <sheet name="langenberg" sheetId="2" r:id="rId2"/>
    <sheet name="neviges" sheetId="1" r:id="rId3"/>
    <sheet name="Daten tripsperfacility" sheetId="5" r:id="rId4"/>
    <sheet name="Vergleich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4" i="4" l="1"/>
  <c r="F84" i="4"/>
  <c r="G84" i="4"/>
  <c r="H84" i="4"/>
  <c r="E85" i="4"/>
  <c r="F85" i="4"/>
  <c r="G85" i="4"/>
  <c r="H85" i="4"/>
  <c r="H83" i="4"/>
  <c r="G83" i="4"/>
  <c r="F83" i="4"/>
  <c r="E83" i="4"/>
  <c r="D84" i="4"/>
  <c r="D85" i="4"/>
  <c r="D83" i="4"/>
  <c r="C84" i="4"/>
  <c r="C85" i="4"/>
  <c r="C83" i="4"/>
  <c r="N19" i="5"/>
  <c r="N20" i="5"/>
  <c r="M20" i="5"/>
  <c r="M19" i="5"/>
  <c r="I17" i="5"/>
  <c r="I18" i="5"/>
  <c r="H18" i="5"/>
  <c r="H17" i="5"/>
  <c r="D49" i="5"/>
  <c r="D50" i="5"/>
  <c r="C49" i="5"/>
  <c r="D48" i="5"/>
  <c r="C48" i="5"/>
  <c r="D40" i="5"/>
  <c r="C50" i="5"/>
  <c r="D5" i="5" s="1"/>
  <c r="H19" i="5"/>
  <c r="I5" i="5" s="1"/>
  <c r="M21" i="5"/>
  <c r="N5" i="5" s="1"/>
  <c r="L18" i="1"/>
  <c r="L17" i="1"/>
  <c r="D74" i="4"/>
  <c r="D62" i="4"/>
  <c r="D70" i="4"/>
  <c r="E70" i="4" s="1"/>
  <c r="D71" i="4"/>
  <c r="E71" i="4" s="1"/>
  <c r="D72" i="4"/>
  <c r="E72" i="4" s="1"/>
  <c r="D73" i="4"/>
  <c r="E73" i="4" s="1"/>
  <c r="D69" i="4"/>
  <c r="F71" i="1"/>
  <c r="G71" i="1" s="1"/>
  <c r="F70" i="1"/>
  <c r="G70" i="1" s="1"/>
  <c r="F69" i="1"/>
  <c r="G69" i="1" s="1"/>
  <c r="F68" i="1"/>
  <c r="G68" i="1" s="1"/>
  <c r="F67" i="1"/>
  <c r="G67" i="1" s="1"/>
  <c r="F71" i="2"/>
  <c r="G71" i="2" s="1"/>
  <c r="F70" i="2"/>
  <c r="G70" i="2" s="1"/>
  <c r="F69" i="2"/>
  <c r="G69" i="2" s="1"/>
  <c r="F68" i="2"/>
  <c r="G68" i="2" s="1"/>
  <c r="F67" i="2"/>
  <c r="G67" i="2" s="1"/>
  <c r="F71" i="3"/>
  <c r="F70" i="3"/>
  <c r="G68" i="3" s="1"/>
  <c r="F69" i="3"/>
  <c r="F68" i="3"/>
  <c r="G70" i="3" s="1"/>
  <c r="F67" i="3"/>
  <c r="E58" i="4"/>
  <c r="E59" i="4"/>
  <c r="E60" i="4"/>
  <c r="E61" i="4"/>
  <c r="E57" i="4"/>
  <c r="D58" i="4"/>
  <c r="D59" i="4"/>
  <c r="D60" i="4"/>
  <c r="D61" i="4"/>
  <c r="D57" i="4"/>
  <c r="F60" i="1"/>
  <c r="G60" i="1" s="1"/>
  <c r="F59" i="1"/>
  <c r="G59" i="1" s="1"/>
  <c r="F58" i="1"/>
  <c r="G58" i="1" s="1"/>
  <c r="F57" i="1"/>
  <c r="G57" i="1" s="1"/>
  <c r="F56" i="1"/>
  <c r="G56" i="1" s="1"/>
  <c r="F60" i="2"/>
  <c r="F59" i="2"/>
  <c r="G59" i="2" s="1"/>
  <c r="F58" i="2"/>
  <c r="G58" i="2" s="1"/>
  <c r="F57" i="2"/>
  <c r="G60" i="2" s="1"/>
  <c r="F56" i="2"/>
  <c r="G56" i="2" s="1"/>
  <c r="G57" i="3"/>
  <c r="G58" i="3"/>
  <c r="G59" i="3"/>
  <c r="G60" i="3"/>
  <c r="G56" i="3"/>
  <c r="F57" i="3"/>
  <c r="F58" i="3"/>
  <c r="F59" i="3"/>
  <c r="F60" i="3"/>
  <c r="F56" i="3"/>
  <c r="J8" i="4"/>
  <c r="J9" i="4"/>
  <c r="J10" i="4"/>
  <c r="J11" i="4"/>
  <c r="J7" i="4"/>
  <c r="H8" i="4"/>
  <c r="H9" i="4"/>
  <c r="H10" i="4"/>
  <c r="H11" i="4"/>
  <c r="H7" i="4"/>
  <c r="F8" i="4"/>
  <c r="F9" i="4"/>
  <c r="F10" i="4"/>
  <c r="F11" i="4"/>
  <c r="F7" i="4"/>
  <c r="D8" i="4"/>
  <c r="D7" i="4"/>
  <c r="H49" i="4"/>
  <c r="G49" i="4"/>
  <c r="F49" i="4"/>
  <c r="E49" i="4"/>
  <c r="D49" i="4"/>
  <c r="C49" i="4"/>
  <c r="H48" i="4"/>
  <c r="G48" i="4"/>
  <c r="F48" i="4"/>
  <c r="E48" i="4"/>
  <c r="D48" i="4"/>
  <c r="C48" i="4"/>
  <c r="H47" i="4"/>
  <c r="G47" i="4"/>
  <c r="F47" i="4"/>
  <c r="E47" i="4"/>
  <c r="D47" i="4"/>
  <c r="C47" i="4"/>
  <c r="H46" i="4"/>
  <c r="G46" i="4"/>
  <c r="F46" i="4"/>
  <c r="E46" i="4"/>
  <c r="D46" i="4"/>
  <c r="C46" i="4"/>
  <c r="H45" i="4"/>
  <c r="G45" i="4"/>
  <c r="F45" i="4"/>
  <c r="E45" i="4"/>
  <c r="D45" i="4"/>
  <c r="C45" i="4"/>
  <c r="H36" i="4"/>
  <c r="G36" i="4"/>
  <c r="F36" i="4"/>
  <c r="E36" i="4"/>
  <c r="D36" i="4"/>
  <c r="C36" i="4"/>
  <c r="H35" i="4"/>
  <c r="G35" i="4"/>
  <c r="F35" i="4"/>
  <c r="E35" i="4"/>
  <c r="D35" i="4"/>
  <c r="C35" i="4"/>
  <c r="H34" i="4"/>
  <c r="G34" i="4"/>
  <c r="F34" i="4"/>
  <c r="E34" i="4"/>
  <c r="D34" i="4"/>
  <c r="C34" i="4"/>
  <c r="H33" i="4"/>
  <c r="G33" i="4"/>
  <c r="F33" i="4"/>
  <c r="E33" i="4"/>
  <c r="D33" i="4"/>
  <c r="C33" i="4"/>
  <c r="H32" i="4"/>
  <c r="G32" i="4"/>
  <c r="F32" i="4"/>
  <c r="E32" i="4"/>
  <c r="D32" i="4"/>
  <c r="C32" i="4"/>
  <c r="C20" i="4"/>
  <c r="C21" i="4"/>
  <c r="C22" i="4"/>
  <c r="C23" i="4"/>
  <c r="D20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D21" i="4"/>
  <c r="D22" i="4"/>
  <c r="D23" i="4"/>
  <c r="H19" i="4"/>
  <c r="G19" i="4"/>
  <c r="F19" i="4"/>
  <c r="E19" i="4"/>
  <c r="D19" i="4"/>
  <c r="C19" i="4"/>
  <c r="L17" i="3"/>
  <c r="G8" i="4"/>
  <c r="G9" i="4"/>
  <c r="G10" i="4"/>
  <c r="G11" i="4"/>
  <c r="E8" i="4"/>
  <c r="E9" i="4"/>
  <c r="E10" i="4"/>
  <c r="E11" i="4"/>
  <c r="G7" i="4"/>
  <c r="E7" i="4"/>
  <c r="C8" i="4"/>
  <c r="C9" i="4"/>
  <c r="D9" i="4" s="1"/>
  <c r="C10" i="4"/>
  <c r="D10" i="4" s="1"/>
  <c r="C11" i="4"/>
  <c r="D11" i="4" s="1"/>
  <c r="C7" i="4"/>
  <c r="H48" i="1"/>
  <c r="G48" i="1"/>
  <c r="F48" i="1"/>
  <c r="E48" i="1"/>
  <c r="D48" i="1"/>
  <c r="I47" i="1"/>
  <c r="L47" i="1" s="1"/>
  <c r="I46" i="1"/>
  <c r="M46" i="1" s="1"/>
  <c r="I45" i="1"/>
  <c r="L45" i="1" s="1"/>
  <c r="I44" i="1"/>
  <c r="M44" i="1" s="1"/>
  <c r="I43" i="1"/>
  <c r="H35" i="1"/>
  <c r="M34" i="1" s="1"/>
  <c r="G35" i="1"/>
  <c r="M33" i="1" s="1"/>
  <c r="F35" i="1"/>
  <c r="E35" i="1"/>
  <c r="D35" i="1"/>
  <c r="I34" i="1"/>
  <c r="I33" i="1"/>
  <c r="I32" i="1"/>
  <c r="M32" i="1" s="1"/>
  <c r="I31" i="1"/>
  <c r="I30" i="1"/>
  <c r="H22" i="1"/>
  <c r="M21" i="1" s="1"/>
  <c r="G22" i="1"/>
  <c r="M20" i="1" s="1"/>
  <c r="F22" i="1"/>
  <c r="M19" i="1" s="1"/>
  <c r="E22" i="1"/>
  <c r="D22" i="1"/>
  <c r="I21" i="1"/>
  <c r="I20" i="1"/>
  <c r="I19" i="1"/>
  <c r="I18" i="1"/>
  <c r="I17" i="1"/>
  <c r="H48" i="2"/>
  <c r="G48" i="2"/>
  <c r="F48" i="2"/>
  <c r="E48" i="2"/>
  <c r="D48" i="2"/>
  <c r="I47" i="2"/>
  <c r="I46" i="2"/>
  <c r="I45" i="2"/>
  <c r="I44" i="2"/>
  <c r="I43" i="2"/>
  <c r="I48" i="2" s="1"/>
  <c r="H35" i="2"/>
  <c r="M34" i="2" s="1"/>
  <c r="G35" i="2"/>
  <c r="M33" i="2" s="1"/>
  <c r="F35" i="2"/>
  <c r="E35" i="2"/>
  <c r="D35" i="2"/>
  <c r="I34" i="2"/>
  <c r="I33" i="2"/>
  <c r="I32" i="2"/>
  <c r="I31" i="2"/>
  <c r="L31" i="2" s="1"/>
  <c r="I30" i="2"/>
  <c r="M30" i="2" s="1"/>
  <c r="H22" i="2"/>
  <c r="M21" i="2" s="1"/>
  <c r="G22" i="2"/>
  <c r="F22" i="2"/>
  <c r="E22" i="2"/>
  <c r="M18" i="2" s="1"/>
  <c r="D22" i="2"/>
  <c r="I21" i="2"/>
  <c r="I20" i="2"/>
  <c r="I19" i="2"/>
  <c r="I18" i="2"/>
  <c r="I17" i="2"/>
  <c r="M47" i="3"/>
  <c r="M46" i="3"/>
  <c r="M45" i="3"/>
  <c r="M44" i="3"/>
  <c r="M43" i="3"/>
  <c r="M34" i="3"/>
  <c r="M33" i="3"/>
  <c r="M32" i="3"/>
  <c r="M31" i="3"/>
  <c r="M30" i="3"/>
  <c r="I48" i="3"/>
  <c r="I35" i="3"/>
  <c r="H48" i="3"/>
  <c r="G48" i="3"/>
  <c r="F48" i="3"/>
  <c r="E48" i="3"/>
  <c r="D48" i="3"/>
  <c r="I47" i="3"/>
  <c r="I46" i="3"/>
  <c r="I45" i="3"/>
  <c r="I44" i="3"/>
  <c r="I43" i="3"/>
  <c r="H35" i="3"/>
  <c r="G35" i="3"/>
  <c r="L33" i="3" s="1"/>
  <c r="F35" i="3"/>
  <c r="E35" i="3"/>
  <c r="D35" i="3"/>
  <c r="I34" i="3"/>
  <c r="I33" i="3"/>
  <c r="I32" i="3"/>
  <c r="I31" i="3"/>
  <c r="L31" i="3" s="1"/>
  <c r="I30" i="3"/>
  <c r="L30" i="3" s="1"/>
  <c r="E22" i="3"/>
  <c r="F22" i="3"/>
  <c r="L19" i="3" s="1"/>
  <c r="G22" i="3"/>
  <c r="M20" i="3" s="1"/>
  <c r="H22" i="3"/>
  <c r="M21" i="3" s="1"/>
  <c r="D22" i="3"/>
  <c r="I18" i="3"/>
  <c r="I19" i="3"/>
  <c r="I20" i="3"/>
  <c r="I21" i="3"/>
  <c r="I17" i="3"/>
  <c r="D39" i="5" l="1"/>
  <c r="D28" i="5"/>
  <c r="D16" i="5"/>
  <c r="D27" i="5"/>
  <c r="D15" i="5"/>
  <c r="D14" i="5"/>
  <c r="D38" i="5"/>
  <c r="D26" i="5"/>
  <c r="D37" i="5"/>
  <c r="D25" i="5"/>
  <c r="D13" i="5"/>
  <c r="D36" i="5"/>
  <c r="D24" i="5"/>
  <c r="D12" i="5"/>
  <c r="D35" i="5"/>
  <c r="D23" i="5"/>
  <c r="D11" i="5"/>
  <c r="D34" i="5"/>
  <c r="D22" i="5"/>
  <c r="D10" i="5"/>
  <c r="D45" i="5"/>
  <c r="D33" i="5"/>
  <c r="D21" i="5"/>
  <c r="D9" i="5"/>
  <c r="D44" i="5"/>
  <c r="D32" i="5"/>
  <c r="D20" i="5"/>
  <c r="D8" i="5"/>
  <c r="D43" i="5"/>
  <c r="D31" i="5"/>
  <c r="D19" i="5"/>
  <c r="D7" i="5"/>
  <c r="D42" i="5"/>
  <c r="D30" i="5"/>
  <c r="D18" i="5"/>
  <c r="D6" i="5"/>
  <c r="D41" i="5"/>
  <c r="D29" i="5"/>
  <c r="D17" i="5"/>
  <c r="I14" i="5"/>
  <c r="I13" i="5"/>
  <c r="I12" i="5"/>
  <c r="I11" i="5"/>
  <c r="I10" i="5"/>
  <c r="I9" i="5"/>
  <c r="I8" i="5"/>
  <c r="I7" i="5"/>
  <c r="I6" i="5"/>
  <c r="I19" i="5" s="1"/>
  <c r="N16" i="5"/>
  <c r="N15" i="5"/>
  <c r="N14" i="5"/>
  <c r="N13" i="5"/>
  <c r="N12" i="5"/>
  <c r="N11" i="5"/>
  <c r="N9" i="5"/>
  <c r="N8" i="5"/>
  <c r="N6" i="5"/>
  <c r="N10" i="5"/>
  <c r="N7" i="5"/>
  <c r="E69" i="4"/>
  <c r="G69" i="3"/>
  <c r="G71" i="3"/>
  <c r="G67" i="3"/>
  <c r="G57" i="2"/>
  <c r="I22" i="1"/>
  <c r="I22" i="3"/>
  <c r="L18" i="3"/>
  <c r="M17" i="3"/>
  <c r="M18" i="3"/>
  <c r="M19" i="3"/>
  <c r="L20" i="3"/>
  <c r="L21" i="3"/>
  <c r="I48" i="1"/>
  <c r="M45" i="1"/>
  <c r="M47" i="1"/>
  <c r="M30" i="1"/>
  <c r="M31" i="1"/>
  <c r="M17" i="1"/>
  <c r="L32" i="1"/>
  <c r="L46" i="1"/>
  <c r="I35" i="1"/>
  <c r="L33" i="1"/>
  <c r="L43" i="1"/>
  <c r="M43" i="1"/>
  <c r="M18" i="1"/>
  <c r="L19" i="1"/>
  <c r="L20" i="1"/>
  <c r="L30" i="1"/>
  <c r="L34" i="1"/>
  <c r="L44" i="1"/>
  <c r="L21" i="1"/>
  <c r="L31" i="1"/>
  <c r="M46" i="2"/>
  <c r="M47" i="2"/>
  <c r="M31" i="2"/>
  <c r="L19" i="2"/>
  <c r="M20" i="2"/>
  <c r="I22" i="2"/>
  <c r="M43" i="2"/>
  <c r="M45" i="2"/>
  <c r="L44" i="2"/>
  <c r="I35" i="2"/>
  <c r="M17" i="2"/>
  <c r="L18" i="2"/>
  <c r="L47" i="2"/>
  <c r="L46" i="2"/>
  <c r="L32" i="2"/>
  <c r="L43" i="2"/>
  <c r="M44" i="2"/>
  <c r="M32" i="2"/>
  <c r="L33" i="2"/>
  <c r="M19" i="2"/>
  <c r="L30" i="2"/>
  <c r="L34" i="2"/>
  <c r="L17" i="2"/>
  <c r="L21" i="2"/>
  <c r="L45" i="2"/>
  <c r="L20" i="2"/>
  <c r="L44" i="3"/>
  <c r="L45" i="3"/>
  <c r="L43" i="3"/>
  <c r="L47" i="3"/>
  <c r="L46" i="3"/>
  <c r="L32" i="3"/>
  <c r="L34" i="3"/>
  <c r="N21" i="5" l="1"/>
</calcChain>
</file>

<file path=xl/sharedStrings.xml><?xml version="1.0" encoding="utf-8"?>
<sst xmlns="http://schemas.openxmlformats.org/spreadsheetml/2006/main" count="504" uniqueCount="50">
  <si>
    <t>bike</t>
  </si>
  <si>
    <t>car</t>
  </si>
  <si>
    <t>pt</t>
  </si>
  <si>
    <t>ride</t>
  </si>
  <si>
    <t>walk</t>
  </si>
  <si>
    <t>Velbert/Essen Matrix</t>
  </si>
  <si>
    <t>Nullszenario</t>
  </si>
  <si>
    <t>Tram beide Bahnhöfe</t>
  </si>
  <si>
    <t>Velbert/Outside Matrix</t>
  </si>
  <si>
    <t>Velbert/Wuppertal Matrix</t>
  </si>
  <si>
    <t>Modal Share gesamt</t>
  </si>
  <si>
    <t>Mode</t>
  </si>
  <si>
    <t>rel. Veränderung</t>
  </si>
  <si>
    <t>abs. Veränderung</t>
  </si>
  <si>
    <t>Modal Share Vergleich</t>
  </si>
  <si>
    <t>complete</t>
  </si>
  <si>
    <t>langenberg</t>
  </si>
  <si>
    <t>neviges</t>
  </si>
  <si>
    <t>Velbert/Essen Matrix Vergleich</t>
  </si>
  <si>
    <t>Nur nach Langenberg</t>
  </si>
  <si>
    <t>Nur nach Neviges</t>
  </si>
  <si>
    <t>relativ</t>
  </si>
  <si>
    <t>star facility</t>
  </si>
  <si>
    <t xml:space="preserve"> end facility</t>
  </si>
  <si>
    <t xml:space="preserve"> occurrences</t>
  </si>
  <si>
    <t>tramFacility_12</t>
  </si>
  <si>
    <t>tramFacility_10</t>
  </si>
  <si>
    <t>tramFacility_9</t>
  </si>
  <si>
    <t>tramFacility_8</t>
  </si>
  <si>
    <t>tramFacility_7</t>
  </si>
  <si>
    <t>tramFacility_11</t>
  </si>
  <si>
    <t>tramFacility_13</t>
  </si>
  <si>
    <t>tramFacility_4</t>
  </si>
  <si>
    <t>tramFacility_5</t>
  </si>
  <si>
    <t>tramFacility_6</t>
  </si>
  <si>
    <t>base case</t>
  </si>
  <si>
    <t>Gesamtanzahl von trips</t>
  </si>
  <si>
    <t>Gesamtanzahl</t>
  </si>
  <si>
    <t>rel. Anteil</t>
  </si>
  <si>
    <t>abs. Anteil</t>
  </si>
  <si>
    <t>Woher kommt neuer pt?</t>
  </si>
  <si>
    <t>Durchschnitt über alle Szenarien</t>
  </si>
  <si>
    <t>abs.</t>
  </si>
  <si>
    <t>Wo geht pt hin?</t>
  </si>
  <si>
    <t>Spalte1</t>
  </si>
  <si>
    <t>Gesamtfahrten</t>
  </si>
  <si>
    <t>Anteil Bahnhof</t>
  </si>
  <si>
    <t>Anteil Zwischenstrecken</t>
  </si>
  <si>
    <t>abs</t>
  </si>
  <si>
    <t>TripsPerFacility 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</si>
</sst>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7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0" fontId="0" fillId="0" borderId="13" xfId="0" applyNumberFormat="1" applyBorder="1"/>
    <xf numFmtId="10" fontId="0" fillId="0" borderId="14" xfId="0" applyNumberFormat="1" applyBorder="1"/>
    <xf numFmtId="10" fontId="0" fillId="0" borderId="15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0" fillId="0" borderId="1" xfId="0" applyFill="1" applyBorder="1"/>
    <xf numFmtId="0" fontId="1" fillId="0" borderId="10" xfId="0" applyFont="1" applyBorder="1"/>
    <xf numFmtId="0" fontId="1" fillId="0" borderId="1" xfId="0" applyFont="1" applyBorder="1"/>
    <xf numFmtId="0" fontId="1" fillId="0" borderId="12" xfId="0" applyFon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5" xfId="0" applyNumberFormat="1" applyBorder="1"/>
    <xf numFmtId="10" fontId="0" fillId="0" borderId="0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0" fontId="1" fillId="0" borderId="13" xfId="0" applyFont="1" applyBorder="1"/>
    <xf numFmtId="0" fontId="1" fillId="0" borderId="2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4" xfId="0" applyFont="1" applyBorder="1"/>
    <xf numFmtId="0" fontId="1" fillId="0" borderId="5" xfId="0" applyFont="1" applyFill="1" applyBorder="1"/>
    <xf numFmtId="2" fontId="0" fillId="0" borderId="0" xfId="0" applyNumberFormat="1" applyBorder="1"/>
    <xf numFmtId="2" fontId="0" fillId="0" borderId="0" xfId="0" applyNumberFormat="1" applyFill="1" applyBorder="1"/>
    <xf numFmtId="1" fontId="0" fillId="0" borderId="2" xfId="0" applyNumberFormat="1" applyBorder="1"/>
    <xf numFmtId="1" fontId="0" fillId="0" borderId="5" xfId="0" applyNumberFormat="1" applyBorder="1"/>
    <xf numFmtId="1" fontId="0" fillId="0" borderId="7" xfId="0" applyNumberFormat="1" applyBorder="1"/>
    <xf numFmtId="1" fontId="0" fillId="0" borderId="4" xfId="0" applyNumberFormat="1" applyBorder="1"/>
    <xf numFmtId="1" fontId="0" fillId="0" borderId="6" xfId="0" applyNumberFormat="1" applyBorder="1"/>
    <xf numFmtId="1" fontId="0" fillId="0" borderId="9" xfId="0" applyNumberFormat="1" applyBorder="1"/>
    <xf numFmtId="0" fontId="0" fillId="2" borderId="3" xfId="0" applyFill="1" applyBorder="1"/>
    <xf numFmtId="0" fontId="0" fillId="2" borderId="0" xfId="0" applyFill="1" applyBorder="1"/>
    <xf numFmtId="0" fontId="0" fillId="2" borderId="8" xfId="0" applyFill="1" applyBorder="1"/>
    <xf numFmtId="0" fontId="0" fillId="0" borderId="13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9" fontId="0" fillId="0" borderId="0" xfId="1" applyFont="1"/>
    <xf numFmtId="9" fontId="0" fillId="0" borderId="0" xfId="0" applyNumberFormat="1"/>
    <xf numFmtId="0" fontId="1" fillId="0" borderId="14" xfId="0" applyFont="1" applyBorder="1"/>
    <xf numFmtId="0" fontId="1" fillId="0" borderId="15" xfId="0" applyFont="1" applyBorder="1"/>
    <xf numFmtId="9" fontId="0" fillId="0" borderId="2" xfId="0" applyNumberFormat="1" applyBorder="1"/>
    <xf numFmtId="9" fontId="0" fillId="0" borderId="5" xfId="0" applyNumberFormat="1" applyBorder="1"/>
    <xf numFmtId="9" fontId="0" fillId="0" borderId="7" xfId="0" applyNumberFormat="1" applyBorder="1"/>
  </cellXfs>
  <cellStyles count="2">
    <cellStyle name="Prozent" xfId="1" builtinId="5"/>
    <cellStyle name="Standard" xfId="0" builtinId="0"/>
  </cellStyles>
  <dxfs count="2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E76076-3D3B-4FFA-95D1-D3C2529E714C}" name="Tabelle1" displayName="Tabelle1" ref="A4:D45" totalsRowShown="0">
  <autoFilter ref="A4:D45" xr:uid="{3CE76076-3D3B-4FFA-95D1-D3C2529E714C}"/>
  <sortState xmlns:xlrd2="http://schemas.microsoft.com/office/spreadsheetml/2017/richdata2" ref="A5:C45">
    <sortCondition ref="A4:A45"/>
  </sortState>
  <tableColumns count="4">
    <tableColumn id="1" xr3:uid="{3C3520C9-C2E3-4DE5-BFC9-5D01D512F977}" name="star facility"/>
    <tableColumn id="2" xr3:uid="{7494A5F8-2DA7-41B2-A824-2E4CE523AD2A}" name=" end facility"/>
    <tableColumn id="3" xr3:uid="{101C276D-AD00-4608-A499-D80EBA9CCED6}" name=" occurrences"/>
    <tableColumn id="4" xr3:uid="{17231F64-F11F-48F0-AC71-C4DC78FD0068}" name="Spalte1" dataCellStyle="Prozent">
      <calculatedColumnFormula>Tabelle1[[#This Row],[ occurrences]]/$C$50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F49574-5959-4F9D-A0DF-5D44D82D4339}" name="Tabelle2" displayName="Tabelle2" ref="F4:I14" totalsRowShown="0">
  <autoFilter ref="F4:I14" xr:uid="{6AF49574-5959-4F9D-A0DF-5D44D82D4339}"/>
  <sortState xmlns:xlrd2="http://schemas.microsoft.com/office/spreadsheetml/2017/richdata2" ref="F5:H14">
    <sortCondition ref="F4:F14"/>
  </sortState>
  <tableColumns count="4">
    <tableColumn id="1" xr3:uid="{59111E3B-5CD4-4542-9A86-F3CF997A2D4B}" name="star facility"/>
    <tableColumn id="2" xr3:uid="{86816F84-EE08-4AA9-A6B5-1EB915D4DC99}" name=" end facility"/>
    <tableColumn id="3" xr3:uid="{5BC9792F-9C66-408D-B6A2-10B3DD8A0BCD}" name=" occurrences"/>
    <tableColumn id="4" xr3:uid="{2679F48F-822E-4269-BDDC-FC41FD4F467F}" name="Spalte1" dataCellStyle="Prozent">
      <calculatedColumnFormula>Tabelle2[[#This Row],[ occurrences]]/$H$19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C97F9B-96D3-419F-9A7E-78AB42648F2B}" name="Tabelle3" displayName="Tabelle3" ref="K4:N16" totalsRowShown="0">
  <autoFilter ref="K4:N16" xr:uid="{89C97F9B-96D3-419F-9A7E-78AB42648F2B}"/>
  <sortState xmlns:xlrd2="http://schemas.microsoft.com/office/spreadsheetml/2017/richdata2" ref="K5:M16">
    <sortCondition ref="K4:K16"/>
  </sortState>
  <tableColumns count="4">
    <tableColumn id="1" xr3:uid="{03CF6CB6-C041-4210-847B-4D1096185552}" name="star facility"/>
    <tableColumn id="2" xr3:uid="{3121147F-1BD9-41ED-965E-2516AA1B21CD}" name=" end facility"/>
    <tableColumn id="3" xr3:uid="{A3B8A0FB-3029-468B-8C41-00273F18F7FF}" name=" occurrences"/>
    <tableColumn id="4" xr3:uid="{6BC33937-3761-4E69-BBD8-9C1F3272649D}" name="Spalte1" dataCellStyle="Prozent">
      <calculatedColumnFormula>Tabelle3[[#This Row],[ occurrences]]/$M$21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5F71E-04B4-48A6-9623-17CE4C9C1FE4}">
  <dimension ref="B3:M71"/>
  <sheetViews>
    <sheetView topLeftCell="A10" workbookViewId="0">
      <selection activeCell="H25" sqref="H25"/>
    </sheetView>
  </sheetViews>
  <sheetFormatPr baseColWidth="10" defaultRowHeight="15" x14ac:dyDescent="0.25"/>
  <cols>
    <col min="2" max="2" width="12" bestFit="1" customWidth="1"/>
    <col min="12" max="12" width="16.140625" bestFit="1" customWidth="1"/>
    <col min="13" max="13" width="16.7109375" bestFit="1" customWidth="1"/>
  </cols>
  <sheetData>
    <row r="3" spans="2:13" x14ac:dyDescent="0.25">
      <c r="B3" s="22" t="s">
        <v>10</v>
      </c>
    </row>
    <row r="5" spans="2:13" x14ac:dyDescent="0.25">
      <c r="B5" s="22" t="s">
        <v>0</v>
      </c>
      <c r="C5" s="1">
        <v>0.115843500967988</v>
      </c>
    </row>
    <row r="6" spans="2:13" x14ac:dyDescent="0.25">
      <c r="B6" s="22" t="s">
        <v>1</v>
      </c>
      <c r="C6" s="1">
        <v>0.37675025888073399</v>
      </c>
    </row>
    <row r="7" spans="2:13" x14ac:dyDescent="0.25">
      <c r="B7" s="22" t="s">
        <v>2</v>
      </c>
      <c r="C7" s="1">
        <v>9.6033496915942498E-2</v>
      </c>
    </row>
    <row r="8" spans="2:13" x14ac:dyDescent="0.25">
      <c r="B8" s="22" t="s">
        <v>3</v>
      </c>
      <c r="C8" s="1">
        <v>0.22106163612624299</v>
      </c>
    </row>
    <row r="9" spans="2:13" x14ac:dyDescent="0.25">
      <c r="B9" s="22" t="s">
        <v>4</v>
      </c>
      <c r="C9" s="1">
        <v>0.19031110710908999</v>
      </c>
    </row>
    <row r="10" spans="2:13" x14ac:dyDescent="0.25">
      <c r="B10" s="22"/>
    </row>
    <row r="13" spans="2:13" x14ac:dyDescent="0.25">
      <c r="B13" s="22" t="s">
        <v>5</v>
      </c>
    </row>
    <row r="14" spans="2:13" ht="15.75" thickBot="1" x14ac:dyDescent="0.3"/>
    <row r="15" spans="2:13" ht="15.75" thickBot="1" x14ac:dyDescent="0.3">
      <c r="D15" s="53" t="s">
        <v>7</v>
      </c>
      <c r="E15" s="54"/>
      <c r="F15" s="54"/>
      <c r="G15" s="54"/>
      <c r="H15" s="55"/>
    </row>
    <row r="16" spans="2:13" ht="15.75" thickBot="1" x14ac:dyDescent="0.3">
      <c r="C16" s="11"/>
      <c r="D16" s="4" t="s">
        <v>0</v>
      </c>
      <c r="E16" s="4" t="s">
        <v>1</v>
      </c>
      <c r="F16" s="4" t="s">
        <v>2</v>
      </c>
      <c r="G16" s="4" t="s">
        <v>3</v>
      </c>
      <c r="H16" s="5" t="s">
        <v>4</v>
      </c>
      <c r="K16" s="24" t="s">
        <v>11</v>
      </c>
      <c r="L16" s="25" t="s">
        <v>12</v>
      </c>
      <c r="M16" s="26" t="s">
        <v>13</v>
      </c>
    </row>
    <row r="17" spans="2:13" x14ac:dyDescent="0.25">
      <c r="B17" s="50" t="s">
        <v>6</v>
      </c>
      <c r="C17" s="6" t="s">
        <v>0</v>
      </c>
      <c r="D17" s="3">
        <v>113</v>
      </c>
      <c r="E17" s="4">
        <v>25</v>
      </c>
      <c r="F17" s="47">
        <v>13</v>
      </c>
      <c r="G17" s="4">
        <v>0</v>
      </c>
      <c r="H17" s="4">
        <v>21</v>
      </c>
      <c r="I17" s="13">
        <f>SUM(D17:H17)</f>
        <v>172</v>
      </c>
      <c r="K17" s="13" t="s">
        <v>0</v>
      </c>
      <c r="L17" s="16">
        <f>D22/I17-1</f>
        <v>2.3255813953488413E-2</v>
      </c>
      <c r="M17" s="13">
        <f>D22-I17</f>
        <v>4</v>
      </c>
    </row>
    <row r="18" spans="2:13" x14ac:dyDescent="0.25">
      <c r="B18" s="51"/>
      <c r="C18" s="6" t="s">
        <v>1</v>
      </c>
      <c r="D18" s="6">
        <v>29</v>
      </c>
      <c r="E18" s="7">
        <v>561</v>
      </c>
      <c r="F18" s="48">
        <v>67</v>
      </c>
      <c r="G18" s="7">
        <v>0</v>
      </c>
      <c r="H18" s="7">
        <v>6</v>
      </c>
      <c r="I18" s="14">
        <f t="shared" ref="I18:I21" si="0">SUM(D18:H18)</f>
        <v>663</v>
      </c>
      <c r="K18" s="14" t="s">
        <v>1</v>
      </c>
      <c r="L18" s="17">
        <f>E22/I18-1</f>
        <v>-4.5248868778280493E-2</v>
      </c>
      <c r="M18" s="14">
        <f>E22-I18</f>
        <v>-30</v>
      </c>
    </row>
    <row r="19" spans="2:13" x14ac:dyDescent="0.25">
      <c r="B19" s="51"/>
      <c r="C19" s="6" t="s">
        <v>2</v>
      </c>
      <c r="D19" s="6">
        <v>8</v>
      </c>
      <c r="E19" s="7">
        <v>36</v>
      </c>
      <c r="F19" s="48">
        <v>132</v>
      </c>
      <c r="G19" s="7">
        <v>0</v>
      </c>
      <c r="H19" s="7">
        <v>5</v>
      </c>
      <c r="I19" s="14">
        <f t="shared" si="0"/>
        <v>181</v>
      </c>
      <c r="K19" s="14" t="s">
        <v>2</v>
      </c>
      <c r="L19" s="17">
        <f>F22/I19-1</f>
        <v>0.17679558011049723</v>
      </c>
      <c r="M19" s="14">
        <f>F22-I19</f>
        <v>32</v>
      </c>
    </row>
    <row r="20" spans="2:13" x14ac:dyDescent="0.25">
      <c r="B20" s="51"/>
      <c r="C20" s="6" t="s">
        <v>3</v>
      </c>
      <c r="D20" s="6">
        <v>0</v>
      </c>
      <c r="E20" s="7">
        <v>0</v>
      </c>
      <c r="F20" s="48">
        <v>0</v>
      </c>
      <c r="G20" s="7">
        <v>311</v>
      </c>
      <c r="H20" s="7">
        <v>0</v>
      </c>
      <c r="I20" s="14">
        <f t="shared" si="0"/>
        <v>311</v>
      </c>
      <c r="K20" s="14" t="s">
        <v>3</v>
      </c>
      <c r="L20" s="17">
        <f>G22/I20-1</f>
        <v>0</v>
      </c>
      <c r="M20" s="14">
        <f>G22-I20</f>
        <v>0</v>
      </c>
    </row>
    <row r="21" spans="2:13" ht="15.75" thickBot="1" x14ac:dyDescent="0.3">
      <c r="B21" s="52"/>
      <c r="C21" s="9" t="s">
        <v>4</v>
      </c>
      <c r="D21" s="6">
        <v>26</v>
      </c>
      <c r="E21" s="7">
        <v>11</v>
      </c>
      <c r="F21" s="48">
        <v>1</v>
      </c>
      <c r="G21" s="7">
        <v>0</v>
      </c>
      <c r="H21" s="7">
        <v>102</v>
      </c>
      <c r="I21" s="15">
        <f t="shared" si="0"/>
        <v>140</v>
      </c>
      <c r="K21" s="15" t="s">
        <v>4</v>
      </c>
      <c r="L21" s="18">
        <f>H22/I21-1</f>
        <v>-4.2857142857142816E-2</v>
      </c>
      <c r="M21" s="15">
        <f>H22-I21</f>
        <v>-6</v>
      </c>
    </row>
    <row r="22" spans="2:13" ht="15.75" thickBot="1" x14ac:dyDescent="0.3">
      <c r="B22" s="2"/>
      <c r="D22" s="19">
        <f>SUM(D17:D21)</f>
        <v>176</v>
      </c>
      <c r="E22" s="20">
        <f t="shared" ref="E22:H22" si="1">SUM(E17:E21)</f>
        <v>633</v>
      </c>
      <c r="F22" s="20">
        <f t="shared" si="1"/>
        <v>213</v>
      </c>
      <c r="G22" s="20">
        <f t="shared" si="1"/>
        <v>311</v>
      </c>
      <c r="H22" s="21">
        <f t="shared" si="1"/>
        <v>134</v>
      </c>
      <c r="I22" s="23">
        <f>SUM(I17:I21)</f>
        <v>1467</v>
      </c>
    </row>
    <row r="26" spans="2:13" x14ac:dyDescent="0.25">
      <c r="B26" s="22" t="s">
        <v>8</v>
      </c>
    </row>
    <row r="27" spans="2:13" ht="15.75" thickBot="1" x14ac:dyDescent="0.3"/>
    <row r="28" spans="2:13" ht="15.75" thickBot="1" x14ac:dyDescent="0.3">
      <c r="D28" s="53" t="s">
        <v>7</v>
      </c>
      <c r="E28" s="54"/>
      <c r="F28" s="54"/>
      <c r="G28" s="54"/>
      <c r="H28" s="55"/>
    </row>
    <row r="29" spans="2:13" ht="15.75" thickBot="1" x14ac:dyDescent="0.3">
      <c r="C29" s="11"/>
      <c r="D29" s="4" t="s">
        <v>0</v>
      </c>
      <c r="E29" s="4" t="s">
        <v>1</v>
      </c>
      <c r="F29" s="4" t="s">
        <v>2</v>
      </c>
      <c r="G29" s="4" t="s">
        <v>3</v>
      </c>
      <c r="H29" s="5" t="s">
        <v>4</v>
      </c>
      <c r="K29" s="24" t="s">
        <v>11</v>
      </c>
      <c r="L29" s="25" t="s">
        <v>12</v>
      </c>
      <c r="M29" s="26" t="s">
        <v>13</v>
      </c>
    </row>
    <row r="30" spans="2:13" x14ac:dyDescent="0.25">
      <c r="B30" s="50" t="s">
        <v>6</v>
      </c>
      <c r="C30" s="6" t="s">
        <v>0</v>
      </c>
      <c r="D30" s="3">
        <v>473</v>
      </c>
      <c r="E30" s="4">
        <v>142</v>
      </c>
      <c r="F30" s="47">
        <v>59</v>
      </c>
      <c r="G30" s="4">
        <v>0</v>
      </c>
      <c r="H30" s="4">
        <v>98</v>
      </c>
      <c r="I30" s="13">
        <f>SUM(D30:H30)</f>
        <v>772</v>
      </c>
      <c r="K30" s="13" t="s">
        <v>0</v>
      </c>
      <c r="L30" s="16">
        <f>D35/I30-1</f>
        <v>-6.6062176165803121E-2</v>
      </c>
      <c r="M30" s="13">
        <f>D35-I30</f>
        <v>-51</v>
      </c>
    </row>
    <row r="31" spans="2:13" x14ac:dyDescent="0.25">
      <c r="B31" s="51"/>
      <c r="C31" s="6" t="s">
        <v>1</v>
      </c>
      <c r="D31" s="6">
        <v>102</v>
      </c>
      <c r="E31" s="7">
        <v>2564</v>
      </c>
      <c r="F31" s="48">
        <v>270</v>
      </c>
      <c r="G31" s="7">
        <v>0</v>
      </c>
      <c r="H31" s="7">
        <v>32</v>
      </c>
      <c r="I31" s="14">
        <f t="shared" ref="I31:I34" si="2">SUM(D31:H31)</f>
        <v>2968</v>
      </c>
      <c r="K31" s="14" t="s">
        <v>1</v>
      </c>
      <c r="L31" s="17">
        <f>E35/I31-1</f>
        <v>-1.9878706199460972E-2</v>
      </c>
      <c r="M31" s="14">
        <f>E35-I31</f>
        <v>-59</v>
      </c>
    </row>
    <row r="32" spans="2:13" x14ac:dyDescent="0.25">
      <c r="B32" s="51"/>
      <c r="C32" s="6" t="s">
        <v>2</v>
      </c>
      <c r="D32" s="6">
        <v>33</v>
      </c>
      <c r="E32" s="7">
        <v>160</v>
      </c>
      <c r="F32" s="48">
        <v>602</v>
      </c>
      <c r="G32" s="7">
        <v>0</v>
      </c>
      <c r="H32" s="7">
        <v>12</v>
      </c>
      <c r="I32" s="14">
        <f t="shared" si="2"/>
        <v>807</v>
      </c>
      <c r="K32" s="14" t="s">
        <v>2</v>
      </c>
      <c r="L32" s="17">
        <f>F35/I32-1</f>
        <v>0.17100371747211907</v>
      </c>
      <c r="M32" s="14">
        <f>F35-I32</f>
        <v>138</v>
      </c>
    </row>
    <row r="33" spans="2:13" x14ac:dyDescent="0.25">
      <c r="B33" s="51"/>
      <c r="C33" s="6" t="s">
        <v>3</v>
      </c>
      <c r="D33" s="6">
        <v>0</v>
      </c>
      <c r="E33" s="7">
        <v>0</v>
      </c>
      <c r="F33" s="48">
        <v>0</v>
      </c>
      <c r="G33" s="7">
        <v>1437</v>
      </c>
      <c r="H33" s="7">
        <v>0</v>
      </c>
      <c r="I33" s="14">
        <f t="shared" si="2"/>
        <v>1437</v>
      </c>
      <c r="K33" s="14" t="s">
        <v>3</v>
      </c>
      <c r="L33" s="17">
        <f>G35/I33-1</f>
        <v>0</v>
      </c>
      <c r="M33" s="14">
        <f>G35-I33</f>
        <v>0</v>
      </c>
    </row>
    <row r="34" spans="2:13" ht="15.75" thickBot="1" x14ac:dyDescent="0.3">
      <c r="B34" s="52"/>
      <c r="C34" s="9" t="s">
        <v>4</v>
      </c>
      <c r="D34" s="6">
        <v>113</v>
      </c>
      <c r="E34" s="7">
        <v>43</v>
      </c>
      <c r="F34" s="48">
        <v>14</v>
      </c>
      <c r="G34" s="7">
        <v>0</v>
      </c>
      <c r="H34" s="7">
        <v>406</v>
      </c>
      <c r="I34" s="15">
        <f t="shared" si="2"/>
        <v>576</v>
      </c>
      <c r="K34" s="15" t="s">
        <v>4</v>
      </c>
      <c r="L34" s="18">
        <f>H35/I34-1</f>
        <v>-4.861111111111116E-2</v>
      </c>
      <c r="M34" s="15">
        <f>H35-I34</f>
        <v>-28</v>
      </c>
    </row>
    <row r="35" spans="2:13" ht="15.75" thickBot="1" x14ac:dyDescent="0.3">
      <c r="B35" s="2"/>
      <c r="D35" s="19">
        <f>SUM(D30:D34)</f>
        <v>721</v>
      </c>
      <c r="E35" s="20">
        <f t="shared" ref="E35" si="3">SUM(E30:E34)</f>
        <v>2909</v>
      </c>
      <c r="F35" s="20">
        <f t="shared" ref="F35" si="4">SUM(F30:F34)</f>
        <v>945</v>
      </c>
      <c r="G35" s="20">
        <f t="shared" ref="G35" si="5">SUM(G30:G34)</f>
        <v>1437</v>
      </c>
      <c r="H35" s="21">
        <f t="shared" ref="H35" si="6">SUM(H30:H34)</f>
        <v>548</v>
      </c>
      <c r="I35" s="23">
        <f>SUM(I30:I34)</f>
        <v>6560</v>
      </c>
    </row>
    <row r="39" spans="2:13" x14ac:dyDescent="0.25">
      <c r="B39" s="22" t="s">
        <v>9</v>
      </c>
    </row>
    <row r="40" spans="2:13" ht="15.75" thickBot="1" x14ac:dyDescent="0.3"/>
    <row r="41" spans="2:13" ht="15.75" thickBot="1" x14ac:dyDescent="0.3">
      <c r="D41" s="53" t="s">
        <v>7</v>
      </c>
      <c r="E41" s="54"/>
      <c r="F41" s="54"/>
      <c r="G41" s="54"/>
      <c r="H41" s="55"/>
    </row>
    <row r="42" spans="2:13" ht="15.75" thickBot="1" x14ac:dyDescent="0.3">
      <c r="C42" s="11"/>
      <c r="D42" s="4" t="s">
        <v>0</v>
      </c>
      <c r="E42" s="4" t="s">
        <v>1</v>
      </c>
      <c r="F42" s="4" t="s">
        <v>2</v>
      </c>
      <c r="G42" s="4" t="s">
        <v>3</v>
      </c>
      <c r="H42" s="5" t="s">
        <v>4</v>
      </c>
      <c r="K42" s="24" t="s">
        <v>11</v>
      </c>
      <c r="L42" s="25" t="s">
        <v>12</v>
      </c>
      <c r="M42" s="26" t="s">
        <v>13</v>
      </c>
    </row>
    <row r="43" spans="2:13" x14ac:dyDescent="0.25">
      <c r="B43" s="50" t="s">
        <v>6</v>
      </c>
      <c r="C43" s="6" t="s">
        <v>0</v>
      </c>
      <c r="D43" s="3">
        <v>91</v>
      </c>
      <c r="E43" s="4">
        <v>28</v>
      </c>
      <c r="F43" s="47">
        <v>8</v>
      </c>
      <c r="G43" s="4">
        <v>0</v>
      </c>
      <c r="H43" s="5">
        <v>16</v>
      </c>
      <c r="I43" s="13">
        <f>SUM(D43:H43)</f>
        <v>143</v>
      </c>
      <c r="K43" s="13" t="s">
        <v>0</v>
      </c>
      <c r="L43" s="16">
        <f>D48/I43-1</f>
        <v>-2.0979020979020935E-2</v>
      </c>
      <c r="M43" s="13">
        <f>D48-I43</f>
        <v>-3</v>
      </c>
    </row>
    <row r="44" spans="2:13" x14ac:dyDescent="0.25">
      <c r="B44" s="51"/>
      <c r="C44" s="6" t="s">
        <v>1</v>
      </c>
      <c r="D44" s="6">
        <v>18</v>
      </c>
      <c r="E44" s="7">
        <v>520</v>
      </c>
      <c r="F44" s="48">
        <v>53</v>
      </c>
      <c r="G44" s="7">
        <v>0</v>
      </c>
      <c r="H44" s="8">
        <v>12</v>
      </c>
      <c r="I44" s="14">
        <f>SUM(D44:H44)</f>
        <v>603</v>
      </c>
      <c r="K44" s="14" t="s">
        <v>1</v>
      </c>
      <c r="L44" s="17">
        <f>E48/I44-1</f>
        <v>-2.3217247097844118E-2</v>
      </c>
      <c r="M44" s="14">
        <f>E48-I44</f>
        <v>-14</v>
      </c>
    </row>
    <row r="45" spans="2:13" x14ac:dyDescent="0.25">
      <c r="B45" s="51"/>
      <c r="C45" s="6" t="s">
        <v>2</v>
      </c>
      <c r="D45" s="6">
        <v>7</v>
      </c>
      <c r="E45" s="7">
        <v>35</v>
      </c>
      <c r="F45" s="48">
        <v>136</v>
      </c>
      <c r="G45" s="7">
        <v>0</v>
      </c>
      <c r="H45" s="8">
        <v>2</v>
      </c>
      <c r="I45" s="14">
        <f>SUM(D45:H45)</f>
        <v>180</v>
      </c>
      <c r="K45" s="14" t="s">
        <v>2</v>
      </c>
      <c r="L45" s="17">
        <f>F48/I45-1</f>
        <v>0.10555555555555562</v>
      </c>
      <c r="M45" s="14">
        <f>F48-I45</f>
        <v>19</v>
      </c>
    </row>
    <row r="46" spans="2:13" x14ac:dyDescent="0.25">
      <c r="B46" s="51"/>
      <c r="C46" s="6" t="s">
        <v>3</v>
      </c>
      <c r="D46" s="6">
        <v>0</v>
      </c>
      <c r="E46" s="7">
        <v>0</v>
      </c>
      <c r="F46" s="48">
        <v>0</v>
      </c>
      <c r="G46" s="7">
        <v>288</v>
      </c>
      <c r="H46" s="8">
        <v>0</v>
      </c>
      <c r="I46" s="14">
        <f>SUM(D46:H46)</f>
        <v>288</v>
      </c>
      <c r="K46" s="14" t="s">
        <v>3</v>
      </c>
      <c r="L46" s="17">
        <f>G48/I46-1</f>
        <v>0</v>
      </c>
      <c r="M46" s="14">
        <f>G48-I46</f>
        <v>0</v>
      </c>
    </row>
    <row r="47" spans="2:13" ht="15.75" thickBot="1" x14ac:dyDescent="0.3">
      <c r="B47" s="52"/>
      <c r="C47" s="9" t="s">
        <v>4</v>
      </c>
      <c r="D47" s="9">
        <v>24</v>
      </c>
      <c r="E47" s="10">
        <v>6</v>
      </c>
      <c r="F47" s="49">
        <v>2</v>
      </c>
      <c r="G47" s="10">
        <v>0</v>
      </c>
      <c r="H47" s="11">
        <v>72</v>
      </c>
      <c r="I47" s="15">
        <f>SUM(D47:H47)</f>
        <v>104</v>
      </c>
      <c r="K47" s="15" t="s">
        <v>4</v>
      </c>
      <c r="L47" s="18">
        <f>H48/I47-1</f>
        <v>-1.9230769230769273E-2</v>
      </c>
      <c r="M47" s="15">
        <f>H48-I47</f>
        <v>-2</v>
      </c>
    </row>
    <row r="48" spans="2:13" ht="15.75" thickBot="1" x14ac:dyDescent="0.3">
      <c r="B48" s="2"/>
      <c r="D48" s="19">
        <f t="shared" ref="D48:I48" si="7">SUM(D43:D47)</f>
        <v>140</v>
      </c>
      <c r="E48" s="20">
        <f t="shared" si="7"/>
        <v>589</v>
      </c>
      <c r="F48" s="20">
        <f t="shared" si="7"/>
        <v>199</v>
      </c>
      <c r="G48" s="20">
        <f t="shared" si="7"/>
        <v>288</v>
      </c>
      <c r="H48" s="21">
        <f t="shared" si="7"/>
        <v>102</v>
      </c>
      <c r="I48" s="23">
        <f t="shared" si="7"/>
        <v>1318</v>
      </c>
    </row>
    <row r="52" spans="2:7" x14ac:dyDescent="0.25">
      <c r="B52" t="s">
        <v>40</v>
      </c>
    </row>
    <row r="53" spans="2:7" x14ac:dyDescent="0.25">
      <c r="B53" t="s">
        <v>41</v>
      </c>
    </row>
    <row r="54" spans="2:7" ht="15.75" thickBot="1" x14ac:dyDescent="0.3"/>
    <row r="55" spans="2:7" ht="15.75" thickBot="1" x14ac:dyDescent="0.3">
      <c r="F55" s="12" t="s">
        <v>42</v>
      </c>
      <c r="G55" s="12" t="s">
        <v>21</v>
      </c>
    </row>
    <row r="56" spans="2:7" x14ac:dyDescent="0.25">
      <c r="E56" s="3" t="s">
        <v>0</v>
      </c>
      <c r="F56" s="14">
        <f>F17+F30+F43</f>
        <v>80</v>
      </c>
      <c r="G56" s="17">
        <f>F56/SUM($F$56:$F$60)</f>
        <v>5.8953574060427415E-2</v>
      </c>
    </row>
    <row r="57" spans="2:7" x14ac:dyDescent="0.25">
      <c r="E57" s="6" t="s">
        <v>1</v>
      </c>
      <c r="F57" s="14">
        <f t="shared" ref="F57:F60" si="8">F18+F31+F44</f>
        <v>390</v>
      </c>
      <c r="G57" s="17">
        <f t="shared" ref="G57:G60" si="9">F57/SUM($F$56:$F$60)</f>
        <v>0.28739867354458365</v>
      </c>
    </row>
    <row r="58" spans="2:7" x14ac:dyDescent="0.25">
      <c r="E58" s="6" t="s">
        <v>2</v>
      </c>
      <c r="F58" s="14">
        <f t="shared" si="8"/>
        <v>870</v>
      </c>
      <c r="G58" s="17">
        <f t="shared" si="9"/>
        <v>0.64112011790714807</v>
      </c>
    </row>
    <row r="59" spans="2:7" x14ac:dyDescent="0.25">
      <c r="E59" s="6" t="s">
        <v>3</v>
      </c>
      <c r="F59" s="14">
        <f t="shared" si="8"/>
        <v>0</v>
      </c>
      <c r="G59" s="17">
        <f t="shared" si="9"/>
        <v>0</v>
      </c>
    </row>
    <row r="60" spans="2:7" ht="15.75" thickBot="1" x14ac:dyDescent="0.3">
      <c r="E60" s="9" t="s">
        <v>4</v>
      </c>
      <c r="F60" s="15">
        <f t="shared" si="8"/>
        <v>17</v>
      </c>
      <c r="G60" s="18">
        <f t="shared" si="9"/>
        <v>1.2527634487840826E-2</v>
      </c>
    </row>
    <row r="64" spans="2:7" x14ac:dyDescent="0.25">
      <c r="B64" t="s">
        <v>43</v>
      </c>
    </row>
    <row r="65" spans="5:7" ht="15.75" thickBot="1" x14ac:dyDescent="0.3"/>
    <row r="66" spans="5:7" ht="15.75" thickBot="1" x14ac:dyDescent="0.3">
      <c r="F66" s="12" t="s">
        <v>42</v>
      </c>
      <c r="G66" s="12" t="s">
        <v>21</v>
      </c>
    </row>
    <row r="67" spans="5:7" x14ac:dyDescent="0.25">
      <c r="E67" s="3" t="s">
        <v>0</v>
      </c>
      <c r="F67" s="13">
        <f>D19+D32+D45</f>
        <v>48</v>
      </c>
      <c r="G67" s="16">
        <f>F67/SUM($F$67:$F$71)</f>
        <v>4.1095890410958902E-2</v>
      </c>
    </row>
    <row r="68" spans="5:7" x14ac:dyDescent="0.25">
      <c r="E68" s="6" t="s">
        <v>1</v>
      </c>
      <c r="F68" s="14">
        <f>E19+E32+E45</f>
        <v>231</v>
      </c>
      <c r="G68" s="17">
        <f t="shared" ref="G68:G71" si="10">F68/SUM($F$67:$F$71)</f>
        <v>0.19777397260273974</v>
      </c>
    </row>
    <row r="69" spans="5:7" x14ac:dyDescent="0.25">
      <c r="E69" s="6" t="s">
        <v>2</v>
      </c>
      <c r="F69" s="14">
        <f>F19+F32+F45</f>
        <v>870</v>
      </c>
      <c r="G69" s="17">
        <f t="shared" si="10"/>
        <v>0.74486301369863017</v>
      </c>
    </row>
    <row r="70" spans="5:7" x14ac:dyDescent="0.25">
      <c r="E70" s="6" t="s">
        <v>3</v>
      </c>
      <c r="F70" s="14">
        <f>G19+G32+G45</f>
        <v>0</v>
      </c>
      <c r="G70" s="17">
        <f t="shared" si="10"/>
        <v>0</v>
      </c>
    </row>
    <row r="71" spans="5:7" ht="15.75" thickBot="1" x14ac:dyDescent="0.3">
      <c r="E71" s="9" t="s">
        <v>4</v>
      </c>
      <c r="F71" s="15">
        <f>H19+H32+H45</f>
        <v>19</v>
      </c>
      <c r="G71" s="18">
        <f t="shared" si="10"/>
        <v>1.6267123287671232E-2</v>
      </c>
    </row>
  </sheetData>
  <mergeCells count="6">
    <mergeCell ref="B43:B47"/>
    <mergeCell ref="B17:B21"/>
    <mergeCell ref="D15:H15"/>
    <mergeCell ref="D28:H28"/>
    <mergeCell ref="B30:B34"/>
    <mergeCell ref="D41:H4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D9E00-9366-4A85-8B40-48CEADD4EC58}">
  <dimension ref="B3:M71"/>
  <sheetViews>
    <sheetView topLeftCell="A13" workbookViewId="0">
      <selection activeCell="I35" sqref="I35"/>
    </sheetView>
  </sheetViews>
  <sheetFormatPr baseColWidth="10" defaultRowHeight="15" x14ac:dyDescent="0.25"/>
  <cols>
    <col min="2" max="2" width="12" bestFit="1" customWidth="1"/>
    <col min="12" max="12" width="16.140625" bestFit="1" customWidth="1"/>
    <col min="13" max="13" width="16.7109375" bestFit="1" customWidth="1"/>
  </cols>
  <sheetData>
    <row r="3" spans="2:13" x14ac:dyDescent="0.25">
      <c r="B3" s="22" t="s">
        <v>10</v>
      </c>
    </row>
    <row r="4" spans="2:13" x14ac:dyDescent="0.25">
      <c r="B4" s="22"/>
    </row>
    <row r="5" spans="2:13" x14ac:dyDescent="0.25">
      <c r="B5" s="22" t="s">
        <v>0</v>
      </c>
      <c r="C5" s="1">
        <v>0.117623227548953</v>
      </c>
    </row>
    <row r="6" spans="2:13" x14ac:dyDescent="0.25">
      <c r="B6" s="22" t="s">
        <v>1</v>
      </c>
      <c r="C6" s="1">
        <v>0.38699077200089999</v>
      </c>
    </row>
    <row r="7" spans="2:13" x14ac:dyDescent="0.25">
      <c r="B7" s="22" t="s">
        <v>2</v>
      </c>
      <c r="C7" s="1">
        <v>9.4125590817015506E-2</v>
      </c>
    </row>
    <row r="8" spans="2:13" x14ac:dyDescent="0.25">
      <c r="B8" s="22" t="s">
        <v>3</v>
      </c>
      <c r="C8" s="1">
        <v>0.221021832095431</v>
      </c>
    </row>
    <row r="9" spans="2:13" x14ac:dyDescent="0.25">
      <c r="B9" s="22" t="s">
        <v>4</v>
      </c>
      <c r="C9" s="1">
        <v>0.18023857753769901</v>
      </c>
    </row>
    <row r="13" spans="2:13" x14ac:dyDescent="0.25">
      <c r="B13" s="22" t="s">
        <v>5</v>
      </c>
    </row>
    <row r="14" spans="2:13" ht="15.75" thickBot="1" x14ac:dyDescent="0.3"/>
    <row r="15" spans="2:13" ht="15.75" thickBot="1" x14ac:dyDescent="0.3">
      <c r="D15" s="53" t="s">
        <v>19</v>
      </c>
      <c r="E15" s="54"/>
      <c r="F15" s="54"/>
      <c r="G15" s="54"/>
      <c r="H15" s="55"/>
    </row>
    <row r="16" spans="2:13" ht="15.75" thickBot="1" x14ac:dyDescent="0.3">
      <c r="C16" s="11"/>
      <c r="D16" s="4" t="s">
        <v>0</v>
      </c>
      <c r="E16" s="4" t="s">
        <v>1</v>
      </c>
      <c r="F16" s="4" t="s">
        <v>2</v>
      </c>
      <c r="G16" s="4" t="s">
        <v>3</v>
      </c>
      <c r="H16" s="5" t="s">
        <v>4</v>
      </c>
      <c r="K16" s="24" t="s">
        <v>11</v>
      </c>
      <c r="L16" s="25" t="s">
        <v>12</v>
      </c>
      <c r="M16" s="26" t="s">
        <v>13</v>
      </c>
    </row>
    <row r="17" spans="2:13" x14ac:dyDescent="0.25">
      <c r="B17" s="50" t="s">
        <v>6</v>
      </c>
      <c r="C17" s="6" t="s">
        <v>0</v>
      </c>
      <c r="D17" s="3">
        <v>118</v>
      </c>
      <c r="E17" s="4">
        <v>30</v>
      </c>
      <c r="F17" s="47">
        <v>9</v>
      </c>
      <c r="G17" s="4">
        <v>0</v>
      </c>
      <c r="H17" s="5">
        <v>15</v>
      </c>
      <c r="I17" s="13">
        <f>SUM(D17:H17)</f>
        <v>172</v>
      </c>
      <c r="K17" s="13" t="s">
        <v>0</v>
      </c>
      <c r="L17" s="16">
        <f>D22/I17-1</f>
        <v>7.5581395348837122E-2</v>
      </c>
      <c r="M17" s="13">
        <f>D22-I17</f>
        <v>13</v>
      </c>
    </row>
    <row r="18" spans="2:13" x14ac:dyDescent="0.25">
      <c r="B18" s="51"/>
      <c r="C18" s="6" t="s">
        <v>1</v>
      </c>
      <c r="D18" s="6">
        <v>28</v>
      </c>
      <c r="E18" s="7">
        <v>572</v>
      </c>
      <c r="F18" s="48">
        <v>57</v>
      </c>
      <c r="G18" s="7">
        <v>0</v>
      </c>
      <c r="H18" s="8">
        <v>6</v>
      </c>
      <c r="I18" s="14">
        <f t="shared" ref="I18:I21" si="0">SUM(D18:H18)</f>
        <v>663</v>
      </c>
      <c r="K18" s="14" t="s">
        <v>1</v>
      </c>
      <c r="L18" s="17">
        <f>E22/I18-1</f>
        <v>-1.8099547511312264E-2</v>
      </c>
      <c r="M18" s="14">
        <f>E22-I18</f>
        <v>-12</v>
      </c>
    </row>
    <row r="19" spans="2:13" x14ac:dyDescent="0.25">
      <c r="B19" s="51"/>
      <c r="C19" s="6" t="s">
        <v>2</v>
      </c>
      <c r="D19" s="6">
        <v>9</v>
      </c>
      <c r="E19" s="7">
        <v>37</v>
      </c>
      <c r="F19" s="48">
        <v>134</v>
      </c>
      <c r="G19" s="7">
        <v>0</v>
      </c>
      <c r="H19" s="8">
        <v>1</v>
      </c>
      <c r="I19" s="14">
        <f t="shared" si="0"/>
        <v>181</v>
      </c>
      <c r="K19" s="14" t="s">
        <v>2</v>
      </c>
      <c r="L19" s="17">
        <f>F22/I19-1</f>
        <v>0.1270718232044199</v>
      </c>
      <c r="M19" s="14">
        <f>F22-I19</f>
        <v>23</v>
      </c>
    </row>
    <row r="20" spans="2:13" x14ac:dyDescent="0.25">
      <c r="B20" s="51"/>
      <c r="C20" s="6" t="s">
        <v>3</v>
      </c>
      <c r="D20" s="6">
        <v>0</v>
      </c>
      <c r="E20" s="7">
        <v>0</v>
      </c>
      <c r="F20" s="48">
        <v>0</v>
      </c>
      <c r="G20" s="7">
        <v>311</v>
      </c>
      <c r="H20" s="8">
        <v>0</v>
      </c>
      <c r="I20" s="14">
        <f t="shared" si="0"/>
        <v>311</v>
      </c>
      <c r="K20" s="14" t="s">
        <v>3</v>
      </c>
      <c r="L20" s="17">
        <f>G22/I20-1</f>
        <v>0</v>
      </c>
      <c r="M20" s="14">
        <f>G22-I20</f>
        <v>0</v>
      </c>
    </row>
    <row r="21" spans="2:13" ht="15.75" thickBot="1" x14ac:dyDescent="0.3">
      <c r="B21" s="52"/>
      <c r="C21" s="9" t="s">
        <v>4</v>
      </c>
      <c r="D21" s="9">
        <v>30</v>
      </c>
      <c r="E21" s="10">
        <v>12</v>
      </c>
      <c r="F21" s="49">
        <v>4</v>
      </c>
      <c r="G21" s="10">
        <v>0</v>
      </c>
      <c r="H21" s="11">
        <v>93</v>
      </c>
      <c r="I21" s="15">
        <f t="shared" si="0"/>
        <v>139</v>
      </c>
      <c r="K21" s="15" t="s">
        <v>4</v>
      </c>
      <c r="L21" s="18">
        <f>H22/I21-1</f>
        <v>-0.17266187050359716</v>
      </c>
      <c r="M21" s="15">
        <f>H22-I21</f>
        <v>-24</v>
      </c>
    </row>
    <row r="22" spans="2:13" ht="15.75" thickBot="1" x14ac:dyDescent="0.3">
      <c r="B22" s="2"/>
      <c r="D22" s="19">
        <f>SUM(D17:D21)</f>
        <v>185</v>
      </c>
      <c r="E22" s="20">
        <f t="shared" ref="E22:H22" si="1">SUM(E17:E21)</f>
        <v>651</v>
      </c>
      <c r="F22" s="20">
        <f t="shared" si="1"/>
        <v>204</v>
      </c>
      <c r="G22" s="20">
        <f t="shared" si="1"/>
        <v>311</v>
      </c>
      <c r="H22" s="21">
        <f t="shared" si="1"/>
        <v>115</v>
      </c>
      <c r="I22" s="23">
        <f>SUM(I17:I21)</f>
        <v>1466</v>
      </c>
    </row>
    <row r="26" spans="2:13" x14ac:dyDescent="0.25">
      <c r="B26" s="22" t="s">
        <v>8</v>
      </c>
    </row>
    <row r="27" spans="2:13" ht="15.75" thickBot="1" x14ac:dyDescent="0.3"/>
    <row r="28" spans="2:13" ht="15.75" thickBot="1" x14ac:dyDescent="0.3">
      <c r="D28" s="53" t="s">
        <v>19</v>
      </c>
      <c r="E28" s="54"/>
      <c r="F28" s="54"/>
      <c r="G28" s="54"/>
      <c r="H28" s="55"/>
    </row>
    <row r="29" spans="2:13" ht="15.75" thickBot="1" x14ac:dyDescent="0.3">
      <c r="C29" s="11"/>
      <c r="D29" s="4" t="s">
        <v>0</v>
      </c>
      <c r="E29" s="4" t="s">
        <v>1</v>
      </c>
      <c r="F29" s="4" t="s">
        <v>2</v>
      </c>
      <c r="G29" s="4" t="s">
        <v>3</v>
      </c>
      <c r="H29" s="5" t="s">
        <v>4</v>
      </c>
      <c r="K29" s="24" t="s">
        <v>11</v>
      </c>
      <c r="L29" s="25" t="s">
        <v>12</v>
      </c>
      <c r="M29" s="26" t="s">
        <v>13</v>
      </c>
    </row>
    <row r="30" spans="2:13" x14ac:dyDescent="0.25">
      <c r="B30" s="50" t="s">
        <v>6</v>
      </c>
      <c r="C30" s="6" t="s">
        <v>0</v>
      </c>
      <c r="D30" s="3">
        <v>482</v>
      </c>
      <c r="E30" s="4">
        <v>148</v>
      </c>
      <c r="F30" s="47">
        <v>53</v>
      </c>
      <c r="G30" s="4">
        <v>0</v>
      </c>
      <c r="H30" s="5">
        <v>88</v>
      </c>
      <c r="I30" s="13">
        <f>SUM(D30:H30)</f>
        <v>771</v>
      </c>
      <c r="K30" s="13" t="s">
        <v>0</v>
      </c>
      <c r="L30" s="16">
        <f>D35/I30-1</f>
        <v>-4.9286640726329489E-2</v>
      </c>
      <c r="M30" s="13">
        <f>D35-I30</f>
        <v>-38</v>
      </c>
    </row>
    <row r="31" spans="2:13" x14ac:dyDescent="0.25">
      <c r="B31" s="51"/>
      <c r="C31" s="6" t="s">
        <v>1</v>
      </c>
      <c r="D31" s="6">
        <v>109</v>
      </c>
      <c r="E31" s="7">
        <v>2586</v>
      </c>
      <c r="F31" s="48">
        <v>239</v>
      </c>
      <c r="G31" s="7">
        <v>0</v>
      </c>
      <c r="H31" s="8">
        <v>34</v>
      </c>
      <c r="I31" s="14">
        <f t="shared" ref="I31:I34" si="2">SUM(D31:H31)</f>
        <v>2968</v>
      </c>
      <c r="K31" s="14" t="s">
        <v>1</v>
      </c>
      <c r="L31" s="17">
        <f>E35/I31-1</f>
        <v>-4.0431266846361336E-3</v>
      </c>
      <c r="M31" s="14">
        <f>E35-I31</f>
        <v>-12</v>
      </c>
    </row>
    <row r="32" spans="2:13" x14ac:dyDescent="0.25">
      <c r="B32" s="51"/>
      <c r="C32" s="6" t="s">
        <v>2</v>
      </c>
      <c r="D32" s="6">
        <v>36</v>
      </c>
      <c r="E32" s="7">
        <v>179</v>
      </c>
      <c r="F32" s="48">
        <v>589</v>
      </c>
      <c r="G32" s="7">
        <v>0</v>
      </c>
      <c r="H32" s="8">
        <v>3</v>
      </c>
      <c r="I32" s="14">
        <f t="shared" si="2"/>
        <v>807</v>
      </c>
      <c r="K32" s="14" t="s">
        <v>2</v>
      </c>
      <c r="L32" s="17">
        <f>F35/I32-1</f>
        <v>0.10904584882280055</v>
      </c>
      <c r="M32" s="14">
        <f>F35-I32</f>
        <v>88</v>
      </c>
    </row>
    <row r="33" spans="2:13" x14ac:dyDescent="0.25">
      <c r="B33" s="51"/>
      <c r="C33" s="6" t="s">
        <v>3</v>
      </c>
      <c r="D33" s="6">
        <v>0</v>
      </c>
      <c r="E33" s="7">
        <v>0</v>
      </c>
      <c r="F33" s="48">
        <v>0</v>
      </c>
      <c r="G33" s="7">
        <v>1437</v>
      </c>
      <c r="H33" s="8">
        <v>0</v>
      </c>
      <c r="I33" s="14">
        <f t="shared" si="2"/>
        <v>1437</v>
      </c>
      <c r="K33" s="14" t="s">
        <v>3</v>
      </c>
      <c r="L33" s="17">
        <f>G35/I33-1</f>
        <v>0</v>
      </c>
      <c r="M33" s="14">
        <f>G35-I33</f>
        <v>0</v>
      </c>
    </row>
    <row r="34" spans="2:13" ht="15.75" thickBot="1" x14ac:dyDescent="0.3">
      <c r="B34" s="52"/>
      <c r="C34" s="9" t="s">
        <v>4</v>
      </c>
      <c r="D34" s="9">
        <v>106</v>
      </c>
      <c r="E34" s="10">
        <v>43</v>
      </c>
      <c r="F34" s="49">
        <v>14</v>
      </c>
      <c r="G34" s="10">
        <v>0</v>
      </c>
      <c r="H34" s="11">
        <v>412</v>
      </c>
      <c r="I34" s="15">
        <f t="shared" si="2"/>
        <v>575</v>
      </c>
      <c r="K34" s="15" t="s">
        <v>4</v>
      </c>
      <c r="L34" s="18">
        <f>H35/I34-1</f>
        <v>-6.6086956521739126E-2</v>
      </c>
      <c r="M34" s="15">
        <f>H35-I34</f>
        <v>-38</v>
      </c>
    </row>
    <row r="35" spans="2:13" ht="15.75" thickBot="1" x14ac:dyDescent="0.3">
      <c r="B35" s="2"/>
      <c r="D35" s="19">
        <f>SUM(D30:D34)</f>
        <v>733</v>
      </c>
      <c r="E35" s="20">
        <f t="shared" ref="E35:H35" si="3">SUM(E30:E34)</f>
        <v>2956</v>
      </c>
      <c r="F35" s="20">
        <f t="shared" si="3"/>
        <v>895</v>
      </c>
      <c r="G35" s="20">
        <f t="shared" si="3"/>
        <v>1437</v>
      </c>
      <c r="H35" s="21">
        <f t="shared" si="3"/>
        <v>537</v>
      </c>
      <c r="I35" s="23">
        <f>SUM(I30:I34)</f>
        <v>6558</v>
      </c>
    </row>
    <row r="39" spans="2:13" x14ac:dyDescent="0.25">
      <c r="B39" s="22" t="s">
        <v>9</v>
      </c>
    </row>
    <row r="40" spans="2:13" ht="15.75" thickBot="1" x14ac:dyDescent="0.3"/>
    <row r="41" spans="2:13" ht="15.75" thickBot="1" x14ac:dyDescent="0.3">
      <c r="D41" s="53" t="s">
        <v>19</v>
      </c>
      <c r="E41" s="54"/>
      <c r="F41" s="54"/>
      <c r="G41" s="54"/>
      <c r="H41" s="55"/>
    </row>
    <row r="42" spans="2:13" ht="15.75" thickBot="1" x14ac:dyDescent="0.3">
      <c r="C42" s="11"/>
      <c r="D42" s="4" t="s">
        <v>0</v>
      </c>
      <c r="E42" s="4" t="s">
        <v>1</v>
      </c>
      <c r="F42" s="4" t="s">
        <v>2</v>
      </c>
      <c r="G42" s="4" t="s">
        <v>3</v>
      </c>
      <c r="H42" s="5" t="s">
        <v>4</v>
      </c>
      <c r="K42" s="24" t="s">
        <v>11</v>
      </c>
      <c r="L42" s="25" t="s">
        <v>12</v>
      </c>
      <c r="M42" s="26" t="s">
        <v>13</v>
      </c>
    </row>
    <row r="43" spans="2:13" x14ac:dyDescent="0.25">
      <c r="B43" s="50" t="s">
        <v>6</v>
      </c>
      <c r="C43" s="6" t="s">
        <v>0</v>
      </c>
      <c r="D43" s="3">
        <v>87</v>
      </c>
      <c r="E43" s="4">
        <v>30</v>
      </c>
      <c r="F43" s="47">
        <v>8</v>
      </c>
      <c r="G43" s="4">
        <v>0</v>
      </c>
      <c r="H43" s="5">
        <v>18</v>
      </c>
      <c r="I43" s="13">
        <f>SUM(D43:H43)</f>
        <v>143</v>
      </c>
      <c r="K43" s="13" t="s">
        <v>0</v>
      </c>
      <c r="L43" s="16">
        <f>D48/I43-1</f>
        <v>-2.7972027972028024E-2</v>
      </c>
      <c r="M43" s="13">
        <f>D48-I43</f>
        <v>-4</v>
      </c>
    </row>
    <row r="44" spans="2:13" x14ac:dyDescent="0.25">
      <c r="B44" s="51"/>
      <c r="C44" s="6" t="s">
        <v>1</v>
      </c>
      <c r="D44" s="6">
        <v>24</v>
      </c>
      <c r="E44" s="7">
        <v>538</v>
      </c>
      <c r="F44" s="48">
        <v>35</v>
      </c>
      <c r="G44" s="7">
        <v>0</v>
      </c>
      <c r="H44" s="8">
        <v>6</v>
      </c>
      <c r="I44" s="14">
        <f>SUM(D44:H44)</f>
        <v>603</v>
      </c>
      <c r="K44" s="14" t="s">
        <v>1</v>
      </c>
      <c r="L44" s="17">
        <f>E48/I44-1</f>
        <v>1.990049751243772E-2</v>
      </c>
      <c r="M44" s="14">
        <f>E48-I44</f>
        <v>12</v>
      </c>
    </row>
    <row r="45" spans="2:13" x14ac:dyDescent="0.25">
      <c r="B45" s="51"/>
      <c r="C45" s="6" t="s">
        <v>2</v>
      </c>
      <c r="D45" s="6">
        <v>8</v>
      </c>
      <c r="E45" s="7">
        <v>39</v>
      </c>
      <c r="F45" s="48">
        <v>133</v>
      </c>
      <c r="G45" s="7">
        <v>0</v>
      </c>
      <c r="H45" s="8">
        <v>0</v>
      </c>
      <c r="I45" s="14">
        <f>SUM(D45:H45)</f>
        <v>180</v>
      </c>
      <c r="K45" s="14" t="s">
        <v>2</v>
      </c>
      <c r="L45" s="17">
        <f>F48/I45-1</f>
        <v>-1.6666666666666718E-2</v>
      </c>
      <c r="M45" s="14">
        <f>F48-I45</f>
        <v>-3</v>
      </c>
    </row>
    <row r="46" spans="2:13" x14ac:dyDescent="0.25">
      <c r="B46" s="51"/>
      <c r="C46" s="6" t="s">
        <v>3</v>
      </c>
      <c r="D46" s="6">
        <v>0</v>
      </c>
      <c r="E46" s="7">
        <v>0</v>
      </c>
      <c r="F46" s="48">
        <v>0</v>
      </c>
      <c r="G46" s="7">
        <v>288</v>
      </c>
      <c r="H46" s="8">
        <v>0</v>
      </c>
      <c r="I46" s="14">
        <f>SUM(D46:H46)</f>
        <v>288</v>
      </c>
      <c r="K46" s="14" t="s">
        <v>3</v>
      </c>
      <c r="L46" s="17">
        <f>G48/I46-1</f>
        <v>0</v>
      </c>
      <c r="M46" s="14">
        <f>G48-I46</f>
        <v>0</v>
      </c>
    </row>
    <row r="47" spans="2:13" ht="15.75" thickBot="1" x14ac:dyDescent="0.3">
      <c r="B47" s="52"/>
      <c r="C47" s="9" t="s">
        <v>4</v>
      </c>
      <c r="D47" s="9">
        <v>20</v>
      </c>
      <c r="E47" s="10">
        <v>8</v>
      </c>
      <c r="F47" s="49">
        <v>1</v>
      </c>
      <c r="G47" s="10">
        <v>0</v>
      </c>
      <c r="H47" s="11">
        <v>75</v>
      </c>
      <c r="I47" s="15">
        <f>SUM(D47:H47)</f>
        <v>104</v>
      </c>
      <c r="K47" s="15" t="s">
        <v>4</v>
      </c>
      <c r="L47" s="18">
        <f>H48/I47-1</f>
        <v>-4.8076923076923128E-2</v>
      </c>
      <c r="M47" s="15">
        <f>H48-I47</f>
        <v>-5</v>
      </c>
    </row>
    <row r="48" spans="2:13" ht="15.75" thickBot="1" x14ac:dyDescent="0.3">
      <c r="B48" s="2"/>
      <c r="D48" s="19">
        <f t="shared" ref="D48:I48" si="4">SUM(D43:D47)</f>
        <v>139</v>
      </c>
      <c r="E48" s="20">
        <f t="shared" si="4"/>
        <v>615</v>
      </c>
      <c r="F48" s="20">
        <f t="shared" si="4"/>
        <v>177</v>
      </c>
      <c r="G48" s="20">
        <f t="shared" si="4"/>
        <v>288</v>
      </c>
      <c r="H48" s="21">
        <f t="shared" si="4"/>
        <v>99</v>
      </c>
      <c r="I48" s="23">
        <f t="shared" si="4"/>
        <v>1318</v>
      </c>
    </row>
    <row r="52" spans="2:7" x14ac:dyDescent="0.25">
      <c r="B52" t="s">
        <v>40</v>
      </c>
    </row>
    <row r="53" spans="2:7" x14ac:dyDescent="0.25">
      <c r="B53" t="s">
        <v>41</v>
      </c>
    </row>
    <row r="54" spans="2:7" ht="15.75" thickBot="1" x14ac:dyDescent="0.3"/>
    <row r="55" spans="2:7" ht="15.75" thickBot="1" x14ac:dyDescent="0.3">
      <c r="F55" s="12" t="s">
        <v>42</v>
      </c>
      <c r="G55" s="12" t="s">
        <v>21</v>
      </c>
    </row>
    <row r="56" spans="2:7" x14ac:dyDescent="0.25">
      <c r="E56" s="3" t="s">
        <v>0</v>
      </c>
      <c r="F56" s="14">
        <f>F17+F30+F43</f>
        <v>70</v>
      </c>
      <c r="G56" s="17">
        <f>F56/SUM($F$56:$F$60)</f>
        <v>5.4858934169278999E-2</v>
      </c>
    </row>
    <row r="57" spans="2:7" x14ac:dyDescent="0.25">
      <c r="E57" s="6" t="s">
        <v>1</v>
      </c>
      <c r="F57" s="14">
        <f t="shared" ref="F57:F60" si="5">F18+F31+F44</f>
        <v>331</v>
      </c>
      <c r="G57" s="17">
        <f t="shared" ref="G57:G60" si="6">F57/SUM($F$56:$F$60)</f>
        <v>0.25940438871473354</v>
      </c>
    </row>
    <row r="58" spans="2:7" x14ac:dyDescent="0.25">
      <c r="E58" s="6" t="s">
        <v>2</v>
      </c>
      <c r="F58" s="14">
        <f t="shared" si="5"/>
        <v>856</v>
      </c>
      <c r="G58" s="17">
        <f t="shared" si="6"/>
        <v>0.67084639498432597</v>
      </c>
    </row>
    <row r="59" spans="2:7" x14ac:dyDescent="0.25">
      <c r="E59" s="6" t="s">
        <v>3</v>
      </c>
      <c r="F59" s="14">
        <f t="shared" si="5"/>
        <v>0</v>
      </c>
      <c r="G59" s="17">
        <f t="shared" si="6"/>
        <v>0</v>
      </c>
    </row>
    <row r="60" spans="2:7" ht="15.75" thickBot="1" x14ac:dyDescent="0.3">
      <c r="E60" s="9" t="s">
        <v>4</v>
      </c>
      <c r="F60" s="15">
        <f t="shared" si="5"/>
        <v>19</v>
      </c>
      <c r="G60" s="18">
        <f t="shared" si="6"/>
        <v>1.4890282131661442E-2</v>
      </c>
    </row>
    <row r="64" spans="2:7" x14ac:dyDescent="0.25">
      <c r="B64" t="s">
        <v>43</v>
      </c>
    </row>
    <row r="65" spans="5:7" ht="15.75" thickBot="1" x14ac:dyDescent="0.3"/>
    <row r="66" spans="5:7" ht="15.75" thickBot="1" x14ac:dyDescent="0.3">
      <c r="F66" s="12" t="s">
        <v>42</v>
      </c>
      <c r="G66" s="12" t="s">
        <v>21</v>
      </c>
    </row>
    <row r="67" spans="5:7" x14ac:dyDescent="0.25">
      <c r="E67" s="3" t="s">
        <v>0</v>
      </c>
      <c r="F67" s="13">
        <f>D19+D32+D45</f>
        <v>53</v>
      </c>
      <c r="G67" s="16">
        <f>F67/SUM($F$67:$F$71)</f>
        <v>4.5376712328767124E-2</v>
      </c>
    </row>
    <row r="68" spans="5:7" x14ac:dyDescent="0.25">
      <c r="E68" s="6" t="s">
        <v>1</v>
      </c>
      <c r="F68" s="14">
        <f>E19+E32+E45</f>
        <v>255</v>
      </c>
      <c r="G68" s="17">
        <f t="shared" ref="G68:G71" si="7">F68/SUM($F$67:$F$71)</f>
        <v>0.21832191780821919</v>
      </c>
    </row>
    <row r="69" spans="5:7" x14ac:dyDescent="0.25">
      <c r="E69" s="6" t="s">
        <v>2</v>
      </c>
      <c r="F69" s="14">
        <f>F19+F32+F45</f>
        <v>856</v>
      </c>
      <c r="G69" s="17">
        <f t="shared" si="7"/>
        <v>0.73287671232876717</v>
      </c>
    </row>
    <row r="70" spans="5:7" x14ac:dyDescent="0.25">
      <c r="E70" s="6" t="s">
        <v>3</v>
      </c>
      <c r="F70" s="14">
        <f>G19+G32+G45</f>
        <v>0</v>
      </c>
      <c r="G70" s="17">
        <f t="shared" si="7"/>
        <v>0</v>
      </c>
    </row>
    <row r="71" spans="5:7" ht="15.75" thickBot="1" x14ac:dyDescent="0.3">
      <c r="E71" s="9" t="s">
        <v>4</v>
      </c>
      <c r="F71" s="15">
        <f>H19+H32+H45</f>
        <v>4</v>
      </c>
      <c r="G71" s="18">
        <f t="shared" si="7"/>
        <v>3.4246575342465752E-3</v>
      </c>
    </row>
  </sheetData>
  <mergeCells count="6">
    <mergeCell ref="B43:B47"/>
    <mergeCell ref="D15:H15"/>
    <mergeCell ref="B17:B21"/>
    <mergeCell ref="D28:H28"/>
    <mergeCell ref="B30:B34"/>
    <mergeCell ref="D41:H4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71"/>
  <sheetViews>
    <sheetView topLeftCell="A7" workbookViewId="0">
      <selection activeCell="D17" sqref="D17:H21"/>
    </sheetView>
  </sheetViews>
  <sheetFormatPr baseColWidth="10" defaultRowHeight="15" x14ac:dyDescent="0.25"/>
  <cols>
    <col min="2" max="2" width="12" bestFit="1" customWidth="1"/>
    <col min="12" max="12" width="16.140625" bestFit="1" customWidth="1"/>
    <col min="13" max="13" width="16.7109375" bestFit="1" customWidth="1"/>
  </cols>
  <sheetData>
    <row r="3" spans="2:13" x14ac:dyDescent="0.25">
      <c r="B3" s="22" t="s">
        <v>10</v>
      </c>
    </row>
    <row r="4" spans="2:13" x14ac:dyDescent="0.25">
      <c r="B4" s="22"/>
    </row>
    <row r="5" spans="2:13" x14ac:dyDescent="0.25">
      <c r="B5" s="22" t="s">
        <v>0</v>
      </c>
      <c r="C5" s="1">
        <v>0.118251001936326</v>
      </c>
    </row>
    <row r="6" spans="2:13" x14ac:dyDescent="0.25">
      <c r="B6" s="22" t="s">
        <v>1</v>
      </c>
      <c r="C6" s="1">
        <v>0.38339262394740398</v>
      </c>
    </row>
    <row r="7" spans="2:13" x14ac:dyDescent="0.25">
      <c r="B7" s="22" t="s">
        <v>2</v>
      </c>
      <c r="C7" s="1">
        <v>9.4564776872157405E-2</v>
      </c>
    </row>
    <row r="8" spans="2:13" x14ac:dyDescent="0.25">
      <c r="B8" s="22" t="s">
        <v>3</v>
      </c>
      <c r="C8" s="1">
        <v>0.22110145449632901</v>
      </c>
    </row>
    <row r="9" spans="2:13" x14ac:dyDescent="0.25">
      <c r="B9" s="22" t="s">
        <v>4</v>
      </c>
      <c r="C9" s="1">
        <v>0.182690142747782</v>
      </c>
    </row>
    <row r="13" spans="2:13" x14ac:dyDescent="0.25">
      <c r="B13" s="22" t="s">
        <v>5</v>
      </c>
    </row>
    <row r="14" spans="2:13" ht="15.75" thickBot="1" x14ac:dyDescent="0.3"/>
    <row r="15" spans="2:13" ht="15.75" thickBot="1" x14ac:dyDescent="0.3">
      <c r="D15" s="53" t="s">
        <v>20</v>
      </c>
      <c r="E15" s="54"/>
      <c r="F15" s="54"/>
      <c r="G15" s="54"/>
      <c r="H15" s="55"/>
    </row>
    <row r="16" spans="2:13" ht="15.75" thickBot="1" x14ac:dyDescent="0.3">
      <c r="C16" s="11"/>
      <c r="D16" s="4" t="s">
        <v>0</v>
      </c>
      <c r="E16" s="4" t="s">
        <v>1</v>
      </c>
      <c r="F16" s="4" t="s">
        <v>2</v>
      </c>
      <c r="G16" s="4" t="s">
        <v>3</v>
      </c>
      <c r="H16" s="5" t="s">
        <v>4</v>
      </c>
      <c r="K16" s="24" t="s">
        <v>11</v>
      </c>
      <c r="L16" s="25" t="s">
        <v>12</v>
      </c>
      <c r="M16" s="26" t="s">
        <v>13</v>
      </c>
    </row>
    <row r="17" spans="2:13" x14ac:dyDescent="0.25">
      <c r="B17" s="50" t="s">
        <v>6</v>
      </c>
      <c r="C17" s="6" t="s">
        <v>0</v>
      </c>
      <c r="D17" s="3">
        <v>119</v>
      </c>
      <c r="E17" s="4">
        <v>26</v>
      </c>
      <c r="F17" s="47">
        <v>11</v>
      </c>
      <c r="G17" s="4">
        <v>0</v>
      </c>
      <c r="H17" s="5">
        <v>16</v>
      </c>
      <c r="I17" s="13">
        <f>SUM(D17:H17)</f>
        <v>172</v>
      </c>
      <c r="K17" s="13" t="s">
        <v>0</v>
      </c>
      <c r="L17" s="16">
        <f>D22/I17-1</f>
        <v>6.9767441860465018E-2</v>
      </c>
      <c r="M17" s="13">
        <f>D22-I17</f>
        <v>12</v>
      </c>
    </row>
    <row r="18" spans="2:13" x14ac:dyDescent="0.25">
      <c r="B18" s="51"/>
      <c r="C18" s="6" t="s">
        <v>1</v>
      </c>
      <c r="D18" s="6">
        <v>26</v>
      </c>
      <c r="E18" s="7">
        <v>568</v>
      </c>
      <c r="F18" s="48">
        <v>62</v>
      </c>
      <c r="G18" s="7">
        <v>0</v>
      </c>
      <c r="H18" s="8">
        <v>8</v>
      </c>
      <c r="I18" s="14">
        <f t="shared" ref="I18:I21" si="0">SUM(D18:H18)</f>
        <v>664</v>
      </c>
      <c r="K18" s="14" t="s">
        <v>1</v>
      </c>
      <c r="L18" s="17">
        <f>E22/I18-1</f>
        <v>-3.0120481927710885E-2</v>
      </c>
      <c r="M18" s="14">
        <f>E22-I18</f>
        <v>-20</v>
      </c>
    </row>
    <row r="19" spans="2:13" x14ac:dyDescent="0.25">
      <c r="B19" s="51"/>
      <c r="C19" s="6" t="s">
        <v>2</v>
      </c>
      <c r="D19" s="6">
        <v>7</v>
      </c>
      <c r="E19" s="7">
        <v>36</v>
      </c>
      <c r="F19" s="48">
        <v>134</v>
      </c>
      <c r="G19" s="7">
        <v>0</v>
      </c>
      <c r="H19" s="8">
        <v>4</v>
      </c>
      <c r="I19" s="14">
        <f t="shared" si="0"/>
        <v>181</v>
      </c>
      <c r="K19" s="14" t="s">
        <v>2</v>
      </c>
      <c r="L19" s="17">
        <f>F22/I19-1</f>
        <v>0.16574585635359118</v>
      </c>
      <c r="M19" s="14">
        <f>F22-I19</f>
        <v>30</v>
      </c>
    </row>
    <row r="20" spans="2:13" x14ac:dyDescent="0.25">
      <c r="B20" s="51"/>
      <c r="C20" s="6" t="s">
        <v>3</v>
      </c>
      <c r="D20" s="6">
        <v>0</v>
      </c>
      <c r="E20" s="7">
        <v>0</v>
      </c>
      <c r="F20" s="48">
        <v>0</v>
      </c>
      <c r="G20" s="7">
        <v>311</v>
      </c>
      <c r="H20" s="8">
        <v>0</v>
      </c>
      <c r="I20" s="14">
        <f t="shared" si="0"/>
        <v>311</v>
      </c>
      <c r="K20" s="14" t="s">
        <v>3</v>
      </c>
      <c r="L20" s="17">
        <f>G22/I20-1</f>
        <v>0</v>
      </c>
      <c r="M20" s="14">
        <f>G22-I20</f>
        <v>0</v>
      </c>
    </row>
    <row r="21" spans="2:13" ht="15.75" thickBot="1" x14ac:dyDescent="0.3">
      <c r="B21" s="52"/>
      <c r="C21" s="9" t="s">
        <v>4</v>
      </c>
      <c r="D21" s="9">
        <v>32</v>
      </c>
      <c r="E21" s="10">
        <v>14</v>
      </c>
      <c r="F21" s="49">
        <v>4</v>
      </c>
      <c r="G21" s="10">
        <v>0</v>
      </c>
      <c r="H21" s="11">
        <v>89</v>
      </c>
      <c r="I21" s="15">
        <f t="shared" si="0"/>
        <v>139</v>
      </c>
      <c r="K21" s="15" t="s">
        <v>4</v>
      </c>
      <c r="L21" s="18">
        <f>H22/I21-1</f>
        <v>-0.15827338129496404</v>
      </c>
      <c r="M21" s="15">
        <f>H22-I21</f>
        <v>-22</v>
      </c>
    </row>
    <row r="22" spans="2:13" ht="15.75" thickBot="1" x14ac:dyDescent="0.3">
      <c r="B22" s="2"/>
      <c r="D22" s="19">
        <f>SUM(D17:D21)</f>
        <v>184</v>
      </c>
      <c r="E22" s="20">
        <f t="shared" ref="E22:H22" si="1">SUM(E17:E21)</f>
        <v>644</v>
      </c>
      <c r="F22" s="20">
        <f t="shared" si="1"/>
        <v>211</v>
      </c>
      <c r="G22" s="20">
        <f t="shared" si="1"/>
        <v>311</v>
      </c>
      <c r="H22" s="21">
        <f t="shared" si="1"/>
        <v>117</v>
      </c>
      <c r="I22" s="23">
        <f>SUM(I17:I21)</f>
        <v>1467</v>
      </c>
    </row>
    <row r="26" spans="2:13" x14ac:dyDescent="0.25">
      <c r="B26" s="22" t="s">
        <v>8</v>
      </c>
    </row>
    <row r="27" spans="2:13" ht="15.75" thickBot="1" x14ac:dyDescent="0.3"/>
    <row r="28" spans="2:13" ht="15.75" thickBot="1" x14ac:dyDescent="0.3">
      <c r="D28" s="53" t="s">
        <v>20</v>
      </c>
      <c r="E28" s="54"/>
      <c r="F28" s="54"/>
      <c r="G28" s="54"/>
      <c r="H28" s="55"/>
    </row>
    <row r="29" spans="2:13" ht="15.75" thickBot="1" x14ac:dyDescent="0.3">
      <c r="C29" s="11"/>
      <c r="D29" s="4" t="s">
        <v>0</v>
      </c>
      <c r="E29" s="4" t="s">
        <v>1</v>
      </c>
      <c r="F29" s="4" t="s">
        <v>2</v>
      </c>
      <c r="G29" s="4" t="s">
        <v>3</v>
      </c>
      <c r="H29" s="5" t="s">
        <v>4</v>
      </c>
      <c r="K29" s="24" t="s">
        <v>11</v>
      </c>
      <c r="L29" s="25" t="s">
        <v>12</v>
      </c>
      <c r="M29" s="26" t="s">
        <v>13</v>
      </c>
    </row>
    <row r="30" spans="2:13" x14ac:dyDescent="0.25">
      <c r="B30" s="50" t="s">
        <v>6</v>
      </c>
      <c r="C30" s="6" t="s">
        <v>0</v>
      </c>
      <c r="D30" s="3">
        <v>495</v>
      </c>
      <c r="E30" s="4">
        <v>140</v>
      </c>
      <c r="F30" s="47">
        <v>54</v>
      </c>
      <c r="G30" s="4">
        <v>0</v>
      </c>
      <c r="H30" s="5">
        <v>82</v>
      </c>
      <c r="I30" s="13">
        <f>SUM(D30:H30)</f>
        <v>771</v>
      </c>
      <c r="K30" s="13" t="s">
        <v>0</v>
      </c>
      <c r="L30" s="16">
        <f>D35/I30-1</f>
        <v>-6.7444876783398167E-2</v>
      </c>
      <c r="M30" s="13">
        <f>D35-I30</f>
        <v>-52</v>
      </c>
    </row>
    <row r="31" spans="2:13" x14ac:dyDescent="0.25">
      <c r="B31" s="51"/>
      <c r="C31" s="6" t="s">
        <v>1</v>
      </c>
      <c r="D31" s="6">
        <v>77</v>
      </c>
      <c r="E31" s="7">
        <v>2614</v>
      </c>
      <c r="F31" s="48">
        <v>245</v>
      </c>
      <c r="G31" s="7">
        <v>0</v>
      </c>
      <c r="H31" s="8">
        <v>33</v>
      </c>
      <c r="I31" s="14">
        <f t="shared" ref="I31:I34" si="2">SUM(D31:H31)</f>
        <v>2969</v>
      </c>
      <c r="K31" s="14" t="s">
        <v>1</v>
      </c>
      <c r="L31" s="17">
        <f>E35/I31-1</f>
        <v>-8.0835298080161877E-3</v>
      </c>
      <c r="M31" s="14">
        <f>E35-I31</f>
        <v>-24</v>
      </c>
    </row>
    <row r="32" spans="2:13" x14ac:dyDescent="0.25">
      <c r="B32" s="51"/>
      <c r="C32" s="6" t="s">
        <v>2</v>
      </c>
      <c r="D32" s="6">
        <v>34</v>
      </c>
      <c r="E32" s="7">
        <v>148</v>
      </c>
      <c r="F32" s="48">
        <v>615</v>
      </c>
      <c r="G32" s="7">
        <v>0</v>
      </c>
      <c r="H32" s="8">
        <v>10</v>
      </c>
      <c r="I32" s="14">
        <f t="shared" si="2"/>
        <v>807</v>
      </c>
      <c r="K32" s="14" t="s">
        <v>2</v>
      </c>
      <c r="L32" s="17">
        <f>F35/I32-1</f>
        <v>0.15241635687732336</v>
      </c>
      <c r="M32" s="14">
        <f>F35-I32</f>
        <v>123</v>
      </c>
    </row>
    <row r="33" spans="2:13" x14ac:dyDescent="0.25">
      <c r="B33" s="51"/>
      <c r="C33" s="6" t="s">
        <v>3</v>
      </c>
      <c r="D33" s="6">
        <v>0</v>
      </c>
      <c r="E33" s="7">
        <v>0</v>
      </c>
      <c r="F33" s="48">
        <v>0</v>
      </c>
      <c r="G33" s="7">
        <v>1437</v>
      </c>
      <c r="H33" s="8">
        <v>0</v>
      </c>
      <c r="I33" s="14">
        <f t="shared" si="2"/>
        <v>1437</v>
      </c>
      <c r="K33" s="14" t="s">
        <v>3</v>
      </c>
      <c r="L33" s="17">
        <f>G35/I33-1</f>
        <v>0</v>
      </c>
      <c r="M33" s="14">
        <f>G35-I33</f>
        <v>0</v>
      </c>
    </row>
    <row r="34" spans="2:13" ht="15.75" thickBot="1" x14ac:dyDescent="0.3">
      <c r="B34" s="52"/>
      <c r="C34" s="9" t="s">
        <v>4</v>
      </c>
      <c r="D34" s="9">
        <v>113</v>
      </c>
      <c r="E34" s="10">
        <v>43</v>
      </c>
      <c r="F34" s="49">
        <v>16</v>
      </c>
      <c r="G34" s="10">
        <v>0</v>
      </c>
      <c r="H34" s="11">
        <v>403</v>
      </c>
      <c r="I34" s="15">
        <f t="shared" si="2"/>
        <v>575</v>
      </c>
      <c r="K34" s="15" t="s">
        <v>4</v>
      </c>
      <c r="L34" s="18">
        <f>H35/I34-1</f>
        <v>-8.1739130434782648E-2</v>
      </c>
      <c r="M34" s="15">
        <f>H35-I34</f>
        <v>-47</v>
      </c>
    </row>
    <row r="35" spans="2:13" ht="15.75" thickBot="1" x14ac:dyDescent="0.3">
      <c r="B35" s="2"/>
      <c r="D35" s="19">
        <f>SUM(D30:D34)</f>
        <v>719</v>
      </c>
      <c r="E35" s="20">
        <f t="shared" ref="E35:H35" si="3">SUM(E30:E34)</f>
        <v>2945</v>
      </c>
      <c r="F35" s="20">
        <f t="shared" si="3"/>
        <v>930</v>
      </c>
      <c r="G35" s="20">
        <f t="shared" si="3"/>
        <v>1437</v>
      </c>
      <c r="H35" s="21">
        <f t="shared" si="3"/>
        <v>528</v>
      </c>
      <c r="I35" s="23">
        <f>SUM(I30:I34)</f>
        <v>6559</v>
      </c>
    </row>
    <row r="39" spans="2:13" x14ac:dyDescent="0.25">
      <c r="B39" s="22" t="s">
        <v>9</v>
      </c>
    </row>
    <row r="40" spans="2:13" ht="15.75" thickBot="1" x14ac:dyDescent="0.3"/>
    <row r="41" spans="2:13" ht="15.75" thickBot="1" x14ac:dyDescent="0.3">
      <c r="D41" s="53" t="s">
        <v>20</v>
      </c>
      <c r="E41" s="54"/>
      <c r="F41" s="54"/>
      <c r="G41" s="54"/>
      <c r="H41" s="55"/>
    </row>
    <row r="42" spans="2:13" ht="15.75" thickBot="1" x14ac:dyDescent="0.3">
      <c r="C42" s="11"/>
      <c r="D42" s="4" t="s">
        <v>0</v>
      </c>
      <c r="E42" s="4" t="s">
        <v>1</v>
      </c>
      <c r="F42" s="4" t="s">
        <v>2</v>
      </c>
      <c r="G42" s="4" t="s">
        <v>3</v>
      </c>
      <c r="H42" s="5" t="s">
        <v>4</v>
      </c>
      <c r="K42" s="24" t="s">
        <v>11</v>
      </c>
      <c r="L42" s="25" t="s">
        <v>12</v>
      </c>
      <c r="M42" s="26" t="s">
        <v>13</v>
      </c>
    </row>
    <row r="43" spans="2:13" x14ac:dyDescent="0.25">
      <c r="B43" s="50" t="s">
        <v>6</v>
      </c>
      <c r="C43" s="6" t="s">
        <v>0</v>
      </c>
      <c r="D43" s="3">
        <v>92</v>
      </c>
      <c r="E43" s="4">
        <v>26</v>
      </c>
      <c r="F43" s="47">
        <v>7</v>
      </c>
      <c r="G43" s="4">
        <v>0</v>
      </c>
      <c r="H43" s="5">
        <v>18</v>
      </c>
      <c r="I43" s="13">
        <f>SUM(D43:H43)</f>
        <v>143</v>
      </c>
      <c r="K43" s="13" t="s">
        <v>0</v>
      </c>
      <c r="L43" s="16">
        <f>D48/I43-1</f>
        <v>-0.11888111888111885</v>
      </c>
      <c r="M43" s="13">
        <f>D48-I43</f>
        <v>-17</v>
      </c>
    </row>
    <row r="44" spans="2:13" x14ac:dyDescent="0.25">
      <c r="B44" s="51"/>
      <c r="C44" s="6" t="s">
        <v>1</v>
      </c>
      <c r="D44" s="6">
        <v>10</v>
      </c>
      <c r="E44" s="7">
        <v>538</v>
      </c>
      <c r="F44" s="48">
        <v>45</v>
      </c>
      <c r="G44" s="7">
        <v>0</v>
      </c>
      <c r="H44" s="8">
        <v>10</v>
      </c>
      <c r="I44" s="14">
        <f>SUM(D44:H44)</f>
        <v>603</v>
      </c>
      <c r="K44" s="14" t="s">
        <v>1</v>
      </c>
      <c r="L44" s="17">
        <f>E48/I44-1</f>
        <v>8.2918739635158278E-3</v>
      </c>
      <c r="M44" s="14">
        <f>E48-I44</f>
        <v>5</v>
      </c>
    </row>
    <row r="45" spans="2:13" x14ac:dyDescent="0.25">
      <c r="B45" s="51"/>
      <c r="C45" s="6" t="s">
        <v>2</v>
      </c>
      <c r="D45" s="6">
        <v>6</v>
      </c>
      <c r="E45" s="7">
        <v>37</v>
      </c>
      <c r="F45" s="48">
        <v>135</v>
      </c>
      <c r="G45" s="7">
        <v>0</v>
      </c>
      <c r="H45" s="8">
        <v>2</v>
      </c>
      <c r="I45" s="14">
        <f>SUM(D45:H45)</f>
        <v>180</v>
      </c>
      <c r="K45" s="14" t="s">
        <v>2</v>
      </c>
      <c r="L45" s="17">
        <f>F48/I45-1</f>
        <v>5.555555555555558E-2</v>
      </c>
      <c r="M45" s="14">
        <f>F48-I45</f>
        <v>10</v>
      </c>
    </row>
    <row r="46" spans="2:13" x14ac:dyDescent="0.25">
      <c r="B46" s="51"/>
      <c r="C46" s="6" t="s">
        <v>3</v>
      </c>
      <c r="D46" s="6">
        <v>0</v>
      </c>
      <c r="E46" s="7">
        <v>0</v>
      </c>
      <c r="F46" s="48">
        <v>0</v>
      </c>
      <c r="G46" s="7">
        <v>288</v>
      </c>
      <c r="H46" s="8">
        <v>0</v>
      </c>
      <c r="I46" s="14">
        <f>SUM(D46:H46)</f>
        <v>288</v>
      </c>
      <c r="K46" s="14" t="s">
        <v>3</v>
      </c>
      <c r="L46" s="17">
        <f>G48/I46-1</f>
        <v>0</v>
      </c>
      <c r="M46" s="14">
        <f>G48-I46</f>
        <v>0</v>
      </c>
    </row>
    <row r="47" spans="2:13" ht="15.75" thickBot="1" x14ac:dyDescent="0.3">
      <c r="B47" s="52"/>
      <c r="C47" s="9" t="s">
        <v>4</v>
      </c>
      <c r="D47" s="9">
        <v>18</v>
      </c>
      <c r="E47" s="10">
        <v>7</v>
      </c>
      <c r="F47" s="49">
        <v>3</v>
      </c>
      <c r="G47" s="10">
        <v>0</v>
      </c>
      <c r="H47" s="11">
        <v>76</v>
      </c>
      <c r="I47" s="15">
        <f>SUM(D47:H47)</f>
        <v>104</v>
      </c>
      <c r="K47" s="15" t="s">
        <v>4</v>
      </c>
      <c r="L47" s="18">
        <f>H48/I47-1</f>
        <v>1.9230769230769162E-2</v>
      </c>
      <c r="M47" s="15">
        <f>H48-I47</f>
        <v>2</v>
      </c>
    </row>
    <row r="48" spans="2:13" ht="15.75" thickBot="1" x14ac:dyDescent="0.3">
      <c r="B48" s="2"/>
      <c r="D48" s="19">
        <f t="shared" ref="D48:I48" si="4">SUM(D43:D47)</f>
        <v>126</v>
      </c>
      <c r="E48" s="20">
        <f t="shared" si="4"/>
        <v>608</v>
      </c>
      <c r="F48" s="20">
        <f t="shared" si="4"/>
        <v>190</v>
      </c>
      <c r="G48" s="20">
        <f t="shared" si="4"/>
        <v>288</v>
      </c>
      <c r="H48" s="21">
        <f t="shared" si="4"/>
        <v>106</v>
      </c>
      <c r="I48" s="23">
        <f t="shared" si="4"/>
        <v>1318</v>
      </c>
    </row>
    <row r="52" spans="2:7" x14ac:dyDescent="0.25">
      <c r="B52" t="s">
        <v>40</v>
      </c>
    </row>
    <row r="53" spans="2:7" x14ac:dyDescent="0.25">
      <c r="B53" t="s">
        <v>41</v>
      </c>
    </row>
    <row r="54" spans="2:7" ht="15.75" thickBot="1" x14ac:dyDescent="0.3"/>
    <row r="55" spans="2:7" ht="15.75" thickBot="1" x14ac:dyDescent="0.3">
      <c r="F55" s="12" t="s">
        <v>42</v>
      </c>
      <c r="G55" s="12" t="s">
        <v>21</v>
      </c>
    </row>
    <row r="56" spans="2:7" x14ac:dyDescent="0.25">
      <c r="E56" s="3" t="s">
        <v>0</v>
      </c>
      <c r="F56" s="14">
        <f>F17+F30+F43</f>
        <v>72</v>
      </c>
      <c r="G56" s="17">
        <f>F56/SUM($F$56:$F$60)</f>
        <v>5.4094665664913597E-2</v>
      </c>
    </row>
    <row r="57" spans="2:7" x14ac:dyDescent="0.25">
      <c r="E57" s="6" t="s">
        <v>1</v>
      </c>
      <c r="F57" s="14">
        <f t="shared" ref="F57:F60" si="5">F18+F31+F44</f>
        <v>352</v>
      </c>
      <c r="G57" s="17">
        <f t="shared" ref="G57:G60" si="6">F57/SUM($F$56:$F$60)</f>
        <v>0.26446280991735538</v>
      </c>
    </row>
    <row r="58" spans="2:7" x14ac:dyDescent="0.25">
      <c r="E58" s="6" t="s">
        <v>2</v>
      </c>
      <c r="F58" s="14">
        <f t="shared" si="5"/>
        <v>884</v>
      </c>
      <c r="G58" s="17">
        <f t="shared" si="6"/>
        <v>0.66416228399699473</v>
      </c>
    </row>
    <row r="59" spans="2:7" x14ac:dyDescent="0.25">
      <c r="E59" s="6" t="s">
        <v>3</v>
      </c>
      <c r="F59" s="14">
        <f t="shared" si="5"/>
        <v>0</v>
      </c>
      <c r="G59" s="17">
        <f t="shared" si="6"/>
        <v>0</v>
      </c>
    </row>
    <row r="60" spans="2:7" ht="15.75" thickBot="1" x14ac:dyDescent="0.3">
      <c r="E60" s="9" t="s">
        <v>4</v>
      </c>
      <c r="F60" s="15">
        <f t="shared" si="5"/>
        <v>23</v>
      </c>
      <c r="G60" s="18">
        <f t="shared" si="6"/>
        <v>1.7280240420736288E-2</v>
      </c>
    </row>
    <row r="64" spans="2:7" x14ac:dyDescent="0.25">
      <c r="B64" t="s">
        <v>43</v>
      </c>
    </row>
    <row r="65" spans="5:7" ht="15.75" thickBot="1" x14ac:dyDescent="0.3"/>
    <row r="66" spans="5:7" ht="15.75" thickBot="1" x14ac:dyDescent="0.3">
      <c r="F66" s="12" t="s">
        <v>42</v>
      </c>
      <c r="G66" s="12" t="s">
        <v>21</v>
      </c>
    </row>
    <row r="67" spans="5:7" x14ac:dyDescent="0.25">
      <c r="E67" s="3" t="s">
        <v>0</v>
      </c>
      <c r="F67" s="13">
        <f>D19+D32+D45</f>
        <v>47</v>
      </c>
      <c r="G67" s="16">
        <f>F67/SUM($F$67:$F$71)</f>
        <v>4.0239726027397262E-2</v>
      </c>
    </row>
    <row r="68" spans="5:7" x14ac:dyDescent="0.25">
      <c r="E68" s="6" t="s">
        <v>1</v>
      </c>
      <c r="F68" s="14">
        <f>E19+E32+E45</f>
        <v>221</v>
      </c>
      <c r="G68" s="17">
        <f t="shared" ref="G68:G71" si="7">F68/SUM($F$67:$F$71)</f>
        <v>0.18921232876712329</v>
      </c>
    </row>
    <row r="69" spans="5:7" x14ac:dyDescent="0.25">
      <c r="E69" s="6" t="s">
        <v>2</v>
      </c>
      <c r="F69" s="14">
        <f>F19+F32+F45</f>
        <v>884</v>
      </c>
      <c r="G69" s="17">
        <f t="shared" si="7"/>
        <v>0.75684931506849318</v>
      </c>
    </row>
    <row r="70" spans="5:7" x14ac:dyDescent="0.25">
      <c r="E70" s="6" t="s">
        <v>3</v>
      </c>
      <c r="F70" s="14">
        <f>G19+G32+G45</f>
        <v>0</v>
      </c>
      <c r="G70" s="17">
        <f t="shared" si="7"/>
        <v>0</v>
      </c>
    </row>
    <row r="71" spans="5:7" ht="15.75" thickBot="1" x14ac:dyDescent="0.3">
      <c r="E71" s="9" t="s">
        <v>4</v>
      </c>
      <c r="F71" s="15">
        <f>H19+H32+H45</f>
        <v>16</v>
      </c>
      <c r="G71" s="18">
        <f t="shared" si="7"/>
        <v>1.3698630136986301E-2</v>
      </c>
    </row>
  </sheetData>
  <mergeCells count="6">
    <mergeCell ref="B43:B47"/>
    <mergeCell ref="D15:H15"/>
    <mergeCell ref="B17:B21"/>
    <mergeCell ref="D28:H28"/>
    <mergeCell ref="B30:B34"/>
    <mergeCell ref="D41:H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52805-F0F3-4822-A87D-F7659731C8E6}">
  <dimension ref="A2:N50"/>
  <sheetViews>
    <sheetView topLeftCell="A4" workbookViewId="0">
      <selection activeCell="K22" sqref="K22"/>
    </sheetView>
  </sheetViews>
  <sheetFormatPr baseColWidth="10" defaultRowHeight="15" x14ac:dyDescent="0.25"/>
  <cols>
    <col min="1" max="1" width="14.42578125" bestFit="1" customWidth="1"/>
    <col min="2" max="2" width="23" bestFit="1" customWidth="1"/>
    <col min="3" max="3" width="14.28515625" bestFit="1" customWidth="1"/>
    <col min="4" max="4" width="14.28515625" customWidth="1"/>
    <col min="6" max="6" width="13.42578125" bestFit="1" customWidth="1"/>
    <col min="7" max="7" width="23" bestFit="1" customWidth="1"/>
    <col min="8" max="8" width="14.28515625" bestFit="1" customWidth="1"/>
    <col min="9" max="9" width="14.28515625" customWidth="1"/>
    <col min="11" max="11" width="13.42578125" bestFit="1" customWidth="1"/>
    <col min="12" max="12" width="23" bestFit="1" customWidth="1"/>
    <col min="13" max="13" width="14.28515625" bestFit="1" customWidth="1"/>
  </cols>
  <sheetData>
    <row r="2" spans="1:14" x14ac:dyDescent="0.25">
      <c r="B2" t="s">
        <v>15</v>
      </c>
      <c r="G2" t="s">
        <v>16</v>
      </c>
      <c r="L2" t="s">
        <v>17</v>
      </c>
    </row>
    <row r="4" spans="1:14" x14ac:dyDescent="0.25">
      <c r="A4" t="s">
        <v>22</v>
      </c>
      <c r="B4" t="s">
        <v>23</v>
      </c>
      <c r="C4" t="s">
        <v>24</v>
      </c>
      <c r="D4" t="s">
        <v>44</v>
      </c>
      <c r="F4" t="s">
        <v>22</v>
      </c>
      <c r="G4" t="s">
        <v>23</v>
      </c>
      <c r="H4" t="s">
        <v>24</v>
      </c>
      <c r="I4" t="s">
        <v>44</v>
      </c>
      <c r="K4" t="s">
        <v>22</v>
      </c>
      <c r="L4" t="s">
        <v>23</v>
      </c>
      <c r="M4" t="s">
        <v>24</v>
      </c>
      <c r="N4" t="s">
        <v>44</v>
      </c>
    </row>
    <row r="5" spans="1:14" x14ac:dyDescent="0.25">
      <c r="A5" t="s">
        <v>26</v>
      </c>
      <c r="B5" t="s">
        <v>27</v>
      </c>
      <c r="C5">
        <v>6</v>
      </c>
      <c r="D5" s="60">
        <f>Tabelle1[[#This Row],[ occurrences]]/$C$50</f>
        <v>9.6153846153846159E-3</v>
      </c>
      <c r="F5" t="s">
        <v>32</v>
      </c>
      <c r="G5" t="s">
        <v>33</v>
      </c>
      <c r="H5">
        <v>14</v>
      </c>
      <c r="I5" s="60">
        <f>Tabelle2[[#This Row],[ occurrences]]/$H$19</f>
        <v>6.7961165048543687E-2</v>
      </c>
      <c r="K5" t="s">
        <v>32</v>
      </c>
      <c r="L5" t="s">
        <v>33</v>
      </c>
      <c r="M5">
        <v>33</v>
      </c>
      <c r="N5" s="60">
        <f>Tabelle3[[#This Row],[ occurrences]]/$M$21</f>
        <v>8.0097087378640783E-2</v>
      </c>
    </row>
    <row r="6" spans="1:14" x14ac:dyDescent="0.25">
      <c r="A6" t="s">
        <v>26</v>
      </c>
      <c r="B6" t="s">
        <v>28</v>
      </c>
      <c r="C6">
        <v>33</v>
      </c>
      <c r="D6" s="60">
        <f>Tabelle1[[#This Row],[ occurrences]]/$C$50</f>
        <v>5.2884615384615384E-2</v>
      </c>
      <c r="F6" t="s">
        <v>32</v>
      </c>
      <c r="G6" t="s">
        <v>34</v>
      </c>
      <c r="H6">
        <v>15</v>
      </c>
      <c r="I6" s="60">
        <f>Tabelle2[[#This Row],[ occurrences]]/$H$19</f>
        <v>7.281553398058252E-2</v>
      </c>
      <c r="K6" t="s">
        <v>32</v>
      </c>
      <c r="L6" t="s">
        <v>34</v>
      </c>
      <c r="M6">
        <v>32</v>
      </c>
      <c r="N6" s="60">
        <f>Tabelle3[[#This Row],[ occurrences]]/$M$21</f>
        <v>7.7669902912621352E-2</v>
      </c>
    </row>
    <row r="7" spans="1:14" x14ac:dyDescent="0.25">
      <c r="A7" t="s">
        <v>26</v>
      </c>
      <c r="B7" t="s">
        <v>29</v>
      </c>
      <c r="C7">
        <v>61</v>
      </c>
      <c r="D7" s="60">
        <f>Tabelle1[[#This Row],[ occurrences]]/$C$50</f>
        <v>9.7756410256410256E-2</v>
      </c>
      <c r="F7" t="s">
        <v>32</v>
      </c>
      <c r="G7" t="s">
        <v>29</v>
      </c>
      <c r="H7">
        <v>60</v>
      </c>
      <c r="I7" s="60">
        <f>Tabelle2[[#This Row],[ occurrences]]/$H$19</f>
        <v>0.29126213592233008</v>
      </c>
      <c r="K7" t="s">
        <v>32</v>
      </c>
      <c r="L7" t="s">
        <v>29</v>
      </c>
      <c r="M7">
        <v>75</v>
      </c>
      <c r="N7" s="60">
        <f>Tabelle3[[#This Row],[ occurrences]]/$M$21</f>
        <v>0.18203883495145631</v>
      </c>
    </row>
    <row r="8" spans="1:14" x14ac:dyDescent="0.25">
      <c r="A8" t="s">
        <v>26</v>
      </c>
      <c r="B8" t="s">
        <v>25</v>
      </c>
      <c r="C8">
        <v>10</v>
      </c>
      <c r="D8" s="60">
        <f>Tabelle1[[#This Row],[ occurrences]]/$C$50</f>
        <v>1.6025641025641024E-2</v>
      </c>
      <c r="F8" t="s">
        <v>33</v>
      </c>
      <c r="G8" t="s">
        <v>32</v>
      </c>
      <c r="H8">
        <v>14</v>
      </c>
      <c r="I8" s="60">
        <f>Tabelle2[[#This Row],[ occurrences]]/$H$19</f>
        <v>6.7961165048543687E-2</v>
      </c>
      <c r="K8" t="s">
        <v>33</v>
      </c>
      <c r="L8" t="s">
        <v>32</v>
      </c>
      <c r="M8">
        <v>37</v>
      </c>
      <c r="N8" s="60">
        <f>Tabelle3[[#This Row],[ occurrences]]/$M$21</f>
        <v>8.9805825242718448E-2</v>
      </c>
    </row>
    <row r="9" spans="1:14" x14ac:dyDescent="0.25">
      <c r="A9" t="s">
        <v>26</v>
      </c>
      <c r="B9" t="s">
        <v>30</v>
      </c>
      <c r="C9">
        <v>12</v>
      </c>
      <c r="D9" s="60">
        <f>Tabelle1[[#This Row],[ occurrences]]/$C$50</f>
        <v>1.9230769230769232E-2</v>
      </c>
      <c r="F9" t="s">
        <v>33</v>
      </c>
      <c r="G9" t="s">
        <v>29</v>
      </c>
      <c r="H9">
        <v>11</v>
      </c>
      <c r="I9" s="60">
        <f>Tabelle2[[#This Row],[ occurrences]]/$H$19</f>
        <v>5.3398058252427182E-2</v>
      </c>
      <c r="K9" t="s">
        <v>33</v>
      </c>
      <c r="L9" t="s">
        <v>34</v>
      </c>
      <c r="M9">
        <v>15</v>
      </c>
      <c r="N9" s="60">
        <f>Tabelle3[[#This Row],[ occurrences]]/$M$21</f>
        <v>3.640776699029126E-2</v>
      </c>
    </row>
    <row r="10" spans="1:14" x14ac:dyDescent="0.25">
      <c r="A10" t="s">
        <v>26</v>
      </c>
      <c r="B10" t="s">
        <v>31</v>
      </c>
      <c r="C10">
        <v>56</v>
      </c>
      <c r="D10" s="60">
        <f>Tabelle1[[#This Row],[ occurrences]]/$C$50</f>
        <v>8.9743589743589744E-2</v>
      </c>
      <c r="F10" t="s">
        <v>34</v>
      </c>
      <c r="G10" t="s">
        <v>32</v>
      </c>
      <c r="H10">
        <v>9</v>
      </c>
      <c r="I10" s="60">
        <f>Tabelle2[[#This Row],[ occurrences]]/$H$19</f>
        <v>4.3689320388349516E-2</v>
      </c>
      <c r="K10" t="s">
        <v>33</v>
      </c>
      <c r="L10" t="s">
        <v>29</v>
      </c>
      <c r="M10">
        <v>50</v>
      </c>
      <c r="N10" s="60">
        <f>Tabelle3[[#This Row],[ occurrences]]/$M$21</f>
        <v>0.12135922330097088</v>
      </c>
    </row>
    <row r="11" spans="1:14" x14ac:dyDescent="0.25">
      <c r="A11" t="s">
        <v>30</v>
      </c>
      <c r="B11" t="s">
        <v>26</v>
      </c>
      <c r="C11">
        <v>11</v>
      </c>
      <c r="D11" s="60">
        <f>Tabelle1[[#This Row],[ occurrences]]/$C$50</f>
        <v>1.7628205128205128E-2</v>
      </c>
      <c r="F11" t="s">
        <v>34</v>
      </c>
      <c r="G11" t="s">
        <v>33</v>
      </c>
      <c r="H11">
        <v>1</v>
      </c>
      <c r="I11" s="60">
        <f>Tabelle2[[#This Row],[ occurrences]]/$H$19</f>
        <v>4.8543689320388345E-3</v>
      </c>
      <c r="K11" t="s">
        <v>34</v>
      </c>
      <c r="L11" t="s">
        <v>32</v>
      </c>
      <c r="M11">
        <v>22</v>
      </c>
      <c r="N11" s="60">
        <f>Tabelle3[[#This Row],[ occurrences]]/$M$21</f>
        <v>5.3398058252427182E-2</v>
      </c>
    </row>
    <row r="12" spans="1:14" x14ac:dyDescent="0.25">
      <c r="A12" t="s">
        <v>30</v>
      </c>
      <c r="B12" t="s">
        <v>31</v>
      </c>
      <c r="C12">
        <v>9</v>
      </c>
      <c r="D12" s="60">
        <f>Tabelle1[[#This Row],[ occurrences]]/$C$50</f>
        <v>1.4423076923076924E-2</v>
      </c>
      <c r="F12" t="s">
        <v>34</v>
      </c>
      <c r="G12" t="s">
        <v>29</v>
      </c>
      <c r="H12">
        <v>1</v>
      </c>
      <c r="I12" s="60">
        <f>Tabelle2[[#This Row],[ occurrences]]/$H$19</f>
        <v>4.8543689320388345E-3</v>
      </c>
      <c r="K12" t="s">
        <v>34</v>
      </c>
      <c r="L12" t="s">
        <v>33</v>
      </c>
      <c r="M12">
        <v>13</v>
      </c>
      <c r="N12" s="60">
        <f>Tabelle3[[#This Row],[ occurrences]]/$M$21</f>
        <v>3.1553398058252427E-2</v>
      </c>
    </row>
    <row r="13" spans="1:14" x14ac:dyDescent="0.25">
      <c r="A13" t="s">
        <v>30</v>
      </c>
      <c r="B13" t="s">
        <v>27</v>
      </c>
      <c r="C13">
        <v>1</v>
      </c>
      <c r="D13" s="60">
        <f>Tabelle1[[#This Row],[ occurrences]]/$C$50</f>
        <v>1.6025641025641025E-3</v>
      </c>
      <c r="F13" t="s">
        <v>29</v>
      </c>
      <c r="G13" t="s">
        <v>32</v>
      </c>
      <c r="H13">
        <v>77</v>
      </c>
      <c r="I13" s="60">
        <f>Tabelle2[[#This Row],[ occurrences]]/$H$19</f>
        <v>0.37378640776699029</v>
      </c>
      <c r="K13" t="s">
        <v>34</v>
      </c>
      <c r="L13" t="s">
        <v>29</v>
      </c>
      <c r="M13">
        <v>8</v>
      </c>
      <c r="N13" s="60">
        <f>Tabelle3[[#This Row],[ occurrences]]/$M$21</f>
        <v>1.9417475728155338E-2</v>
      </c>
    </row>
    <row r="14" spans="1:14" x14ac:dyDescent="0.25">
      <c r="A14" t="s">
        <v>30</v>
      </c>
      <c r="B14" t="s">
        <v>28</v>
      </c>
      <c r="C14">
        <v>1</v>
      </c>
      <c r="D14" s="60">
        <f>Tabelle1[[#This Row],[ occurrences]]/$C$50</f>
        <v>1.6025641025641025E-3</v>
      </c>
      <c r="F14" t="s">
        <v>29</v>
      </c>
      <c r="G14" t="s">
        <v>33</v>
      </c>
      <c r="H14">
        <v>4</v>
      </c>
      <c r="I14" s="60">
        <f>Tabelle2[[#This Row],[ occurrences]]/$H$19</f>
        <v>1.9417475728155338E-2</v>
      </c>
      <c r="K14" t="s">
        <v>29</v>
      </c>
      <c r="L14" t="s">
        <v>32</v>
      </c>
      <c r="M14">
        <v>73</v>
      </c>
      <c r="N14" s="60">
        <f>Tabelle3[[#This Row],[ occurrences]]/$M$21</f>
        <v>0.17718446601941748</v>
      </c>
    </row>
    <row r="15" spans="1:14" x14ac:dyDescent="0.25">
      <c r="A15" t="s">
        <v>30</v>
      </c>
      <c r="B15" t="s">
        <v>29</v>
      </c>
      <c r="C15">
        <v>7</v>
      </c>
      <c r="D15" s="60">
        <f>Tabelle1[[#This Row],[ occurrences]]/$C$50</f>
        <v>1.1217948717948718E-2</v>
      </c>
      <c r="K15" t="s">
        <v>29</v>
      </c>
      <c r="L15" t="s">
        <v>33</v>
      </c>
      <c r="M15">
        <v>46</v>
      </c>
      <c r="N15" s="60">
        <f>Tabelle3[[#This Row],[ occurrences]]/$M$21</f>
        <v>0.11165048543689321</v>
      </c>
    </row>
    <row r="16" spans="1:14" x14ac:dyDescent="0.25">
      <c r="A16" t="s">
        <v>25</v>
      </c>
      <c r="B16" t="s">
        <v>26</v>
      </c>
      <c r="C16">
        <v>8</v>
      </c>
      <c r="D16" s="60">
        <f>Tabelle1[[#This Row],[ occurrences]]/$C$50</f>
        <v>1.282051282051282E-2</v>
      </c>
      <c r="H16" t="s">
        <v>48</v>
      </c>
      <c r="I16" t="s">
        <v>21</v>
      </c>
      <c r="K16" t="s">
        <v>29</v>
      </c>
      <c r="L16" t="s">
        <v>34</v>
      </c>
      <c r="M16">
        <v>8</v>
      </c>
      <c r="N16" s="60">
        <f>Tabelle3[[#This Row],[ occurrences]]/$M$21</f>
        <v>1.9417475728155338E-2</v>
      </c>
    </row>
    <row r="17" spans="1:14" x14ac:dyDescent="0.25">
      <c r="A17" t="s">
        <v>25</v>
      </c>
      <c r="B17" t="s">
        <v>27</v>
      </c>
      <c r="C17">
        <v>3</v>
      </c>
      <c r="D17" s="60">
        <f>Tabelle1[[#This Row],[ occurrences]]/$C$50</f>
        <v>4.807692307692308E-3</v>
      </c>
      <c r="G17" t="s">
        <v>46</v>
      </c>
      <c r="H17">
        <f>H7+H9+H12+H13+H14</f>
        <v>153</v>
      </c>
      <c r="I17" s="60">
        <f>I7+I9+I12+I13+I14</f>
        <v>0.74271844660194164</v>
      </c>
    </row>
    <row r="18" spans="1:14" x14ac:dyDescent="0.25">
      <c r="A18" t="s">
        <v>25</v>
      </c>
      <c r="B18" t="s">
        <v>28</v>
      </c>
      <c r="C18">
        <v>1</v>
      </c>
      <c r="D18" s="60">
        <f>Tabelle1[[#This Row],[ occurrences]]/$C$50</f>
        <v>1.6025641025641025E-3</v>
      </c>
      <c r="G18" t="s">
        <v>47</v>
      </c>
      <c r="H18">
        <f>H5+H6+H8+H10+H11</f>
        <v>53</v>
      </c>
      <c r="I18" s="60">
        <f>I5+I6+I8+I10+I11</f>
        <v>0.25728155339805825</v>
      </c>
    </row>
    <row r="19" spans="1:14" x14ac:dyDescent="0.25">
      <c r="A19" t="s">
        <v>25</v>
      </c>
      <c r="B19" t="s">
        <v>29</v>
      </c>
      <c r="C19">
        <v>2</v>
      </c>
      <c r="D19" s="60">
        <f>Tabelle1[[#This Row],[ occurrences]]/$C$50</f>
        <v>3.205128205128205E-3</v>
      </c>
      <c r="G19" t="s">
        <v>45</v>
      </c>
      <c r="H19">
        <f>SUM(Tabelle2[[ occurrences]])</f>
        <v>206</v>
      </c>
      <c r="I19" s="61">
        <f>SUM(Tabelle2[Spalte1])</f>
        <v>1</v>
      </c>
      <c r="L19" t="s">
        <v>46</v>
      </c>
      <c r="M19">
        <f>M5+M6+M7+M8+M11+M14</f>
        <v>272</v>
      </c>
      <c r="N19" s="60">
        <f>N5+N6+N7+N8+N11+N14</f>
        <v>0.66019417475728148</v>
      </c>
    </row>
    <row r="20" spans="1:14" x14ac:dyDescent="0.25">
      <c r="A20" t="s">
        <v>25</v>
      </c>
      <c r="B20" t="s">
        <v>30</v>
      </c>
      <c r="C20">
        <v>2</v>
      </c>
      <c r="D20" s="60">
        <f>Tabelle1[[#This Row],[ occurrences]]/$C$50</f>
        <v>3.205128205128205E-3</v>
      </c>
      <c r="L20" t="s">
        <v>47</v>
      </c>
      <c r="M20">
        <f>M9+M10+M12+M13+M15+M16</f>
        <v>140</v>
      </c>
      <c r="N20" s="60">
        <f>N9+N10+N12+N13+N15+N16</f>
        <v>0.33980582524271841</v>
      </c>
    </row>
    <row r="21" spans="1:14" x14ac:dyDescent="0.25">
      <c r="A21" t="s">
        <v>25</v>
      </c>
      <c r="B21" t="s">
        <v>31</v>
      </c>
      <c r="C21">
        <v>2</v>
      </c>
      <c r="D21" s="60">
        <f>Tabelle1[[#This Row],[ occurrences]]/$C$50</f>
        <v>3.205128205128205E-3</v>
      </c>
      <c r="L21" t="s">
        <v>45</v>
      </c>
      <c r="M21">
        <f>SUM(Tabelle3[[ occurrences]])</f>
        <v>412</v>
      </c>
      <c r="N21" s="61">
        <f>SUM(Tabelle3[Spalte1])</f>
        <v>1</v>
      </c>
    </row>
    <row r="22" spans="1:14" x14ac:dyDescent="0.25">
      <c r="A22" t="s">
        <v>31</v>
      </c>
      <c r="B22" t="s">
        <v>25</v>
      </c>
      <c r="C22">
        <v>3</v>
      </c>
      <c r="D22" s="60">
        <f>Tabelle1[[#This Row],[ occurrences]]/$C$50</f>
        <v>4.807692307692308E-3</v>
      </c>
    </row>
    <row r="23" spans="1:14" x14ac:dyDescent="0.25">
      <c r="A23" t="s">
        <v>31</v>
      </c>
      <c r="B23" t="s">
        <v>30</v>
      </c>
      <c r="C23">
        <v>6</v>
      </c>
      <c r="D23" s="60">
        <f>Tabelle1[[#This Row],[ occurrences]]/$C$50</f>
        <v>9.6153846153846159E-3</v>
      </c>
    </row>
    <row r="24" spans="1:14" x14ac:dyDescent="0.25">
      <c r="A24" t="s">
        <v>31</v>
      </c>
      <c r="B24" t="s">
        <v>26</v>
      </c>
      <c r="C24">
        <v>79</v>
      </c>
      <c r="D24" s="60">
        <f>Tabelle1[[#This Row],[ occurrences]]/$C$50</f>
        <v>0.1266025641025641</v>
      </c>
    </row>
    <row r="25" spans="1:14" x14ac:dyDescent="0.25">
      <c r="A25" t="s">
        <v>31</v>
      </c>
      <c r="B25" t="s">
        <v>27</v>
      </c>
      <c r="C25">
        <v>11</v>
      </c>
      <c r="D25" s="60">
        <f>Tabelle1[[#This Row],[ occurrences]]/$C$50</f>
        <v>1.7628205128205128E-2</v>
      </c>
    </row>
    <row r="26" spans="1:14" x14ac:dyDescent="0.25">
      <c r="A26" t="s">
        <v>31</v>
      </c>
      <c r="B26" t="s">
        <v>28</v>
      </c>
      <c r="C26">
        <v>10</v>
      </c>
      <c r="D26" s="60">
        <f>Tabelle1[[#This Row],[ occurrences]]/$C$50</f>
        <v>1.6025641025641024E-2</v>
      </c>
    </row>
    <row r="27" spans="1:14" x14ac:dyDescent="0.25">
      <c r="A27" t="s">
        <v>31</v>
      </c>
      <c r="B27" t="s">
        <v>29</v>
      </c>
      <c r="C27">
        <v>2</v>
      </c>
      <c r="D27" s="60">
        <f>Tabelle1[[#This Row],[ occurrences]]/$C$50</f>
        <v>3.205128205128205E-3</v>
      </c>
    </row>
    <row r="28" spans="1:14" x14ac:dyDescent="0.25">
      <c r="A28" t="s">
        <v>29</v>
      </c>
      <c r="B28" t="s">
        <v>28</v>
      </c>
      <c r="C28">
        <v>25</v>
      </c>
      <c r="D28" s="60">
        <f>Tabelle1[[#This Row],[ occurrences]]/$C$50</f>
        <v>4.0064102564102567E-2</v>
      </c>
    </row>
    <row r="29" spans="1:14" x14ac:dyDescent="0.25">
      <c r="A29" t="s">
        <v>29</v>
      </c>
      <c r="B29" t="s">
        <v>27</v>
      </c>
      <c r="C29">
        <v>37</v>
      </c>
      <c r="D29" s="60">
        <f>Tabelle1[[#This Row],[ occurrences]]/$C$50</f>
        <v>5.9294871794871792E-2</v>
      </c>
    </row>
    <row r="30" spans="1:14" x14ac:dyDescent="0.25">
      <c r="A30" t="s">
        <v>29</v>
      </c>
      <c r="B30" t="s">
        <v>26</v>
      </c>
      <c r="C30">
        <v>70</v>
      </c>
      <c r="D30" s="60">
        <f>Tabelle1[[#This Row],[ occurrences]]/$C$50</f>
        <v>0.11217948717948718</v>
      </c>
    </row>
    <row r="31" spans="1:14" x14ac:dyDescent="0.25">
      <c r="A31" t="s">
        <v>29</v>
      </c>
      <c r="B31" t="s">
        <v>25</v>
      </c>
      <c r="C31">
        <v>4</v>
      </c>
      <c r="D31" s="60">
        <f>Tabelle1[[#This Row],[ occurrences]]/$C$50</f>
        <v>6.41025641025641E-3</v>
      </c>
    </row>
    <row r="32" spans="1:14" x14ac:dyDescent="0.25">
      <c r="A32" t="s">
        <v>29</v>
      </c>
      <c r="B32" t="s">
        <v>30</v>
      </c>
      <c r="C32">
        <v>2</v>
      </c>
      <c r="D32" s="60">
        <f>Tabelle1[[#This Row],[ occurrences]]/$C$50</f>
        <v>3.205128205128205E-3</v>
      </c>
    </row>
    <row r="33" spans="1:4" x14ac:dyDescent="0.25">
      <c r="A33" t="s">
        <v>29</v>
      </c>
      <c r="B33" t="s">
        <v>31</v>
      </c>
      <c r="C33">
        <v>1</v>
      </c>
      <c r="D33" s="60">
        <f>Tabelle1[[#This Row],[ occurrences]]/$C$50</f>
        <v>1.6025641025641025E-3</v>
      </c>
    </row>
    <row r="34" spans="1:4" x14ac:dyDescent="0.25">
      <c r="A34" t="s">
        <v>28</v>
      </c>
      <c r="B34" t="s">
        <v>29</v>
      </c>
      <c r="C34">
        <v>23</v>
      </c>
      <c r="D34" s="60">
        <f>Tabelle1[[#This Row],[ occurrences]]/$C$50</f>
        <v>3.685897435897436E-2</v>
      </c>
    </row>
    <row r="35" spans="1:4" x14ac:dyDescent="0.25">
      <c r="A35" t="s">
        <v>28</v>
      </c>
      <c r="B35" t="s">
        <v>27</v>
      </c>
      <c r="C35">
        <v>12</v>
      </c>
      <c r="D35" s="60">
        <f>Tabelle1[[#This Row],[ occurrences]]/$C$50</f>
        <v>1.9230769230769232E-2</v>
      </c>
    </row>
    <row r="36" spans="1:4" x14ac:dyDescent="0.25">
      <c r="A36" t="s">
        <v>28</v>
      </c>
      <c r="B36" t="s">
        <v>30</v>
      </c>
      <c r="C36">
        <v>5</v>
      </c>
      <c r="D36" s="60">
        <f>Tabelle1[[#This Row],[ occurrences]]/$C$50</f>
        <v>8.0128205128205121E-3</v>
      </c>
    </row>
    <row r="37" spans="1:4" x14ac:dyDescent="0.25">
      <c r="A37" t="s">
        <v>28</v>
      </c>
      <c r="B37" t="s">
        <v>26</v>
      </c>
      <c r="C37">
        <v>45</v>
      </c>
      <c r="D37" s="60">
        <f>Tabelle1[[#This Row],[ occurrences]]/$C$50</f>
        <v>7.2115384615384609E-2</v>
      </c>
    </row>
    <row r="38" spans="1:4" x14ac:dyDescent="0.25">
      <c r="A38" t="s">
        <v>28</v>
      </c>
      <c r="B38" t="s">
        <v>31</v>
      </c>
      <c r="C38">
        <v>8</v>
      </c>
      <c r="D38" s="60">
        <f>Tabelle1[[#This Row],[ occurrences]]/$C$50</f>
        <v>1.282051282051282E-2</v>
      </c>
    </row>
    <row r="39" spans="1:4" x14ac:dyDescent="0.25">
      <c r="A39" t="s">
        <v>28</v>
      </c>
      <c r="B39" t="s">
        <v>25</v>
      </c>
      <c r="C39">
        <v>3</v>
      </c>
      <c r="D39" s="60">
        <f>Tabelle1[[#This Row],[ occurrences]]/$C$50</f>
        <v>4.807692307692308E-3</v>
      </c>
    </row>
    <row r="40" spans="1:4" x14ac:dyDescent="0.25">
      <c r="A40" t="s">
        <v>27</v>
      </c>
      <c r="B40" t="s">
        <v>28</v>
      </c>
      <c r="C40">
        <v>6</v>
      </c>
      <c r="D40" s="60">
        <f>Tabelle1[[#This Row],[ occurrences]]/$C$50</f>
        <v>9.6153846153846159E-3</v>
      </c>
    </row>
    <row r="41" spans="1:4" x14ac:dyDescent="0.25">
      <c r="A41" t="s">
        <v>27</v>
      </c>
      <c r="B41" t="s">
        <v>26</v>
      </c>
      <c r="C41">
        <v>8</v>
      </c>
      <c r="D41" s="60">
        <f>Tabelle1[[#This Row],[ occurrences]]/$C$50</f>
        <v>1.282051282051282E-2</v>
      </c>
    </row>
    <row r="42" spans="1:4" x14ac:dyDescent="0.25">
      <c r="A42" t="s">
        <v>27</v>
      </c>
      <c r="B42" t="s">
        <v>25</v>
      </c>
      <c r="C42">
        <v>2</v>
      </c>
      <c r="D42" s="60">
        <f>Tabelle1[[#This Row],[ occurrences]]/$C$50</f>
        <v>3.205128205128205E-3</v>
      </c>
    </row>
    <row r="43" spans="1:4" x14ac:dyDescent="0.25">
      <c r="A43" t="s">
        <v>27</v>
      </c>
      <c r="B43" t="s">
        <v>30</v>
      </c>
      <c r="C43">
        <v>2</v>
      </c>
      <c r="D43" s="60">
        <f>Tabelle1[[#This Row],[ occurrences]]/$C$50</f>
        <v>3.205128205128205E-3</v>
      </c>
    </row>
    <row r="44" spans="1:4" x14ac:dyDescent="0.25">
      <c r="A44" t="s">
        <v>27</v>
      </c>
      <c r="B44" t="s">
        <v>31</v>
      </c>
      <c r="C44">
        <v>8</v>
      </c>
      <c r="D44" s="60">
        <f>Tabelle1[[#This Row],[ occurrences]]/$C$50</f>
        <v>1.282051282051282E-2</v>
      </c>
    </row>
    <row r="45" spans="1:4" x14ac:dyDescent="0.25">
      <c r="A45" t="s">
        <v>27</v>
      </c>
      <c r="B45" t="s">
        <v>29</v>
      </c>
      <c r="C45">
        <v>27</v>
      </c>
      <c r="D45" s="60">
        <f>Tabelle1[[#This Row],[ occurrences]]/$C$50</f>
        <v>4.3269230769230768E-2</v>
      </c>
    </row>
    <row r="48" spans="1:4" x14ac:dyDescent="0.25">
      <c r="B48" t="s">
        <v>46</v>
      </c>
      <c r="C48">
        <f>C7+C10+C12+C15+C19+C21+C22+C23+C24+C25+C26+C27+C28+C29+C30+C31+C32+C33+C34+C38+C44+C45</f>
        <v>453</v>
      </c>
      <c r="D48" s="60">
        <f>D7+D10+D12+D15+D19+D21+D22+D23+D24+D25+D26+D27+D28+D29+D30+D31+D32+D33+D34+D38+D44+D45</f>
        <v>0.72596153846153821</v>
      </c>
    </row>
    <row r="49" spans="2:4" x14ac:dyDescent="0.25">
      <c r="B49" t="s">
        <v>47</v>
      </c>
      <c r="C49">
        <f>C5+C6+C8+C9+C11+C13+C14+C16+C17+C18+C20+C35+C36+C37+C39+C40+C41+C42+C43</f>
        <v>171</v>
      </c>
      <c r="D49" s="60">
        <f>D5+D6+D8+D9+D11+D13+D14+D16+D17+D18+D20+D35+D36+D37+D39+D40+D41+D42+D43</f>
        <v>0.27403846153846151</v>
      </c>
    </row>
    <row r="50" spans="2:4" x14ac:dyDescent="0.25">
      <c r="B50" t="s">
        <v>45</v>
      </c>
      <c r="C50">
        <f>SUM(Tabelle1[[ occurrences]])</f>
        <v>624</v>
      </c>
      <c r="D50" s="60">
        <f>SUM(Tabelle1[Spalte1])</f>
        <v>0.99999999999999978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E3A7C-4B23-4D52-9A04-DBAE4E29C817}">
  <dimension ref="B3:J85"/>
  <sheetViews>
    <sheetView tabSelected="1" topLeftCell="A55" workbookViewId="0">
      <selection activeCell="G67" sqref="G67"/>
    </sheetView>
  </sheetViews>
  <sheetFormatPr baseColWidth="10" defaultRowHeight="15" x14ac:dyDescent="0.25"/>
  <cols>
    <col min="2" max="2" width="29.140625" bestFit="1" customWidth="1"/>
    <col min="3" max="3" width="16.140625" bestFit="1" customWidth="1"/>
    <col min="4" max="4" width="16.7109375" bestFit="1" customWidth="1"/>
    <col min="5" max="5" width="16.140625" bestFit="1" customWidth="1"/>
    <col min="6" max="6" width="16.7109375" bestFit="1" customWidth="1"/>
    <col min="7" max="7" width="16.140625" bestFit="1" customWidth="1"/>
    <col min="8" max="10" width="16.7109375" customWidth="1"/>
  </cols>
  <sheetData>
    <row r="3" spans="2:10" x14ac:dyDescent="0.25">
      <c r="B3" t="s">
        <v>14</v>
      </c>
      <c r="H3" t="s">
        <v>36</v>
      </c>
    </row>
    <row r="4" spans="2:10" ht="15.75" thickBot="1" x14ac:dyDescent="0.3"/>
    <row r="5" spans="2:10" ht="15.75" thickBot="1" x14ac:dyDescent="0.3">
      <c r="C5" s="58" t="s">
        <v>15</v>
      </c>
      <c r="D5" s="59"/>
      <c r="E5" s="58" t="s">
        <v>16</v>
      </c>
      <c r="F5" s="59"/>
      <c r="G5" s="58" t="s">
        <v>17</v>
      </c>
      <c r="H5" s="59"/>
      <c r="I5" s="56" t="s">
        <v>35</v>
      </c>
      <c r="J5" s="57"/>
    </row>
    <row r="6" spans="2:10" ht="15.75" thickBot="1" x14ac:dyDescent="0.3">
      <c r="C6" s="33" t="s">
        <v>38</v>
      </c>
      <c r="D6" s="37" t="s">
        <v>39</v>
      </c>
      <c r="E6" s="33" t="s">
        <v>38</v>
      </c>
      <c r="F6" s="37" t="s">
        <v>39</v>
      </c>
      <c r="G6" s="33" t="s">
        <v>38</v>
      </c>
      <c r="H6" s="37" t="s">
        <v>39</v>
      </c>
      <c r="I6" s="33" t="s">
        <v>38</v>
      </c>
      <c r="J6" s="37" t="s">
        <v>39</v>
      </c>
    </row>
    <row r="7" spans="2:10" x14ac:dyDescent="0.25">
      <c r="B7" s="34" t="s">
        <v>0</v>
      </c>
      <c r="C7" s="27">
        <f>complete!C5</f>
        <v>0.115843500967988</v>
      </c>
      <c r="D7" s="41">
        <f>C7*$C$12</f>
        <v>5728.9244968708781</v>
      </c>
      <c r="E7" s="16">
        <f>langenberg!C5</f>
        <v>0.117623227548953</v>
      </c>
      <c r="F7" s="44">
        <f>E7*$E$12</f>
        <v>5816.2333558406281</v>
      </c>
      <c r="G7" s="28">
        <f>neviges!C5</f>
        <v>0.118251001936326</v>
      </c>
      <c r="H7" s="41">
        <f>G7*$G$12</f>
        <v>5848.1033007610022</v>
      </c>
      <c r="I7" s="16">
        <v>0.11714633157681301</v>
      </c>
      <c r="J7" s="44">
        <f>I7*$I$12</f>
        <v>5792.5346574786727</v>
      </c>
    </row>
    <row r="8" spans="2:10" x14ac:dyDescent="0.25">
      <c r="B8" s="35" t="s">
        <v>1</v>
      </c>
      <c r="C8" s="29">
        <f>complete!C6</f>
        <v>0.37675025888073399</v>
      </c>
      <c r="D8" s="42">
        <f t="shared" ref="D8:D11" si="0">C8*$C$12</f>
        <v>18631.807302687819</v>
      </c>
      <c r="E8" s="17">
        <f>langenberg!C6</f>
        <v>0.38699077200089999</v>
      </c>
      <c r="F8" s="45">
        <f t="shared" ref="F8:F11" si="1">E8*$E$12</f>
        <v>19135.919693900501</v>
      </c>
      <c r="G8" s="30">
        <f>neviges!C6</f>
        <v>0.38339262394740398</v>
      </c>
      <c r="H8" s="42">
        <f t="shared" ref="H8:H11" si="2">G8*$G$12</f>
        <v>18960.682217318863</v>
      </c>
      <c r="I8" s="17">
        <v>0.39039769400531399</v>
      </c>
      <c r="J8" s="45">
        <f t="shared" ref="J8:J11" si="3">I8*$I$12</f>
        <v>19303.994775480762</v>
      </c>
    </row>
    <row r="9" spans="2:10" x14ac:dyDescent="0.25">
      <c r="B9" s="35" t="s">
        <v>2</v>
      </c>
      <c r="C9" s="29">
        <f>complete!C7</f>
        <v>9.6033496915942498E-2</v>
      </c>
      <c r="D9" s="42">
        <f t="shared" si="0"/>
        <v>4749.2405564810206</v>
      </c>
      <c r="E9" s="17">
        <f>langenberg!C7</f>
        <v>9.4125590817015506E-2</v>
      </c>
      <c r="F9" s="45">
        <f t="shared" si="1"/>
        <v>4654.322214719783</v>
      </c>
      <c r="G9" s="30">
        <f>neviges!C7</f>
        <v>9.4564776872157405E-2</v>
      </c>
      <c r="H9" s="42">
        <f t="shared" si="2"/>
        <v>4676.7010402125443</v>
      </c>
      <c r="I9" s="17">
        <v>9.4581813268477199E-2</v>
      </c>
      <c r="J9" s="45">
        <f t="shared" si="3"/>
        <v>4676.7869206863925</v>
      </c>
    </row>
    <row r="10" spans="2:10" x14ac:dyDescent="0.25">
      <c r="B10" s="35" t="s">
        <v>3</v>
      </c>
      <c r="C10" s="29">
        <f>complete!C8</f>
        <v>0.22106163612624299</v>
      </c>
      <c r="D10" s="42">
        <f t="shared" si="0"/>
        <v>10932.38215298722</v>
      </c>
      <c r="E10" s="17">
        <f>langenberg!C8</f>
        <v>0.221021832095431</v>
      </c>
      <c r="F10" s="45">
        <f t="shared" si="1"/>
        <v>10929.087553454872</v>
      </c>
      <c r="G10" s="30">
        <f>neviges!C8</f>
        <v>0.22110145449632901</v>
      </c>
      <c r="H10" s="42">
        <f t="shared" si="2"/>
        <v>10934.572432115951</v>
      </c>
      <c r="I10" s="17">
        <v>0.22114128721343901</v>
      </c>
      <c r="J10" s="45">
        <f t="shared" si="3"/>
        <v>10934.773228842918</v>
      </c>
    </row>
    <row r="11" spans="2:10" ht="15.75" thickBot="1" x14ac:dyDescent="0.3">
      <c r="B11" s="36" t="s">
        <v>4</v>
      </c>
      <c r="C11" s="31">
        <f>complete!C9</f>
        <v>0.19031110710908999</v>
      </c>
      <c r="D11" s="43">
        <f t="shared" si="0"/>
        <v>9411.6454909729364</v>
      </c>
      <c r="E11" s="18">
        <f>langenberg!C9</f>
        <v>0.18023857753769901</v>
      </c>
      <c r="F11" s="46">
        <f t="shared" si="1"/>
        <v>8912.4371820841407</v>
      </c>
      <c r="G11" s="32">
        <f>neviges!C9</f>
        <v>0.182690142747782</v>
      </c>
      <c r="H11" s="43">
        <f t="shared" si="2"/>
        <v>9034.9410095915591</v>
      </c>
      <c r="I11" s="18">
        <v>0.17673287393595399</v>
      </c>
      <c r="J11" s="46">
        <f t="shared" si="3"/>
        <v>8738.910417511117</v>
      </c>
    </row>
    <row r="12" spans="2:10" x14ac:dyDescent="0.25">
      <c r="B12" s="38" t="s">
        <v>37</v>
      </c>
      <c r="C12" s="39">
        <v>49454</v>
      </c>
      <c r="D12" s="39"/>
      <c r="E12" s="39">
        <v>49448</v>
      </c>
      <c r="F12" s="39"/>
      <c r="G12" s="39">
        <v>49455</v>
      </c>
      <c r="H12" s="39"/>
      <c r="I12" s="40">
        <v>49447</v>
      </c>
      <c r="J12" s="7"/>
    </row>
    <row r="15" spans="2:10" x14ac:dyDescent="0.25">
      <c r="B15" s="22" t="s">
        <v>18</v>
      </c>
    </row>
    <row r="16" spans="2:10" ht="15.75" thickBot="1" x14ac:dyDescent="0.3"/>
    <row r="17" spans="2:8" ht="15.75" thickBot="1" x14ac:dyDescent="0.3">
      <c r="C17" s="53" t="s">
        <v>15</v>
      </c>
      <c r="D17" s="55"/>
      <c r="E17" s="53" t="s">
        <v>16</v>
      </c>
      <c r="F17" s="55"/>
      <c r="G17" s="53" t="s">
        <v>17</v>
      </c>
      <c r="H17" s="55"/>
    </row>
    <row r="18" spans="2:8" ht="15.75" thickBot="1" x14ac:dyDescent="0.3">
      <c r="C18" s="33" t="s">
        <v>12</v>
      </c>
      <c r="D18" s="37" t="s">
        <v>13</v>
      </c>
      <c r="E18" s="33" t="s">
        <v>12</v>
      </c>
      <c r="F18" s="37" t="s">
        <v>13</v>
      </c>
      <c r="G18" s="33" t="s">
        <v>12</v>
      </c>
      <c r="H18" s="37" t="s">
        <v>13</v>
      </c>
    </row>
    <row r="19" spans="2:8" x14ac:dyDescent="0.25">
      <c r="B19" s="34" t="s">
        <v>0</v>
      </c>
      <c r="C19" s="27">
        <f>complete!L17</f>
        <v>2.3255813953488413E-2</v>
      </c>
      <c r="D19" s="4">
        <f>complete!M17</f>
        <v>4</v>
      </c>
      <c r="E19" s="27">
        <f>langenberg!L17</f>
        <v>7.5581395348837122E-2</v>
      </c>
      <c r="F19" s="5">
        <f>langenberg!M17</f>
        <v>13</v>
      </c>
      <c r="G19" s="28">
        <f>neviges!L17</f>
        <v>6.9767441860465018E-2</v>
      </c>
      <c r="H19" s="5">
        <f>neviges!M17</f>
        <v>12</v>
      </c>
    </row>
    <row r="20" spans="2:8" x14ac:dyDescent="0.25">
      <c r="B20" s="35" t="s">
        <v>1</v>
      </c>
      <c r="C20" s="29">
        <f>complete!L18</f>
        <v>-4.5248868778280493E-2</v>
      </c>
      <c r="D20" s="7">
        <f>complete!M18</f>
        <v>-30</v>
      </c>
      <c r="E20" s="29">
        <f>langenberg!L18</f>
        <v>-1.8099547511312264E-2</v>
      </c>
      <c r="F20" s="8">
        <f>langenberg!M18</f>
        <v>-12</v>
      </c>
      <c r="G20" s="30">
        <f>neviges!L18</f>
        <v>-3.0120481927710885E-2</v>
      </c>
      <c r="H20" s="8">
        <f>neviges!M18</f>
        <v>-20</v>
      </c>
    </row>
    <row r="21" spans="2:8" x14ac:dyDescent="0.25">
      <c r="B21" s="35" t="s">
        <v>2</v>
      </c>
      <c r="C21" s="29">
        <f>complete!L19</f>
        <v>0.17679558011049723</v>
      </c>
      <c r="D21" s="7">
        <f>complete!M19</f>
        <v>32</v>
      </c>
      <c r="E21" s="29">
        <f>langenberg!L19</f>
        <v>0.1270718232044199</v>
      </c>
      <c r="F21" s="8">
        <f>langenberg!M19</f>
        <v>23</v>
      </c>
      <c r="G21" s="30">
        <f>neviges!L19</f>
        <v>0.16574585635359118</v>
      </c>
      <c r="H21" s="8">
        <f>neviges!M19</f>
        <v>30</v>
      </c>
    </row>
    <row r="22" spans="2:8" x14ac:dyDescent="0.25">
      <c r="B22" s="35" t="s">
        <v>3</v>
      </c>
      <c r="C22" s="29">
        <f>complete!L20</f>
        <v>0</v>
      </c>
      <c r="D22" s="7">
        <f>complete!M20</f>
        <v>0</v>
      </c>
      <c r="E22" s="29">
        <f>langenberg!L20</f>
        <v>0</v>
      </c>
      <c r="F22" s="8">
        <f>langenberg!M20</f>
        <v>0</v>
      </c>
      <c r="G22" s="30">
        <f>neviges!L20</f>
        <v>0</v>
      </c>
      <c r="H22" s="8">
        <f>neviges!M20</f>
        <v>0</v>
      </c>
    </row>
    <row r="23" spans="2:8" ht="15.75" thickBot="1" x14ac:dyDescent="0.3">
      <c r="B23" s="36" t="s">
        <v>4</v>
      </c>
      <c r="C23" s="31">
        <f>complete!L21</f>
        <v>-4.2857142857142816E-2</v>
      </c>
      <c r="D23" s="10">
        <f>complete!M21</f>
        <v>-6</v>
      </c>
      <c r="E23" s="31">
        <f>langenberg!L21</f>
        <v>-0.17266187050359716</v>
      </c>
      <c r="F23" s="11">
        <f>langenberg!M21</f>
        <v>-24</v>
      </c>
      <c r="G23" s="32">
        <f>neviges!L21</f>
        <v>-0.15827338129496404</v>
      </c>
      <c r="H23" s="11">
        <f>neviges!M21</f>
        <v>-22</v>
      </c>
    </row>
    <row r="28" spans="2:8" x14ac:dyDescent="0.25">
      <c r="B28" s="22" t="s">
        <v>8</v>
      </c>
    </row>
    <row r="29" spans="2:8" ht="15.75" thickBot="1" x14ac:dyDescent="0.3"/>
    <row r="30" spans="2:8" ht="15.75" thickBot="1" x14ac:dyDescent="0.3">
      <c r="C30" s="53" t="s">
        <v>15</v>
      </c>
      <c r="D30" s="55"/>
      <c r="E30" s="53" t="s">
        <v>16</v>
      </c>
      <c r="F30" s="55"/>
      <c r="G30" s="53" t="s">
        <v>17</v>
      </c>
      <c r="H30" s="55"/>
    </row>
    <row r="31" spans="2:8" ht="15.75" thickBot="1" x14ac:dyDescent="0.3">
      <c r="C31" s="33" t="s">
        <v>12</v>
      </c>
      <c r="D31" s="37" t="s">
        <v>13</v>
      </c>
      <c r="E31" s="33" t="s">
        <v>12</v>
      </c>
      <c r="F31" s="37" t="s">
        <v>13</v>
      </c>
      <c r="G31" s="33" t="s">
        <v>12</v>
      </c>
      <c r="H31" s="37" t="s">
        <v>13</v>
      </c>
    </row>
    <row r="32" spans="2:8" x14ac:dyDescent="0.25">
      <c r="B32" s="34" t="s">
        <v>0</v>
      </c>
      <c r="C32" s="27">
        <f>complete!L30</f>
        <v>-6.6062176165803121E-2</v>
      </c>
      <c r="D32" s="4">
        <f>complete!M30</f>
        <v>-51</v>
      </c>
      <c r="E32" s="27">
        <f>langenberg!L30</f>
        <v>-4.9286640726329489E-2</v>
      </c>
      <c r="F32" s="5">
        <f>langenberg!M30</f>
        <v>-38</v>
      </c>
      <c r="G32" s="28">
        <f>neviges!L30</f>
        <v>-6.7444876783398167E-2</v>
      </c>
      <c r="H32" s="5">
        <f>neviges!M30</f>
        <v>-52</v>
      </c>
    </row>
    <row r="33" spans="2:8" x14ac:dyDescent="0.25">
      <c r="B33" s="35" t="s">
        <v>1</v>
      </c>
      <c r="C33" s="29">
        <f>complete!L31</f>
        <v>-1.9878706199460972E-2</v>
      </c>
      <c r="D33" s="7">
        <f>complete!M31</f>
        <v>-59</v>
      </c>
      <c r="E33" s="29">
        <f>langenberg!L31</f>
        <v>-4.0431266846361336E-3</v>
      </c>
      <c r="F33" s="8">
        <f>langenberg!M31</f>
        <v>-12</v>
      </c>
      <c r="G33" s="30">
        <f>neviges!L31</f>
        <v>-8.0835298080161877E-3</v>
      </c>
      <c r="H33" s="8">
        <f>neviges!M31</f>
        <v>-24</v>
      </c>
    </row>
    <row r="34" spans="2:8" x14ac:dyDescent="0.25">
      <c r="B34" s="35" t="s">
        <v>2</v>
      </c>
      <c r="C34" s="29">
        <f>complete!L32</f>
        <v>0.17100371747211907</v>
      </c>
      <c r="D34" s="7">
        <f>complete!M32</f>
        <v>138</v>
      </c>
      <c r="E34" s="29">
        <f>langenberg!L32</f>
        <v>0.10904584882280055</v>
      </c>
      <c r="F34" s="8">
        <f>langenberg!M32</f>
        <v>88</v>
      </c>
      <c r="G34" s="30">
        <f>neviges!L32</f>
        <v>0.15241635687732336</v>
      </c>
      <c r="H34" s="8">
        <f>neviges!M32</f>
        <v>123</v>
      </c>
    </row>
    <row r="35" spans="2:8" x14ac:dyDescent="0.25">
      <c r="B35" s="35" t="s">
        <v>3</v>
      </c>
      <c r="C35" s="29">
        <f>complete!L33</f>
        <v>0</v>
      </c>
      <c r="D35" s="7">
        <f>complete!M33</f>
        <v>0</v>
      </c>
      <c r="E35" s="29">
        <f>langenberg!L33</f>
        <v>0</v>
      </c>
      <c r="F35" s="8">
        <f>langenberg!M33</f>
        <v>0</v>
      </c>
      <c r="G35" s="30">
        <f>neviges!L33</f>
        <v>0</v>
      </c>
      <c r="H35" s="8">
        <f>neviges!M33</f>
        <v>0</v>
      </c>
    </row>
    <row r="36" spans="2:8" ht="15.75" thickBot="1" x14ac:dyDescent="0.3">
      <c r="B36" s="36" t="s">
        <v>4</v>
      </c>
      <c r="C36" s="31">
        <f>complete!L34</f>
        <v>-4.861111111111116E-2</v>
      </c>
      <c r="D36" s="10">
        <f>complete!M34</f>
        <v>-28</v>
      </c>
      <c r="E36" s="31">
        <f>langenberg!L34</f>
        <v>-6.6086956521739126E-2</v>
      </c>
      <c r="F36" s="11">
        <f>langenberg!M34</f>
        <v>-38</v>
      </c>
      <c r="G36" s="32">
        <f>neviges!L34</f>
        <v>-8.1739130434782648E-2</v>
      </c>
      <c r="H36" s="11">
        <f>neviges!M34</f>
        <v>-47</v>
      </c>
    </row>
    <row r="41" spans="2:8" x14ac:dyDescent="0.25">
      <c r="B41" s="22" t="s">
        <v>9</v>
      </c>
    </row>
    <row r="42" spans="2:8" ht="15.75" thickBot="1" x14ac:dyDescent="0.3"/>
    <row r="43" spans="2:8" ht="15.75" thickBot="1" x14ac:dyDescent="0.3">
      <c r="C43" s="53" t="s">
        <v>15</v>
      </c>
      <c r="D43" s="55"/>
      <c r="E43" s="53" t="s">
        <v>16</v>
      </c>
      <c r="F43" s="55"/>
      <c r="G43" s="53" t="s">
        <v>17</v>
      </c>
      <c r="H43" s="55"/>
    </row>
    <row r="44" spans="2:8" ht="15.75" thickBot="1" x14ac:dyDescent="0.3">
      <c r="C44" s="33" t="s">
        <v>12</v>
      </c>
      <c r="D44" s="37" t="s">
        <v>13</v>
      </c>
      <c r="E44" s="33" t="s">
        <v>12</v>
      </c>
      <c r="F44" s="37" t="s">
        <v>13</v>
      </c>
      <c r="G44" s="33" t="s">
        <v>12</v>
      </c>
      <c r="H44" s="37" t="s">
        <v>13</v>
      </c>
    </row>
    <row r="45" spans="2:8" x14ac:dyDescent="0.25">
      <c r="B45" s="34" t="s">
        <v>0</v>
      </c>
      <c r="C45" s="27">
        <f>complete!L43</f>
        <v>-2.0979020979020935E-2</v>
      </c>
      <c r="D45" s="4">
        <f>complete!M43</f>
        <v>-3</v>
      </c>
      <c r="E45" s="27">
        <f>langenberg!L43</f>
        <v>-2.7972027972028024E-2</v>
      </c>
      <c r="F45" s="5">
        <f>langenberg!M43</f>
        <v>-4</v>
      </c>
      <c r="G45" s="28">
        <f>neviges!L43</f>
        <v>-0.11888111888111885</v>
      </c>
      <c r="H45" s="5">
        <f>neviges!M43</f>
        <v>-17</v>
      </c>
    </row>
    <row r="46" spans="2:8" x14ac:dyDescent="0.25">
      <c r="B46" s="35" t="s">
        <v>1</v>
      </c>
      <c r="C46" s="29">
        <f>complete!L44</f>
        <v>-2.3217247097844118E-2</v>
      </c>
      <c r="D46" s="7">
        <f>complete!M44</f>
        <v>-14</v>
      </c>
      <c r="E46" s="29">
        <f>langenberg!L44</f>
        <v>1.990049751243772E-2</v>
      </c>
      <c r="F46" s="8">
        <f>langenberg!M44</f>
        <v>12</v>
      </c>
      <c r="G46" s="30">
        <f>neviges!L44</f>
        <v>8.2918739635158278E-3</v>
      </c>
      <c r="H46" s="8">
        <f>neviges!M44</f>
        <v>5</v>
      </c>
    </row>
    <row r="47" spans="2:8" x14ac:dyDescent="0.25">
      <c r="B47" s="35" t="s">
        <v>2</v>
      </c>
      <c r="C47" s="29">
        <f>complete!L45</f>
        <v>0.10555555555555562</v>
      </c>
      <c r="D47" s="7">
        <f>complete!M45</f>
        <v>19</v>
      </c>
      <c r="E47" s="29">
        <f>langenberg!L45</f>
        <v>-1.6666666666666718E-2</v>
      </c>
      <c r="F47" s="8">
        <f>langenberg!M45</f>
        <v>-3</v>
      </c>
      <c r="G47" s="30">
        <f>neviges!L45</f>
        <v>5.555555555555558E-2</v>
      </c>
      <c r="H47" s="8">
        <f>neviges!M45</f>
        <v>10</v>
      </c>
    </row>
    <row r="48" spans="2:8" x14ac:dyDescent="0.25">
      <c r="B48" s="35" t="s">
        <v>3</v>
      </c>
      <c r="C48" s="29">
        <f>complete!L46</f>
        <v>0</v>
      </c>
      <c r="D48" s="7">
        <f>complete!M46</f>
        <v>0</v>
      </c>
      <c r="E48" s="29">
        <f>langenberg!L46</f>
        <v>0</v>
      </c>
      <c r="F48" s="8">
        <f>langenberg!M46</f>
        <v>0</v>
      </c>
      <c r="G48" s="30">
        <f>neviges!L46</f>
        <v>0</v>
      </c>
      <c r="H48" s="8">
        <f>neviges!M46</f>
        <v>0</v>
      </c>
    </row>
    <row r="49" spans="2:8" ht="15.75" thickBot="1" x14ac:dyDescent="0.3">
      <c r="B49" s="36" t="s">
        <v>4</v>
      </c>
      <c r="C49" s="31">
        <f>complete!L47</f>
        <v>-1.9230769230769273E-2</v>
      </c>
      <c r="D49" s="10">
        <f>complete!M47</f>
        <v>-2</v>
      </c>
      <c r="E49" s="31">
        <f>langenberg!L47</f>
        <v>-4.8076923076923128E-2</v>
      </c>
      <c r="F49" s="11">
        <f>langenberg!M47</f>
        <v>-5</v>
      </c>
      <c r="G49" s="32">
        <f>neviges!L47</f>
        <v>1.9230769230769162E-2</v>
      </c>
      <c r="H49" s="11">
        <f>neviges!M47</f>
        <v>2</v>
      </c>
    </row>
    <row r="53" spans="2:8" x14ac:dyDescent="0.25">
      <c r="B53" t="s">
        <v>40</v>
      </c>
    </row>
    <row r="55" spans="2:8" ht="15.75" thickBot="1" x14ac:dyDescent="0.3"/>
    <row r="56" spans="2:8" ht="15.75" thickBot="1" x14ac:dyDescent="0.3">
      <c r="D56" s="12" t="s">
        <v>42</v>
      </c>
      <c r="E56" s="12" t="s">
        <v>21</v>
      </c>
    </row>
    <row r="57" spans="2:8" x14ac:dyDescent="0.25">
      <c r="C57" s="3" t="s">
        <v>0</v>
      </c>
      <c r="D57" s="13">
        <f>complete!F56+langenberg!F56+neviges!F56</f>
        <v>222</v>
      </c>
      <c r="E57" s="16">
        <f>D57/SUM($D$57:$D$61)</f>
        <v>5.600403632694248E-2</v>
      </c>
    </row>
    <row r="58" spans="2:8" x14ac:dyDescent="0.25">
      <c r="C58" s="6" t="s">
        <v>1</v>
      </c>
      <c r="D58" s="14">
        <f>complete!F57+langenberg!F57+neviges!F57</f>
        <v>1073</v>
      </c>
      <c r="E58" s="17">
        <f t="shared" ref="E58:E61" si="4">D58/SUM($D$57:$D$61)</f>
        <v>0.27068617558022201</v>
      </c>
    </row>
    <row r="59" spans="2:8" x14ac:dyDescent="0.25">
      <c r="C59" s="6" t="s">
        <v>2</v>
      </c>
      <c r="D59" s="14">
        <f>complete!F58+langenberg!F58+neviges!F58</f>
        <v>2610</v>
      </c>
      <c r="E59" s="17">
        <f t="shared" si="4"/>
        <v>0.65842583249243192</v>
      </c>
    </row>
    <row r="60" spans="2:8" x14ac:dyDescent="0.25">
      <c r="C60" s="6" t="s">
        <v>3</v>
      </c>
      <c r="D60" s="14">
        <f>complete!F59+langenberg!F59+neviges!F59</f>
        <v>0</v>
      </c>
      <c r="E60" s="17">
        <f t="shared" si="4"/>
        <v>0</v>
      </c>
    </row>
    <row r="61" spans="2:8" ht="15.75" thickBot="1" x14ac:dyDescent="0.3">
      <c r="C61" s="9" t="s">
        <v>4</v>
      </c>
      <c r="D61" s="15">
        <f>complete!F60+langenberg!F60+neviges!F60</f>
        <v>59</v>
      </c>
      <c r="E61" s="18">
        <f t="shared" si="4"/>
        <v>1.4883955600403632E-2</v>
      </c>
    </row>
    <row r="62" spans="2:8" x14ac:dyDescent="0.25">
      <c r="D62">
        <f>SUM(D57:D61)</f>
        <v>3964</v>
      </c>
    </row>
    <row r="65" spans="2:5" x14ac:dyDescent="0.25">
      <c r="B65" t="s">
        <v>43</v>
      </c>
    </row>
    <row r="67" spans="2:5" ht="15.75" thickBot="1" x14ac:dyDescent="0.3"/>
    <row r="68" spans="2:5" ht="15.75" thickBot="1" x14ac:dyDescent="0.3">
      <c r="D68" s="13" t="s">
        <v>42</v>
      </c>
      <c r="E68" s="13" t="s">
        <v>21</v>
      </c>
    </row>
    <row r="69" spans="2:5" x14ac:dyDescent="0.25">
      <c r="C69" s="3" t="s">
        <v>0</v>
      </c>
      <c r="D69" s="3">
        <f>complete!F67+langenberg!F67+neviges!F67</f>
        <v>148</v>
      </c>
      <c r="E69" s="16">
        <f>D69/SUM($D$69:$D$73)</f>
        <v>4.2237442922374427E-2</v>
      </c>
    </row>
    <row r="70" spans="2:5" x14ac:dyDescent="0.25">
      <c r="C70" s="6" t="s">
        <v>1</v>
      </c>
      <c r="D70" s="6">
        <f>complete!F68+langenberg!F68+neviges!F68</f>
        <v>707</v>
      </c>
      <c r="E70" s="17">
        <f t="shared" ref="E70:E73" si="5">D70/SUM($D$69:$D$73)</f>
        <v>0.20176940639269406</v>
      </c>
    </row>
    <row r="71" spans="2:5" x14ac:dyDescent="0.25">
      <c r="C71" s="6" t="s">
        <v>2</v>
      </c>
      <c r="D71" s="6">
        <f>complete!F69+langenberg!F69+neviges!F69</f>
        <v>2610</v>
      </c>
      <c r="E71" s="17">
        <f t="shared" si="5"/>
        <v>0.74486301369863017</v>
      </c>
    </row>
    <row r="72" spans="2:5" x14ac:dyDescent="0.25">
      <c r="C72" s="6" t="s">
        <v>3</v>
      </c>
      <c r="D72" s="6">
        <f>complete!F70+langenberg!F70+neviges!F70</f>
        <v>0</v>
      </c>
      <c r="E72" s="17">
        <f t="shared" si="5"/>
        <v>0</v>
      </c>
    </row>
    <row r="73" spans="2:5" ht="15.75" thickBot="1" x14ac:dyDescent="0.3">
      <c r="C73" s="9" t="s">
        <v>4</v>
      </c>
      <c r="D73" s="9">
        <f>complete!F71+langenberg!F71+neviges!F71</f>
        <v>39</v>
      </c>
      <c r="E73" s="18">
        <f t="shared" si="5"/>
        <v>1.1130136986301369E-2</v>
      </c>
    </row>
    <row r="74" spans="2:5" x14ac:dyDescent="0.25">
      <c r="D74">
        <f>SUM(D69:D73)</f>
        <v>3504</v>
      </c>
    </row>
    <row r="79" spans="2:5" x14ac:dyDescent="0.25">
      <c r="B79" t="s">
        <v>49</v>
      </c>
    </row>
    <row r="80" spans="2:5" ht="15.75" thickBot="1" x14ac:dyDescent="0.3"/>
    <row r="81" spans="2:8" ht="15.75" thickBot="1" x14ac:dyDescent="0.3">
      <c r="C81" s="53" t="s">
        <v>15</v>
      </c>
      <c r="D81" s="55"/>
      <c r="E81" s="53" t="s">
        <v>16</v>
      </c>
      <c r="F81" s="55"/>
      <c r="G81" s="53" t="s">
        <v>17</v>
      </c>
      <c r="H81" s="55"/>
    </row>
    <row r="82" spans="2:8" ht="15.75" thickBot="1" x14ac:dyDescent="0.3">
      <c r="C82" s="33" t="s">
        <v>38</v>
      </c>
      <c r="D82" s="37" t="s">
        <v>39</v>
      </c>
      <c r="E82" s="33" t="s">
        <v>38</v>
      </c>
      <c r="F82" s="37" t="s">
        <v>39</v>
      </c>
      <c r="G82" s="33" t="s">
        <v>38</v>
      </c>
      <c r="H82" s="37" t="s">
        <v>39</v>
      </c>
    </row>
    <row r="83" spans="2:8" x14ac:dyDescent="0.25">
      <c r="B83" s="33" t="s">
        <v>46</v>
      </c>
      <c r="C83" s="64">
        <f>'Daten tripsperfacility'!D48</f>
        <v>0.72596153846153821</v>
      </c>
      <c r="D83" s="5">
        <f>'Daten tripsperfacility'!C48</f>
        <v>453</v>
      </c>
      <c r="E83" s="64">
        <f>'Daten tripsperfacility'!I17</f>
        <v>0.74271844660194164</v>
      </c>
      <c r="F83" s="5">
        <f>'Daten tripsperfacility'!H17</f>
        <v>153</v>
      </c>
      <c r="G83" s="64">
        <f>'Daten tripsperfacility'!N19</f>
        <v>0.66019417475728148</v>
      </c>
      <c r="H83" s="5">
        <f>'Daten tripsperfacility'!M19</f>
        <v>272</v>
      </c>
    </row>
    <row r="84" spans="2:8" x14ac:dyDescent="0.25">
      <c r="B84" s="62" t="s">
        <v>47</v>
      </c>
      <c r="C84" s="65">
        <f>'Daten tripsperfacility'!D49</f>
        <v>0.27403846153846151</v>
      </c>
      <c r="D84" s="8">
        <f>'Daten tripsperfacility'!C49</f>
        <v>171</v>
      </c>
      <c r="E84" s="65">
        <f>'Daten tripsperfacility'!I18</f>
        <v>0.25728155339805825</v>
      </c>
      <c r="F84" s="8">
        <f>'Daten tripsperfacility'!H18</f>
        <v>53</v>
      </c>
      <c r="G84" s="65">
        <f>'Daten tripsperfacility'!N20</f>
        <v>0.33980582524271841</v>
      </c>
      <c r="H84" s="8">
        <f>'Daten tripsperfacility'!M20</f>
        <v>140</v>
      </c>
    </row>
    <row r="85" spans="2:8" ht="15.75" thickBot="1" x14ac:dyDescent="0.3">
      <c r="B85" s="63" t="s">
        <v>45</v>
      </c>
      <c r="C85" s="66">
        <f>'Daten tripsperfacility'!D50</f>
        <v>0.99999999999999978</v>
      </c>
      <c r="D85" s="11">
        <f>'Daten tripsperfacility'!C50</f>
        <v>624</v>
      </c>
      <c r="E85" s="66">
        <f>'Daten tripsperfacility'!I19</f>
        <v>1</v>
      </c>
      <c r="F85" s="11">
        <f>'Daten tripsperfacility'!H19</f>
        <v>206</v>
      </c>
      <c r="G85" s="66">
        <f>'Daten tripsperfacility'!N21</f>
        <v>1</v>
      </c>
      <c r="H85" s="11">
        <f>'Daten tripsperfacility'!M21</f>
        <v>412</v>
      </c>
    </row>
  </sheetData>
  <mergeCells count="16">
    <mergeCell ref="C81:D81"/>
    <mergeCell ref="E81:F81"/>
    <mergeCell ref="G81:H81"/>
    <mergeCell ref="I5:J5"/>
    <mergeCell ref="G5:H5"/>
    <mergeCell ref="E5:F5"/>
    <mergeCell ref="C5:D5"/>
    <mergeCell ref="C30:D30"/>
    <mergeCell ref="E30:F30"/>
    <mergeCell ref="G30:H30"/>
    <mergeCell ref="C43:D43"/>
    <mergeCell ref="E43:F43"/>
    <mergeCell ref="G43:H43"/>
    <mergeCell ref="C17:D17"/>
    <mergeCell ref="E17:F17"/>
    <mergeCell ref="G17:H17"/>
  </mergeCells>
  <conditionalFormatting sqref="C19 E19 G19">
    <cfRule type="top10" dxfId="19" priority="20" rank="1"/>
  </conditionalFormatting>
  <conditionalFormatting sqref="C20 E20 G20">
    <cfRule type="top10" dxfId="18" priority="19" rank="1"/>
  </conditionalFormatting>
  <conditionalFormatting sqref="C21 E21 G21">
    <cfRule type="top10" dxfId="17" priority="18" rank="1"/>
  </conditionalFormatting>
  <conditionalFormatting sqref="C22 E22 G22">
    <cfRule type="top10" dxfId="16" priority="17" rank="1"/>
  </conditionalFormatting>
  <conditionalFormatting sqref="C23 E23 G23">
    <cfRule type="top10" dxfId="15" priority="16" rank="1"/>
  </conditionalFormatting>
  <conditionalFormatting sqref="C32 E32 G32">
    <cfRule type="top10" dxfId="14" priority="15" rank="1"/>
  </conditionalFormatting>
  <conditionalFormatting sqref="C33 E33 G33">
    <cfRule type="top10" dxfId="13" priority="14" rank="1"/>
  </conditionalFormatting>
  <conditionalFormatting sqref="C34 E34 G34">
    <cfRule type="top10" dxfId="12" priority="13" rank="1"/>
  </conditionalFormatting>
  <conditionalFormatting sqref="C35 E35 G35">
    <cfRule type="top10" dxfId="11" priority="12" rank="1"/>
  </conditionalFormatting>
  <conditionalFormatting sqref="C36 E36 G36">
    <cfRule type="top10" dxfId="10" priority="11" rank="1"/>
  </conditionalFormatting>
  <conditionalFormatting sqref="C45 E45 G45">
    <cfRule type="top10" dxfId="9" priority="10" rank="1"/>
  </conditionalFormatting>
  <conditionalFormatting sqref="C46 E46 G46">
    <cfRule type="top10" dxfId="8" priority="9" rank="1"/>
  </conditionalFormatting>
  <conditionalFormatting sqref="C47 E47 G47">
    <cfRule type="top10" dxfId="7" priority="8" rank="1"/>
  </conditionalFormatting>
  <conditionalFormatting sqref="C48 E48 G48">
    <cfRule type="top10" dxfId="6" priority="7" rank="1"/>
  </conditionalFormatting>
  <conditionalFormatting sqref="C49 E49 G49">
    <cfRule type="top10" dxfId="5" priority="6" rank="1"/>
  </conditionalFormatting>
  <conditionalFormatting sqref="C7 E7 G7">
    <cfRule type="top10" dxfId="4" priority="30" rank="1"/>
  </conditionalFormatting>
  <conditionalFormatting sqref="C8 E8 G8">
    <cfRule type="top10" dxfId="3" priority="32" rank="1"/>
  </conditionalFormatting>
  <conditionalFormatting sqref="C9 E9 G9">
    <cfRule type="top10" dxfId="2" priority="34" rank="1"/>
  </conditionalFormatting>
  <conditionalFormatting sqref="C10 E10 G10">
    <cfRule type="top10" dxfId="1" priority="36" rank="1"/>
  </conditionalFormatting>
  <conditionalFormatting sqref="C11 E11 G11">
    <cfRule type="top10" dxfId="0" priority="38" rank="1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complete</vt:lpstr>
      <vt:lpstr>langenberg</vt:lpstr>
      <vt:lpstr>neviges</vt:lpstr>
      <vt:lpstr>Daten tripsperfacility</vt:lpstr>
      <vt:lpstr>Vergleich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Robin</cp:lastModifiedBy>
  <dcterms:created xsi:type="dcterms:W3CDTF">2015-06-05T18:19:34Z</dcterms:created>
  <dcterms:modified xsi:type="dcterms:W3CDTF">2021-09-15T16:30:56Z</dcterms:modified>
</cp:coreProperties>
</file>