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6C1F85DD-3F5E-4A2F-83F4-C4D25AC83B49}" xr6:coauthVersionLast="38" xr6:coauthVersionMax="38" xr10:uidLastSave="{00000000-0000-0000-0000-000000000000}"/>
  <bookViews>
    <workbookView xWindow="0" yWindow="0" windowWidth="20490" windowHeight="7905" activeTab="1" xr2:uid="{00000000-000D-0000-FFFF-FFFF00000000}"/>
  </bookViews>
  <sheets>
    <sheet name="Capa" sheetId="4" r:id="rId1"/>
    <sheet name="Lista de nomes" sheetId="1" r:id="rId2"/>
    <sheet name="Grade Tamanhos" sheetId="2" r:id="rId3"/>
    <sheet name="Layout" sheetId="3" r:id="rId4"/>
  </sheets>
  <calcPr calcId="191029"/>
</workbook>
</file>

<file path=xl/calcChain.xml><?xml version="1.0" encoding="utf-8"?>
<calcChain xmlns="http://schemas.openxmlformats.org/spreadsheetml/2006/main">
  <c r="C11" i="4" l="1"/>
  <c r="E16" i="4" l="1"/>
  <c r="D16" i="4"/>
  <c r="C16" i="4"/>
  <c r="E6" i="2" l="1"/>
  <c r="F47" i="1" l="1"/>
  <c r="C6" i="2"/>
  <c r="D5" i="3"/>
  <c r="H9" i="2" l="1"/>
  <c r="H10" i="2"/>
  <c r="M7" i="2"/>
  <c r="M8" i="2"/>
  <c r="D6" i="2"/>
  <c r="P10" i="2" l="1"/>
  <c r="P9" i="2"/>
  <c r="P8" i="2"/>
  <c r="P7" i="2"/>
  <c r="P6" i="2"/>
  <c r="O10" i="2"/>
  <c r="O9" i="2"/>
  <c r="O8" i="2"/>
  <c r="O7" i="2"/>
  <c r="O6" i="2"/>
  <c r="N10" i="2"/>
  <c r="N9" i="2"/>
  <c r="N8" i="2"/>
  <c r="N7" i="2"/>
  <c r="N6" i="2"/>
  <c r="M10" i="2"/>
  <c r="M9" i="2"/>
  <c r="M6" i="2"/>
  <c r="L10" i="2"/>
  <c r="L9" i="2"/>
  <c r="L8" i="2"/>
  <c r="L7" i="2"/>
  <c r="L6" i="2"/>
  <c r="K10" i="2"/>
  <c r="K9" i="2"/>
  <c r="K8" i="2"/>
  <c r="K7" i="2"/>
  <c r="K6" i="2"/>
  <c r="C8" i="2"/>
  <c r="D8" i="2"/>
  <c r="G9" i="2"/>
  <c r="E18" i="4"/>
  <c r="D18" i="4"/>
  <c r="C18" i="4"/>
  <c r="F16" i="4"/>
  <c r="F18" i="4" l="1"/>
  <c r="N11" i="2" l="1"/>
  <c r="L11" i="2"/>
  <c r="P11" i="2"/>
  <c r="K11" i="2"/>
  <c r="O11" i="2"/>
  <c r="Q7" i="2"/>
  <c r="Q8" i="2"/>
  <c r="M11" i="2"/>
  <c r="Q9" i="2"/>
  <c r="Q10" i="2"/>
  <c r="Q6" i="2"/>
  <c r="C10" i="2"/>
  <c r="C9" i="2"/>
  <c r="C7" i="2"/>
  <c r="D10" i="2"/>
  <c r="D9" i="2"/>
  <c r="D7" i="2"/>
  <c r="E10" i="2"/>
  <c r="E9" i="2"/>
  <c r="E8" i="2"/>
  <c r="E7" i="2"/>
  <c r="F10" i="2"/>
  <c r="F9" i="2"/>
  <c r="F8" i="2"/>
  <c r="F7" i="2"/>
  <c r="G10" i="2"/>
  <c r="G8" i="2"/>
  <c r="G7" i="2"/>
  <c r="H8" i="2"/>
  <c r="H7" i="2"/>
  <c r="H6" i="2"/>
  <c r="G6" i="2"/>
  <c r="F6" i="2"/>
  <c r="Q11" i="2" l="1"/>
  <c r="D11" i="2"/>
  <c r="E11" i="2"/>
  <c r="F11" i="2"/>
  <c r="I10" i="2"/>
  <c r="I9" i="2"/>
  <c r="I8" i="2"/>
  <c r="I7" i="2"/>
  <c r="G11" i="2"/>
  <c r="H11" i="2"/>
  <c r="I6" i="2"/>
  <c r="C11" i="2"/>
  <c r="I11" i="2" l="1"/>
  <c r="I13" i="2" s="1"/>
</calcChain>
</file>

<file path=xl/sharedStrings.xml><?xml version="1.0" encoding="utf-8"?>
<sst xmlns="http://schemas.openxmlformats.org/spreadsheetml/2006/main" count="104" uniqueCount="73">
  <si>
    <t>Nome</t>
  </si>
  <si>
    <t>Telefone</t>
  </si>
  <si>
    <t>Cor</t>
  </si>
  <si>
    <t>PP</t>
  </si>
  <si>
    <t>P</t>
  </si>
  <si>
    <t>M</t>
  </si>
  <si>
    <t>G</t>
  </si>
  <si>
    <t>GG</t>
  </si>
  <si>
    <t>EXG</t>
  </si>
  <si>
    <t>Preta</t>
  </si>
  <si>
    <t>QTD</t>
  </si>
  <si>
    <t>Branco</t>
  </si>
  <si>
    <t>Azul</t>
  </si>
  <si>
    <t>Vinho</t>
  </si>
  <si>
    <t>Cinza</t>
  </si>
  <si>
    <t>Tam.</t>
  </si>
  <si>
    <t>PPBL</t>
  </si>
  <si>
    <t>PBL</t>
  </si>
  <si>
    <t>MBL</t>
  </si>
  <si>
    <t>GBL</t>
  </si>
  <si>
    <t>GGBL</t>
  </si>
  <si>
    <t>EXGBL</t>
  </si>
  <si>
    <t>Total</t>
  </si>
  <si>
    <t>CNPJ / CPF</t>
  </si>
  <si>
    <t>Email</t>
  </si>
  <si>
    <t>DESCRIÇÃO DO PRODUTO</t>
  </si>
  <si>
    <t>Produto(s) Vendido(s)</t>
  </si>
  <si>
    <t>VALOR E QUANTIDADE DE PEÇAS</t>
  </si>
  <si>
    <t>Quant. Total</t>
  </si>
  <si>
    <t>Quantidade de peças</t>
  </si>
  <si>
    <t>Valor Unitário por peça</t>
  </si>
  <si>
    <t>Valor Total</t>
  </si>
  <si>
    <t>Quant.  X Valor unitário</t>
  </si>
  <si>
    <t>Estampa</t>
  </si>
  <si>
    <t>SILK</t>
  </si>
  <si>
    <t>BORDADO</t>
  </si>
  <si>
    <t>SUBLIMAÇÃO</t>
  </si>
  <si>
    <t>Observ. Acabamento</t>
  </si>
  <si>
    <t>Outras observações</t>
  </si>
  <si>
    <t>Nome do Cliente</t>
  </si>
  <si>
    <t>Nº TELAS</t>
  </si>
  <si>
    <t xml:space="preserve">PAG 1 </t>
  </si>
  <si>
    <t>Código</t>
  </si>
  <si>
    <t>Normal</t>
  </si>
  <si>
    <t>Babylook</t>
  </si>
  <si>
    <t>,</t>
  </si>
  <si>
    <t>TOTAL DE CAMISAS</t>
  </si>
  <si>
    <t>Endereço</t>
  </si>
  <si>
    <t>Nome do Pedido</t>
  </si>
  <si>
    <t>Envio do Pedido</t>
  </si>
  <si>
    <t>PRAZO</t>
  </si>
  <si>
    <t>Previsão de entrega cliente</t>
  </si>
  <si>
    <t>Curso</t>
  </si>
  <si>
    <t>Pólos</t>
  </si>
  <si>
    <t>Moletons</t>
  </si>
  <si>
    <t>Bordado</t>
  </si>
  <si>
    <t>Modelo</t>
  </si>
  <si>
    <t>VENDEDOR</t>
  </si>
  <si>
    <t>Valor a Pagar</t>
  </si>
  <si>
    <t>STATUS</t>
  </si>
  <si>
    <t>Camisas</t>
  </si>
  <si>
    <t>PAG 2</t>
  </si>
  <si>
    <t>Débito?</t>
  </si>
  <si>
    <t>Crédito?</t>
  </si>
  <si>
    <t>Dinheiro?</t>
  </si>
  <si>
    <t>Depósito?</t>
  </si>
  <si>
    <t>Hugo</t>
  </si>
  <si>
    <t>OBSERVAÇÃO</t>
  </si>
  <si>
    <t>Moletons Ovelha Negra</t>
  </si>
  <si>
    <t>Preto</t>
  </si>
  <si>
    <t>Moletom</t>
  </si>
  <si>
    <t>HV 227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</si>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</sst>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4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16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37" xfId="0" applyFill="1" applyBorder="1" applyAlignment="1">
      <alignment vertical="center"/>
    </xf>
    <xf numFmtId="0" fontId="0" fillId="4" borderId="38" xfId="0" applyFill="1" applyBorder="1" applyAlignment="1">
      <alignment vertical="center"/>
    </xf>
    <xf numFmtId="0" fontId="0" fillId="4" borderId="39" xfId="0" applyFill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3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horizontal="center" vertical="center"/>
    </xf>
    <xf numFmtId="16" fontId="0" fillId="4" borderId="30" xfId="0" applyNumberFormat="1" applyFill="1" applyBorder="1" applyAlignment="1">
      <alignment horizontal="center" vertical="center"/>
    </xf>
    <xf numFmtId="16" fontId="0" fillId="4" borderId="32" xfId="0" applyNumberFormat="1" applyFill="1" applyBorder="1" applyAlignment="1">
      <alignment horizontal="center" vertical="center"/>
    </xf>
    <xf numFmtId="16" fontId="0" fillId="4" borderId="19" xfId="0" applyNumberFormat="1" applyFill="1" applyBorder="1" applyAlignment="1">
      <alignment horizontal="center" vertical="center"/>
    </xf>
    <xf numFmtId="16" fontId="0" fillId="4" borderId="34" xfId="0" applyNumberFormat="1" applyFill="1" applyBorder="1" applyAlignment="1">
      <alignment horizontal="center" vertical="center"/>
    </xf>
    <xf numFmtId="16" fontId="0" fillId="4" borderId="26" xfId="0" applyNumberFormat="1" applyFill="1" applyBorder="1" applyAlignment="1">
      <alignment horizontal="center" vertical="center"/>
    </xf>
    <xf numFmtId="16" fontId="0" fillId="4" borderId="28" xfId="0" applyNumberForma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6" fillId="5" borderId="30" xfId="0" applyFont="1" applyFill="1" applyBorder="1" applyAlignment="1">
      <alignment horizontal="center" vertical="center"/>
    </xf>
    <xf numFmtId="0" fontId="16" fillId="5" borderId="31" xfId="0" applyFont="1" applyFill="1" applyBorder="1" applyAlignment="1">
      <alignment horizontal="center" vertical="center"/>
    </xf>
    <xf numFmtId="0" fontId="16" fillId="5" borderId="32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33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7" fillId="5" borderId="30" xfId="0" applyFont="1" applyFill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center" textRotation="0" wrapText="0" indent="0" justifyLastLine="0" shrinkToFit="0" readingOrder="0"/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9900"/>
      </font>
      <fill>
        <patternFill>
          <bgColor rgb="FF0099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strike val="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Medium9">
    <tableStyle name="Tabela VESTE CW" pivot="0" count="3" xr9:uid="{00000000-0011-0000-FFFF-FFFF00000000}">
      <tableStyleElement type="wholeTable" dxfId="45"/>
      <tableStyleElement type="headerRow" dxfId="44"/>
      <tableStyleElement type="firstRowStripe" dxfId="43"/>
    </tableStyle>
  </tableStyles>
  <colors>
    <mruColors>
      <color rgb="FFFF3300"/>
      <color rgb="FF009900"/>
      <color rgb="FFF477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78144</xdr:colOff>
      <xdr:row>0</xdr:row>
      <xdr:rowOff>114299</xdr:rowOff>
    </xdr:from>
    <xdr:to>
      <xdr:col>1</xdr:col>
      <xdr:colOff>1787486</xdr:colOff>
      <xdr:row>2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319" y="114299"/>
          <a:ext cx="1709342" cy="685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0</xdr:row>
      <xdr:rowOff>114300</xdr:rowOff>
    </xdr:from>
    <xdr:to>
      <xdr:col>2</xdr:col>
      <xdr:colOff>352424</xdr:colOff>
      <xdr:row>1</xdr:row>
      <xdr:rowOff>312887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" y="114300"/>
          <a:ext cx="1704975" cy="674837"/>
        </a:xfrm>
        <a:prstGeom prst="rect">
          <a:avLst/>
        </a:prstGeom>
      </xdr:spPr>
    </xdr:pic>
    <xdr:clientData/>
  </xdr:twoCellAnchor>
  <xdr:twoCellAnchor>
    <xdr:from>
      <xdr:col>2</xdr:col>
      <xdr:colOff>723901</xdr:colOff>
      <xdr:row>0</xdr:row>
      <xdr:rowOff>114299</xdr:rowOff>
    </xdr:from>
    <xdr:to>
      <xdr:col>5</xdr:col>
      <xdr:colOff>304801</xdr:colOff>
      <xdr:row>1</xdr:row>
      <xdr:rowOff>466725</xdr:rowOff>
    </xdr:to>
    <xdr:sp macro="" textlink="Capa!D2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409826" y="114299"/>
          <a:ext cx="2647950" cy="828676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9855920-0291-4DBB-AFA3-90ADB214E0C7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Moletons Ovelha Negra</a:t>
          </a:fld>
          <a:endParaRPr lang="pt-BR" sz="16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6</xdr:col>
      <xdr:colOff>104776</xdr:colOff>
      <xdr:row>0</xdr:row>
      <xdr:rowOff>114299</xdr:rowOff>
    </xdr:from>
    <xdr:to>
      <xdr:col>8</xdr:col>
      <xdr:colOff>885826</xdr:colOff>
      <xdr:row>1</xdr:row>
      <xdr:rowOff>495300</xdr:rowOff>
    </xdr:to>
    <xdr:sp macro="" textlink="Capa!F2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600701" y="114299"/>
          <a:ext cx="2533650" cy="857251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215E7A0-9FF7-4EA9-A31F-A5666E35F0F8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HV 227</a:t>
          </a:fld>
          <a:endParaRPr lang="pt-B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0</xdr:row>
      <xdr:rowOff>133349</xdr:rowOff>
    </xdr:from>
    <xdr:to>
      <xdr:col>3</xdr:col>
      <xdr:colOff>205127</xdr:colOff>
      <xdr:row>2</xdr:row>
      <xdr:rowOff>243119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33349"/>
          <a:ext cx="1500527" cy="67174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0</xdr:row>
      <xdr:rowOff>123825</xdr:rowOff>
    </xdr:from>
    <xdr:to>
      <xdr:col>8</xdr:col>
      <xdr:colOff>95250</xdr:colOff>
      <xdr:row>2</xdr:row>
      <xdr:rowOff>200025</xdr:rowOff>
    </xdr:to>
    <xdr:sp macro="" textlink="Capa!D2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828925" y="123825"/>
          <a:ext cx="2257425" cy="638175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9855920-0291-4DBB-AFA3-90ADB214E0C7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Moletons Ovelha Negra</a:t>
          </a:fld>
          <a:endParaRPr lang="pt-BR" sz="16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8</xdr:col>
      <xdr:colOff>485775</xdr:colOff>
      <xdr:row>0</xdr:row>
      <xdr:rowOff>123825</xdr:rowOff>
    </xdr:from>
    <xdr:to>
      <xdr:col>13</xdr:col>
      <xdr:colOff>28575</xdr:colOff>
      <xdr:row>2</xdr:row>
      <xdr:rowOff>200025</xdr:rowOff>
    </xdr:to>
    <xdr:sp macro="" textlink="Capa!F2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476875" y="123825"/>
          <a:ext cx="2257425" cy="638175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215E7A0-9FF7-4EA9-A31F-A5666E35F0F8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HV 227</a:t>
          </a:fld>
          <a:endParaRPr lang="pt-B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21532</xdr:colOff>
      <xdr:row>0</xdr:row>
      <xdr:rowOff>95250</xdr:rowOff>
    </xdr:from>
    <xdr:to>
      <xdr:col>2</xdr:col>
      <xdr:colOff>310453</xdr:colOff>
      <xdr:row>2</xdr:row>
      <xdr:rowOff>175868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782" y="95250"/>
          <a:ext cx="1622421" cy="633068"/>
        </a:xfrm>
        <a:prstGeom prst="rect">
          <a:avLst/>
        </a:prstGeom>
      </xdr:spPr>
    </xdr:pic>
    <xdr:clientData/>
  </xdr:twoCellAnchor>
  <xdr:twoCellAnchor>
    <xdr:from>
      <xdr:col>2</xdr:col>
      <xdr:colOff>400050</xdr:colOff>
      <xdr:row>0</xdr:row>
      <xdr:rowOff>123825</xdr:rowOff>
    </xdr:from>
    <xdr:to>
      <xdr:col>6</xdr:col>
      <xdr:colOff>219075</xdr:colOff>
      <xdr:row>2</xdr:row>
      <xdr:rowOff>209550</xdr:rowOff>
    </xdr:to>
    <xdr:sp macro="" textlink="Capa!D2">
      <xdr:nvSpPr>
        <xdr:cNvPr id="4" name="Retângulo de cantos arredondado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209800" y="123825"/>
          <a:ext cx="2257425" cy="638175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9855920-0291-4DBB-AFA3-90ADB214E0C7}" type="TxLink">
            <a:rPr lang="en-US" sz="16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Moletons Ovelha Negra</a:t>
          </a:fld>
          <a:endParaRPr lang="pt-BR" sz="16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7</xdr:col>
      <xdr:colOff>0</xdr:colOff>
      <xdr:row>0</xdr:row>
      <xdr:rowOff>123825</xdr:rowOff>
    </xdr:from>
    <xdr:to>
      <xdr:col>10</xdr:col>
      <xdr:colOff>0</xdr:colOff>
      <xdr:row>2</xdr:row>
      <xdr:rowOff>209550</xdr:rowOff>
    </xdr:to>
    <xdr:sp macro="" textlink="Capa!F2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4857750" y="123825"/>
          <a:ext cx="2257425" cy="638175"/>
        </a:xfrm>
        <a:prstGeom prst="roundRect">
          <a:avLst/>
        </a:prstGeom>
        <a:solidFill>
          <a:srgbClr val="FF33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215E7A0-9FF7-4EA9-A31F-A5666E35F0F8}" type="TxLink">
            <a:rPr lang="en-US" sz="16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HV 227</a:t>
          </a:fld>
          <a:endParaRPr lang="pt-BR" sz="16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</xdr:col>
      <xdr:colOff>257175</xdr:colOff>
      <xdr:row>9</xdr:row>
      <xdr:rowOff>161925</xdr:rowOff>
    </xdr:from>
    <xdr:to>
      <xdr:col>4</xdr:col>
      <xdr:colOff>546258</xdr:colOff>
      <xdr:row>30</xdr:row>
      <xdr:rowOff>19049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2505075"/>
          <a:ext cx="2841783" cy="38576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9</xdr:row>
      <xdr:rowOff>114299</xdr:rowOff>
    </xdr:from>
    <xdr:to>
      <xdr:col>9</xdr:col>
      <xdr:colOff>893667</xdr:colOff>
      <xdr:row>29</xdr:row>
      <xdr:rowOff>180974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2457449"/>
          <a:ext cx="2855817" cy="3876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B3:Q47" totalsRowCount="1" headerRowDxfId="35" dataDxfId="34" totalsRowDxfId="32" tableBorderDxfId="33">
  <autoFilter ref="B3:Q46" xr:uid="{00000000-0009-0000-0100-000002000000}"/>
  <sortState ref="B4:P39">
    <sortCondition ref="B3:B39"/>
  </sortState>
  <tableColumns count="16">
    <tableColumn id="1" xr3:uid="{00000000-0010-0000-0000-000001000000}" name="Nome" totalsRowLabel="Total" dataDxfId="31" totalsRowDxfId="15"/>
    <tableColumn id="2" xr3:uid="{00000000-0010-0000-0000-000002000000}" name="Telefone" dataDxfId="30" totalsRowDxfId="14"/>
    <tableColumn id="9" xr3:uid="{00000000-0010-0000-0000-000009000000}" name="Curso" dataDxfId="29" totalsRowDxfId="13"/>
    <tableColumn id="13" xr3:uid="{00000000-0010-0000-0000-00000D000000}" name="Modelo" dataDxfId="28" totalsRowDxfId="12"/>
    <tableColumn id="3" xr3:uid="{00000000-0010-0000-0000-000003000000}" name="QTD" totalsRowFunction="sum" dataDxfId="27" totalsRowDxfId="11"/>
    <tableColumn id="5" xr3:uid="{00000000-0010-0000-0000-000005000000}" name="Tam." dataDxfId="26" totalsRowDxfId="10"/>
    <tableColumn id="4" xr3:uid="{00000000-0010-0000-0000-000004000000}" name="Cor" dataDxfId="25" totalsRowDxfId="9"/>
    <tableColumn id="10" xr3:uid="{00000000-0010-0000-0000-00000A000000}" name="Bordado" dataDxfId="24" totalsRowDxfId="8"/>
    <tableColumn id="11" xr3:uid="{00000000-0010-0000-0000-00000B000000}" name="STATUS" dataDxfId="23" totalsRowDxfId="7"/>
    <tableColumn id="6" xr3:uid="{00000000-0010-0000-0000-000006000000}" name="Valor a Pagar" dataDxfId="22" totalsRowDxfId="6"/>
    <tableColumn id="7" xr3:uid="{00000000-0010-0000-0000-000007000000}" name="Débito?" dataDxfId="21" totalsRowDxfId="5"/>
    <tableColumn id="14" xr3:uid="{00000000-0010-0000-0000-00000E000000}" name="Crédito?" dataDxfId="20" totalsRowDxfId="4"/>
    <tableColumn id="16" xr3:uid="{00000000-0010-0000-0000-000010000000}" name="Depósito?" dataDxfId="19" totalsRowDxfId="3"/>
    <tableColumn id="12" xr3:uid="{00000000-0010-0000-0000-00000C000000}" name="Dinheiro?" dataDxfId="18" totalsRowDxfId="2"/>
    <tableColumn id="8" xr3:uid="{00000000-0010-0000-0000-000008000000}" name="PAG 1 " dataDxfId="17" totalsRowDxfId="1"/>
    <tableColumn id="15" xr3:uid="{00000000-0010-0000-0000-00000F000000}" name="PAG 2" dataDxfId="16" totalsRowDxfId="0"/>
  </tableColumns>
  <tableStyleInfo name="Tabela VESTE CW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showGridLines="0" workbookViewId="0">
      <selection activeCell="C11" sqref="C11:D11"/>
    </sheetView>
  </sheetViews>
  <sheetFormatPr defaultRowHeight="15" x14ac:dyDescent="0.25"/>
  <cols>
    <col min="1" max="1" width="3.85546875" style="9" customWidth="1"/>
    <col min="2" max="2" width="30.28515625" style="9" bestFit="1" customWidth="1"/>
    <col min="3" max="3" width="14.85546875" style="9" customWidth="1"/>
    <col min="4" max="4" width="19.42578125" style="9" customWidth="1"/>
    <col min="5" max="5" width="10.42578125" style="9" customWidth="1"/>
    <col min="6" max="6" width="14.7109375" style="9" customWidth="1"/>
    <col min="7" max="16384" width="9.140625" style="9"/>
  </cols>
  <sheetData>
    <row r="1" spans="2:7" ht="14.25" customHeight="1" thickBot="1" x14ac:dyDescent="0.3"/>
    <row r="2" spans="2:7" ht="43.5" customHeight="1" thickBot="1" x14ac:dyDescent="0.3">
      <c r="C2" s="50" t="s">
        <v>48</v>
      </c>
      <c r="D2" s="30" t="s">
        <v>68</v>
      </c>
      <c r="E2" s="49" t="s">
        <v>42</v>
      </c>
      <c r="F2" s="28" t="s">
        <v>71</v>
      </c>
      <c r="G2" s="20"/>
    </row>
    <row r="3" spans="2:7" ht="15.75" thickBot="1" x14ac:dyDescent="0.3"/>
    <row r="4" spans="2:7" x14ac:dyDescent="0.25">
      <c r="B4" s="26" t="s">
        <v>39</v>
      </c>
      <c r="C4" s="52" t="s">
        <v>45</v>
      </c>
      <c r="D4" s="53"/>
      <c r="E4" s="53"/>
      <c r="F4" s="54"/>
    </row>
    <row r="5" spans="2:7" x14ac:dyDescent="0.25">
      <c r="B5" s="29" t="s">
        <v>23</v>
      </c>
      <c r="C5" s="55"/>
      <c r="D5" s="56"/>
      <c r="E5" s="56"/>
      <c r="F5" s="57"/>
    </row>
    <row r="6" spans="2:7" x14ac:dyDescent="0.25">
      <c r="B6" s="27" t="s">
        <v>1</v>
      </c>
      <c r="C6" s="58"/>
      <c r="D6" s="59"/>
      <c r="E6" s="59"/>
      <c r="F6" s="60"/>
    </row>
    <row r="7" spans="2:7" x14ac:dyDescent="0.25">
      <c r="B7" s="14" t="s">
        <v>24</v>
      </c>
      <c r="C7" s="61"/>
      <c r="D7" s="62"/>
      <c r="E7" s="62"/>
      <c r="F7" s="63"/>
    </row>
    <row r="8" spans="2:7" ht="15.75" thickBot="1" x14ac:dyDescent="0.3">
      <c r="B8" s="40" t="s">
        <v>47</v>
      </c>
      <c r="C8" s="64"/>
      <c r="D8" s="65"/>
      <c r="E8" s="65"/>
      <c r="F8" s="66"/>
    </row>
    <row r="9" spans="2:7" ht="24" thickBot="1" x14ac:dyDescent="0.3">
      <c r="B9" s="75" t="s">
        <v>50</v>
      </c>
      <c r="C9" s="76"/>
      <c r="D9" s="77"/>
      <c r="E9" s="75" t="s">
        <v>57</v>
      </c>
      <c r="F9" s="77"/>
    </row>
    <row r="10" spans="2:7" ht="15.75" thickBot="1" x14ac:dyDescent="0.3">
      <c r="B10" s="27" t="s">
        <v>49</v>
      </c>
      <c r="C10" s="78">
        <v>43425</v>
      </c>
      <c r="D10" s="79"/>
      <c r="E10" s="80" t="s">
        <v>66</v>
      </c>
      <c r="F10" s="81"/>
    </row>
    <row r="11" spans="2:7" ht="15.75" thickBot="1" x14ac:dyDescent="0.3">
      <c r="B11" s="14" t="s">
        <v>51</v>
      </c>
      <c r="C11" s="78">
        <f>C10+30</f>
        <v>43455</v>
      </c>
      <c r="D11" s="79"/>
      <c r="E11" s="82"/>
      <c r="F11" s="83"/>
    </row>
    <row r="12" spans="2:7" ht="23.25" x14ac:dyDescent="0.25">
      <c r="B12" s="70" t="s">
        <v>67</v>
      </c>
      <c r="C12" s="71"/>
      <c r="D12" s="71"/>
      <c r="E12" s="71"/>
      <c r="F12" s="72"/>
    </row>
    <row r="13" spans="2:7" x14ac:dyDescent="0.25">
      <c r="B13" s="15"/>
      <c r="C13" s="84"/>
      <c r="D13" s="85"/>
      <c r="E13" s="85"/>
      <c r="F13" s="86"/>
    </row>
    <row r="14" spans="2:7" ht="23.25" x14ac:dyDescent="0.25">
      <c r="B14" s="70" t="s">
        <v>27</v>
      </c>
      <c r="C14" s="73"/>
      <c r="D14" s="73"/>
      <c r="E14" s="73"/>
      <c r="F14" s="74"/>
    </row>
    <row r="15" spans="2:7" x14ac:dyDescent="0.25">
      <c r="B15" s="16"/>
      <c r="C15" s="21" t="s">
        <v>60</v>
      </c>
      <c r="D15" s="21" t="s">
        <v>53</v>
      </c>
      <c r="E15" s="21" t="s">
        <v>54</v>
      </c>
      <c r="F15" s="17" t="s">
        <v>28</v>
      </c>
    </row>
    <row r="16" spans="2:7" x14ac:dyDescent="0.25">
      <c r="B16" s="18" t="s">
        <v>29</v>
      </c>
      <c r="C16" s="22">
        <f>SUMIFS(Tabela2[QTD],Tabela2[Modelo],"Camisa")</f>
        <v>0</v>
      </c>
      <c r="D16" s="22">
        <f>SUMIFS(Tabela2[QTD],Tabela2[Modelo],"Polo")</f>
        <v>0</v>
      </c>
      <c r="E16" s="22">
        <f>SUMIFS(Tabela2[QTD],Tabela2[Modelo],"Moletom")</f>
        <v>8</v>
      </c>
      <c r="F16" s="19">
        <f>SUM(C16:E16)</f>
        <v>8</v>
      </c>
    </row>
    <row r="17" spans="2:6" x14ac:dyDescent="0.25">
      <c r="B17" s="18" t="s">
        <v>30</v>
      </c>
      <c r="C17" s="22">
        <v>22</v>
      </c>
      <c r="D17" s="22">
        <v>45</v>
      </c>
      <c r="E17" s="23">
        <v>90</v>
      </c>
      <c r="F17" s="17" t="s">
        <v>31</v>
      </c>
    </row>
    <row r="18" spans="2:6" x14ac:dyDescent="0.25">
      <c r="B18" s="43" t="s">
        <v>32</v>
      </c>
      <c r="C18" s="24">
        <f>C17*C16</f>
        <v>0</v>
      </c>
      <c r="D18" s="25">
        <f>D17*D16</f>
        <v>0</v>
      </c>
      <c r="E18" s="25">
        <f>E17*E16</f>
        <v>720</v>
      </c>
      <c r="F18" s="25">
        <f>SUM(C18:E18)</f>
        <v>720</v>
      </c>
    </row>
    <row r="19" spans="2:6" x14ac:dyDescent="0.25">
      <c r="B19" s="41"/>
      <c r="C19" s="41"/>
      <c r="D19" s="41"/>
      <c r="E19" s="41"/>
      <c r="F19" s="41"/>
    </row>
    <row r="20" spans="2:6" x14ac:dyDescent="0.25">
      <c r="B20" s="38"/>
      <c r="C20" s="42"/>
      <c r="D20" s="42"/>
      <c r="E20" s="42"/>
      <c r="F20" s="42"/>
    </row>
  </sheetData>
  <mergeCells count="8">
    <mergeCell ref="B12:F12"/>
    <mergeCell ref="B14:F14"/>
    <mergeCell ref="B9:D9"/>
    <mergeCell ref="C10:D10"/>
    <mergeCell ref="C11:D11"/>
    <mergeCell ref="E9:F9"/>
    <mergeCell ref="E10:F11"/>
    <mergeCell ref="C13:F13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Q47"/>
  <sheetViews>
    <sheetView showGridLines="0" tabSelected="1" workbookViewId="0">
      <selection activeCell="J4" sqref="J4:J9"/>
    </sheetView>
  </sheetViews>
  <sheetFormatPr defaultRowHeight="15.75" x14ac:dyDescent="0.25"/>
  <cols>
    <col min="1" max="1" width="4.5703125" style="32" customWidth="1"/>
    <col min="2" max="2" width="20.7109375" style="32" customWidth="1"/>
    <col min="3" max="3" width="15.85546875" style="32" bestFit="1" customWidth="1"/>
    <col min="4" max="4" width="19.5703125" style="32" bestFit="1" customWidth="1"/>
    <col min="5" max="5" width="14.7109375" style="32" bestFit="1" customWidth="1"/>
    <col min="6" max="6" width="11.140625" style="32" bestFit="1" customWidth="1"/>
    <col min="7" max="7" width="11.28515625" style="32" bestFit="1" customWidth="1"/>
    <col min="8" max="8" width="15.28515625" style="32" bestFit="1" customWidth="1"/>
    <col min="9" max="9" width="6.42578125" style="32" customWidth="1"/>
    <col min="10" max="10" width="14.42578125" style="32" bestFit="1" customWidth="1"/>
    <col min="11" max="11" width="14.7109375" style="32" customWidth="1"/>
    <col min="12" max="12" width="12.85546875" style="32" customWidth="1"/>
    <col min="13" max="13" width="13.28515625" style="32" customWidth="1"/>
    <col min="14" max="14" width="15.7109375" style="32" customWidth="1"/>
    <col min="15" max="15" width="14.85546875" style="32" customWidth="1"/>
    <col min="16" max="16" width="12.140625" style="32" customWidth="1"/>
    <col min="17" max="17" width="12.7109375" style="32" bestFit="1" customWidth="1"/>
    <col min="18" max="16384" width="9.140625" style="32"/>
  </cols>
  <sheetData>
    <row r="1" spans="2:17" ht="37.5" customHeight="1" x14ac:dyDescent="0.25"/>
    <row r="2" spans="2:17" ht="50.25" customHeight="1" x14ac:dyDescent="0.25">
      <c r="B2" s="33"/>
      <c r="C2" s="88"/>
      <c r="D2" s="88"/>
      <c r="E2" s="88"/>
      <c r="F2" s="88"/>
      <c r="G2" s="89"/>
      <c r="H2" s="89"/>
      <c r="I2" s="34"/>
      <c r="J2" s="37"/>
      <c r="K2" s="37"/>
      <c r="L2" s="87"/>
      <c r="M2" s="87"/>
      <c r="N2" s="87"/>
      <c r="O2" s="87"/>
      <c r="P2" s="87"/>
      <c r="Q2" s="39"/>
    </row>
    <row r="3" spans="2:17" ht="35.25" customHeight="1" x14ac:dyDescent="0.25">
      <c r="B3" s="48" t="s">
        <v>0</v>
      </c>
      <c r="C3" s="48" t="s">
        <v>1</v>
      </c>
      <c r="D3" s="48" t="s">
        <v>52</v>
      </c>
      <c r="E3" s="48" t="s">
        <v>56</v>
      </c>
      <c r="F3" s="48" t="s">
        <v>10</v>
      </c>
      <c r="G3" s="48" t="s">
        <v>15</v>
      </c>
      <c r="H3" s="48" t="s">
        <v>2</v>
      </c>
      <c r="I3" s="48" t="s">
        <v>55</v>
      </c>
      <c r="J3" s="48" t="s">
        <v>59</v>
      </c>
      <c r="K3" s="51" t="s">
        <v>58</v>
      </c>
      <c r="L3" s="48" t="s">
        <v>62</v>
      </c>
      <c r="M3" s="48" t="s">
        <v>63</v>
      </c>
      <c r="N3" s="48" t="s">
        <v>65</v>
      </c>
      <c r="O3" s="48" t="s">
        <v>64</v>
      </c>
      <c r="P3" s="48" t="s">
        <v>41</v>
      </c>
      <c r="Q3" s="48" t="s">
        <v>61</v>
      </c>
    </row>
    <row r="4" spans="2:17" x14ac:dyDescent="0.25">
      <c r="B4" s="31"/>
      <c r="C4" s="35"/>
      <c r="D4" s="35"/>
      <c r="E4" s="35" t="s">
        <v>70</v>
      </c>
      <c r="F4" s="31">
        <v>1</v>
      </c>
      <c r="G4" s="31" t="s">
        <v>4</v>
      </c>
      <c r="H4" s="31" t="s">
        <v>11</v>
      </c>
      <c r="I4" s="31"/>
      <c r="J4" s="31" t="s">
        <v>72</v>
      </c>
      <c r="K4" s="31"/>
      <c r="L4" s="31"/>
      <c r="M4" s="31"/>
      <c r="N4" s="31"/>
      <c r="O4" s="31"/>
      <c r="P4" s="31"/>
      <c r="Q4" s="31"/>
    </row>
    <row r="5" spans="2:17" x14ac:dyDescent="0.25">
      <c r="B5" s="36"/>
      <c r="C5" s="31"/>
      <c r="D5" s="31"/>
      <c r="E5" s="35" t="s">
        <v>70</v>
      </c>
      <c r="F5" s="31">
        <v>1</v>
      </c>
      <c r="G5" s="31" t="s">
        <v>6</v>
      </c>
      <c r="H5" s="31" t="s">
        <v>11</v>
      </c>
      <c r="I5" s="31"/>
      <c r="J5" s="31" t="s">
        <v>72</v>
      </c>
      <c r="K5" s="31"/>
      <c r="L5" s="31"/>
      <c r="M5" s="31"/>
      <c r="N5" s="31"/>
      <c r="O5" s="31"/>
      <c r="P5" s="31"/>
      <c r="Q5" s="31"/>
    </row>
    <row r="6" spans="2:17" x14ac:dyDescent="0.25">
      <c r="B6" s="68"/>
      <c r="C6" s="69"/>
      <c r="D6" s="69"/>
      <c r="E6" s="69" t="s">
        <v>70</v>
      </c>
      <c r="F6" s="69">
        <v>1</v>
      </c>
      <c r="G6" s="69" t="s">
        <v>3</v>
      </c>
      <c r="H6" s="69" t="s">
        <v>69</v>
      </c>
      <c r="I6" s="69"/>
      <c r="J6" s="31" t="s">
        <v>72</v>
      </c>
      <c r="K6" s="69"/>
      <c r="L6" s="69"/>
      <c r="M6" s="69"/>
      <c r="N6" s="69"/>
      <c r="O6" s="69"/>
      <c r="P6" s="69"/>
      <c r="Q6" s="69"/>
    </row>
    <row r="7" spans="2:17" x14ac:dyDescent="0.25">
      <c r="B7" s="31"/>
      <c r="C7" s="31"/>
      <c r="D7" s="31"/>
      <c r="E7" s="35" t="s">
        <v>70</v>
      </c>
      <c r="F7" s="31">
        <v>2</v>
      </c>
      <c r="G7" s="31" t="s">
        <v>4</v>
      </c>
      <c r="H7" s="31" t="s">
        <v>69</v>
      </c>
      <c r="I7" s="31"/>
      <c r="J7" s="31" t="s">
        <v>72</v>
      </c>
      <c r="K7" s="31"/>
      <c r="L7" s="31"/>
      <c r="M7" s="31"/>
      <c r="N7" s="31"/>
      <c r="O7" s="31"/>
      <c r="P7" s="31"/>
      <c r="Q7" s="31"/>
    </row>
    <row r="8" spans="2:17" x14ac:dyDescent="0.25">
      <c r="B8" s="31"/>
      <c r="C8" s="31"/>
      <c r="D8" s="31"/>
      <c r="E8" s="35" t="s">
        <v>70</v>
      </c>
      <c r="F8" s="31">
        <v>2</v>
      </c>
      <c r="G8" s="31" t="s">
        <v>5</v>
      </c>
      <c r="H8" s="31" t="s">
        <v>69</v>
      </c>
      <c r="I8" s="31"/>
      <c r="J8" s="31" t="s">
        <v>72</v>
      </c>
      <c r="K8" s="31"/>
      <c r="L8" s="31"/>
      <c r="M8" s="31"/>
      <c r="N8" s="31"/>
      <c r="O8" s="31"/>
      <c r="P8" s="31"/>
      <c r="Q8" s="31"/>
    </row>
    <row r="9" spans="2:17" x14ac:dyDescent="0.25">
      <c r="B9" s="31"/>
      <c r="C9" s="31"/>
      <c r="D9" s="31"/>
      <c r="E9" s="35" t="s">
        <v>70</v>
      </c>
      <c r="F9" s="31">
        <v>1</v>
      </c>
      <c r="G9" s="31" t="s">
        <v>6</v>
      </c>
      <c r="H9" s="31" t="s">
        <v>69</v>
      </c>
      <c r="I9" s="31"/>
      <c r="J9" s="31" t="s">
        <v>72</v>
      </c>
      <c r="K9" s="31"/>
      <c r="L9" s="31"/>
      <c r="M9" s="31"/>
      <c r="N9" s="31"/>
      <c r="O9" s="31"/>
      <c r="P9" s="31"/>
      <c r="Q9" s="31"/>
    </row>
    <row r="10" spans="2:17" x14ac:dyDescent="0.25">
      <c r="B10" s="31"/>
      <c r="C10" s="31"/>
      <c r="D10" s="31"/>
      <c r="E10" s="35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2:17" x14ac:dyDescent="0.25">
      <c r="B11" s="31"/>
      <c r="C11" s="31"/>
      <c r="D11" s="31"/>
      <c r="E11" s="35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2:17" x14ac:dyDescent="0.25">
      <c r="B12" s="31"/>
      <c r="C12" s="31"/>
      <c r="D12" s="31"/>
      <c r="E12" s="35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2:17" x14ac:dyDescent="0.25">
      <c r="B13" s="31"/>
      <c r="C13" s="31"/>
      <c r="D13" s="31"/>
      <c r="E13" s="35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2:17" x14ac:dyDescent="0.25">
      <c r="B14" s="31"/>
      <c r="C14" s="31"/>
      <c r="D14" s="31"/>
      <c r="E14" s="35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2:17" x14ac:dyDescent="0.25">
      <c r="B15" s="31"/>
      <c r="C15" s="31"/>
      <c r="D15" s="31"/>
      <c r="E15" s="35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2:17" x14ac:dyDescent="0.25">
      <c r="B16" s="31"/>
      <c r="C16" s="31"/>
      <c r="D16" s="31"/>
      <c r="E16" s="35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2:17" x14ac:dyDescent="0.25">
      <c r="B17" s="31"/>
      <c r="C17" s="31"/>
      <c r="D17" s="31"/>
      <c r="E17" s="35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2:17" x14ac:dyDescent="0.25">
      <c r="B18" s="31"/>
      <c r="C18" s="31"/>
      <c r="D18" s="31"/>
      <c r="E18" s="35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2:17" x14ac:dyDescent="0.2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2:17" x14ac:dyDescent="0.25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2:17" x14ac:dyDescent="0.25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2:17" x14ac:dyDescent="0.25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2:17" x14ac:dyDescent="0.25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2:17" x14ac:dyDescent="0.25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2:17" x14ac:dyDescent="0.25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2:17" x14ac:dyDescent="0.25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2:17" x14ac:dyDescent="0.25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2:17" x14ac:dyDescent="0.25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2:17" x14ac:dyDescent="0.25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2:17" x14ac:dyDescent="0.25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2:17" x14ac:dyDescent="0.25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2:17" x14ac:dyDescent="0.25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2:17" x14ac:dyDescent="0.25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2:17" x14ac:dyDescent="0.25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2:17" x14ac:dyDescent="0.2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2:17" x14ac:dyDescent="0.25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2:17" x14ac:dyDescent="0.25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2:17" x14ac:dyDescent="0.25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2:17" x14ac:dyDescent="0.25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2:17" x14ac:dyDescent="0.25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2:17" x14ac:dyDescent="0.25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2:17" x14ac:dyDescent="0.25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2:17" x14ac:dyDescent="0.25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2:17" x14ac:dyDescent="0.25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2:17" x14ac:dyDescent="0.25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2:17" x14ac:dyDescent="0.25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2:17" x14ac:dyDescent="0.25">
      <c r="B47" s="67" t="s">
        <v>22</v>
      </c>
      <c r="C47" s="67"/>
      <c r="D47" s="67"/>
      <c r="E47" s="67"/>
      <c r="F47" s="67">
        <f>SUBTOTAL(109,Tabela2[QTD])</f>
        <v>8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</row>
  </sheetData>
  <mergeCells count="3">
    <mergeCell ref="L2:P2"/>
    <mergeCell ref="C2:F2"/>
    <mergeCell ref="G2:H2"/>
  </mergeCells>
  <conditionalFormatting sqref="J4:J46">
    <cfRule type="expression" dxfId="42" priority="1">
      <formula>J4="c"</formula>
    </cfRule>
    <cfRule type="expression" dxfId="41" priority="2">
      <formula>J4="n"</formula>
    </cfRule>
    <cfRule type="expression" dxfId="40" priority="3">
      <formula>J4="e"</formula>
    </cfRule>
    <cfRule type="expression" dxfId="39" priority="4">
      <formula>J4="p"</formula>
    </cfRule>
    <cfRule type="expression" dxfId="38" priority="5">
      <formula>J4="k"</formula>
    </cfRule>
    <cfRule type="expression" dxfId="37" priority="6">
      <formula>J4="b"</formula>
    </cfRule>
    <cfRule type="expression" dxfId="36" priority="7">
      <formula>J4="s"</formula>
    </cfRule>
  </conditionalFormatting>
  <pageMargins left="0.25" right="0.25" top="0.75" bottom="0.75" header="0.3" footer="0.3"/>
  <pageSetup paperSize="9" scale="63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Y33"/>
  <sheetViews>
    <sheetView showGridLines="0" workbookViewId="0">
      <selection activeCell="H19" sqref="H19"/>
    </sheetView>
  </sheetViews>
  <sheetFormatPr defaultRowHeight="18.75" x14ac:dyDescent="0.25"/>
  <cols>
    <col min="1" max="1" width="5.28515625" style="2" customWidth="1"/>
    <col min="2" max="2" width="15.42578125" style="2" customWidth="1"/>
    <col min="3" max="3" width="8.5703125" style="2" customWidth="1"/>
    <col min="4" max="4" width="9.140625" style="2" customWidth="1"/>
    <col min="5" max="5" width="7.85546875" style="2" customWidth="1"/>
    <col min="6" max="6" width="9.42578125" style="2" customWidth="1"/>
    <col min="7" max="8" width="7.5703125" style="2" bestFit="1" customWidth="1"/>
    <col min="9" max="9" width="9.85546875" style="2" bestFit="1" customWidth="1"/>
    <col min="10" max="10" width="9" style="2" bestFit="1" customWidth="1"/>
    <col min="11" max="12" width="7.5703125" style="2" bestFit="1" customWidth="1"/>
    <col min="13" max="13" width="6.7109375" style="2" customWidth="1"/>
    <col min="14" max="14" width="7.5703125" style="2" bestFit="1" customWidth="1"/>
    <col min="15" max="15" width="7.28515625" style="2" bestFit="1" customWidth="1"/>
    <col min="16" max="16" width="8.28515625" style="2" bestFit="1" customWidth="1"/>
    <col min="17" max="17" width="8" style="2" customWidth="1"/>
    <col min="18" max="16384" width="9.140625" style="2"/>
  </cols>
  <sheetData>
    <row r="1" spans="2:25" s="10" customFormat="1" ht="25.5" customHeight="1" x14ac:dyDescent="0.25"/>
    <row r="2" spans="2:25" x14ac:dyDescent="0.25">
      <c r="B2" s="11"/>
      <c r="C2" s="94"/>
      <c r="D2" s="94"/>
      <c r="E2" s="95"/>
      <c r="F2" s="95"/>
      <c r="G2" s="90"/>
      <c r="H2" s="90"/>
      <c r="I2" s="91"/>
      <c r="J2" s="91"/>
    </row>
    <row r="3" spans="2:25" ht="35.25" customHeight="1" thickBot="1" x14ac:dyDescent="0.3">
      <c r="B3" s="13"/>
      <c r="C3" s="94"/>
      <c r="D3" s="94"/>
      <c r="E3" s="95"/>
      <c r="F3" s="95"/>
      <c r="G3" s="90"/>
      <c r="H3" s="90"/>
      <c r="I3" s="91"/>
      <c r="J3" s="91"/>
    </row>
    <row r="4" spans="2:25" ht="24" thickBot="1" x14ac:dyDescent="0.3">
      <c r="B4" s="75" t="s">
        <v>43</v>
      </c>
      <c r="C4" s="76"/>
      <c r="D4" s="76"/>
      <c r="E4" s="76"/>
      <c r="F4" s="76"/>
      <c r="G4" s="76"/>
      <c r="H4" s="76"/>
      <c r="I4" s="77"/>
      <c r="J4" s="75" t="s">
        <v>44</v>
      </c>
      <c r="K4" s="76"/>
      <c r="L4" s="76"/>
      <c r="M4" s="76"/>
      <c r="N4" s="76"/>
      <c r="O4" s="76"/>
      <c r="P4" s="76"/>
      <c r="Q4" s="77"/>
    </row>
    <row r="5" spans="2:25" x14ac:dyDescent="0.25">
      <c r="B5" s="44"/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5" t="s">
        <v>22</v>
      </c>
      <c r="J5" s="44"/>
      <c r="K5" s="44" t="s">
        <v>16</v>
      </c>
      <c r="L5" s="44" t="s">
        <v>17</v>
      </c>
      <c r="M5" s="44" t="s">
        <v>18</v>
      </c>
      <c r="N5" s="44" t="s">
        <v>19</v>
      </c>
      <c r="O5" s="44" t="s">
        <v>20</v>
      </c>
      <c r="P5" s="44" t="s">
        <v>21</v>
      </c>
      <c r="Q5" s="45" t="s">
        <v>22</v>
      </c>
    </row>
    <row r="6" spans="2:25" x14ac:dyDescent="0.25">
      <c r="B6" s="6" t="s">
        <v>9</v>
      </c>
      <c r="C6" s="6" t="str">
        <f>IF(SUMIFS(Tabela2[QTD],Tabela2[Cor],"Preta",Tabela2[Tam.],"PP")&gt;0,VALUE(SUMIFS(Tabela2[QTD],Tabela2[Cor],"Preta",Tabela2[Tam.],"PP")),"-")</f>
        <v>-</v>
      </c>
      <c r="D6" s="6" t="str">
        <f>IF(SUMIFS(Tabela2[QTD],Tabela2[Cor],"Preta",Tabela2[Tam.],"P")&gt;0,VALUE(SUMIFS(Tabela2[QTD],Tabela2[Cor],"Preta",Tabela2[Tam.],"P")),"-")</f>
        <v>-</v>
      </c>
      <c r="E6" s="6" t="str">
        <f>IF(SUMIFS(Tabela2[QTD],Tabela2[Cor],"Preta",Tabela2[Tam.],"M")&gt;0,VALUE(SUMIFS(Tabela2[QTD],Tabela2[Cor],"Preta",Tabela2[Tam.],"M")),"-")</f>
        <v>-</v>
      </c>
      <c r="F6" s="6" t="str">
        <f>IF(SUMIFS(Tabela2[QTD],Tabela2[Cor],"Preta",Tabela2[Tam.],"G")&gt;0,VALUE(SUMIFS(Tabela2[QTD],Tabela2[Cor],"Preta",Tabela2[Tam.],"G")),"-")</f>
        <v>-</v>
      </c>
      <c r="G6" s="6" t="str">
        <f>IF(SUMIFS(Tabela2[QTD],Tabela2[Cor],"Preta",Tabela2[Tam.],"GG")&gt;0,VALUE(SUMIFS(Tabela2[QTD],Tabela2[Cor],"Preta",Tabela2[Tam.],"GG")),"-")</f>
        <v>-</v>
      </c>
      <c r="H6" s="6" t="str">
        <f>IF(SUMIFS(Tabela2[QTD],Tabela2[Cor],"Preta",Tabela2[Tam.],"EXG")&gt;0,VALUE(SUMIFS(Tabela2[QTD],Tabela2[Cor],"Preta",Tabela2[Tam.],"EXG")),"-")</f>
        <v>-</v>
      </c>
      <c r="I6" s="6">
        <f>SUM(C6:H6)</f>
        <v>0</v>
      </c>
      <c r="J6" s="6" t="s">
        <v>9</v>
      </c>
      <c r="K6" s="6" t="str">
        <f>IF(SUMIFS(Tabela2[QTD],Tabela2[Cor],"Preta",Tabela2[Tam.],"PPbl")&gt;0,VALUE(SUMIFS(Tabela2[QTD],Tabela2[Cor],"Preta",Tabela2[Tam.],"PPbl")),"-")</f>
        <v>-</v>
      </c>
      <c r="L6" s="6" t="str">
        <f>IF(SUMIFS(Tabela2[QTD],Tabela2[Cor],"Preta",Tabela2[Tam.],"Pbl")&gt;0,VALUE(SUMIFS(Tabela2[QTD],Tabela2[Cor],"Preta",Tabela2[Tam.],"Pbl")),"-")</f>
        <v>-</v>
      </c>
      <c r="M6" s="6" t="str">
        <f>IF(SUMIFS(Tabela2[QTD],Tabela2[Cor],"Preta",Tabela2[Tam.],"Mbl")&gt;0,VALUE(SUMIFS(Tabela2[QTD],Tabela2[Cor],"Preta",Tabela2[Tam.],"Mbl")),"-")</f>
        <v>-</v>
      </c>
      <c r="N6" s="6" t="str">
        <f>IF(SUMIFS(Tabela2[QTD],Tabela2[Cor],"Preta",Tabela2[Tam.],"Gbl")&gt;0,VALUE(SUMIFS(Tabela2[QTD],Tabela2[Cor],"Preta",Tabela2[Tam.],"Gbl")),"-")</f>
        <v>-</v>
      </c>
      <c r="O6" s="6" t="str">
        <f>IF(SUMIFS(Tabela2[QTD],Tabela2[Cor],"Preta",Tabela2[Tam.],"GGbl")&gt;0,VALUE(SUMIFS(Tabela2[QTD],Tabela2[Cor],"Preta",Tabela2[Tam.],"GGBL")),"-")</f>
        <v>-</v>
      </c>
      <c r="P6" s="6" t="str">
        <f>IF(SUMIFS(Tabela2[QTD],Tabela2[Cor],"Preta",Tabela2[Tam.],"EXGBL")&gt;0,VALUE(SUMIFS(Tabela2[QTD],Tabela2[Cor],"Preta",Tabela2[Tam.],"EXGBL")),"-")</f>
        <v>-</v>
      </c>
      <c r="Q6" s="6">
        <f>SUM(K6:P6)</f>
        <v>0</v>
      </c>
    </row>
    <row r="7" spans="2:25" x14ac:dyDescent="0.25">
      <c r="B7" s="7" t="s">
        <v>11</v>
      </c>
      <c r="C7" s="7" t="str">
        <f>IF(SUMIFS(Tabela2[QTD],Tabela2[Cor],"Branca",Tabela2[Tam.],"PP")&gt;0,VALUE(SUMIFS(Tabela2[QTD],Tabela2[Cor],"Branca",Tabela2[Tam.],"PP")),"-")</f>
        <v>-</v>
      </c>
      <c r="D7" s="7" t="str">
        <f>IF(SUMIFS(Tabela2[QTD],Tabela2[Cor],"Branca",Tabela2[Tam.],"P")&gt;0,VALUE(SUMIFS(Tabela2[QTD],Tabela2[Cor],"Branca",Tabela2[Tam.],"P")),"-")</f>
        <v>-</v>
      </c>
      <c r="E7" s="7" t="str">
        <f>IF(SUMIFS(Tabela2[QTD],Tabela2[Cor],"Branca",Tabela2[Tam.],"M")&gt;0,VALUE(SUMIFS(Tabela2[QTD],Tabela2[Cor],"Branca",Tabela2[Tam.],"M")),"-")</f>
        <v>-</v>
      </c>
      <c r="F7" s="7" t="str">
        <f>IF(SUMIFS(Tabela2[QTD],Tabela2[Cor],"Branca",Tabela2[Tam.],"G")&gt;0,VALUE(SUMIFS(Tabela2[QTD],Tabela2[Cor],"Branca",Tabela2[Tam.],"G")),"-")</f>
        <v>-</v>
      </c>
      <c r="G7" s="7" t="str">
        <f>IF(SUMIFS(Tabela2[QTD],Tabela2[Cor],"Branca",Tabela2[Tam.],"GG")&gt;0,VALUE(SUMIFS(Tabela2[QTD],Tabela2[Cor],"Branca",Tabela2[Tam.],"GG")),"-")</f>
        <v>-</v>
      </c>
      <c r="H7" s="7" t="str">
        <f>IF(SUMIFS(Tabela2[QTD],Tabela2[Cor],"Branca",Tabela2[Tam.],"EXG")&gt;0,VALUE(SUMIFS(Tabela2[QTD],Tabela2[Cor],"Branca",Tabela2[Tam.],"EXG")),"-")</f>
        <v>-</v>
      </c>
      <c r="I7" s="5">
        <f>SUM(C7:H7)</f>
        <v>0</v>
      </c>
      <c r="J7" s="7" t="s">
        <v>11</v>
      </c>
      <c r="K7" s="7" t="str">
        <f>IF(SUMIFS(Tabela2[QTD],Tabela2[Cor],"Branca",Tabela2[Tam.],"PPBL")&gt;0,VALUE(SUMIFS(Tabela2[QTD],Tabela2[Cor],"Branca",Tabela2[Tam.],"PPBL")),"-")</f>
        <v>-</v>
      </c>
      <c r="L7" s="7" t="str">
        <f>IF(SUMIFS(Tabela2[QTD],Tabela2[Cor],"Branca",Tabela2[Tam.],"PBL")&gt;0,VALUE(SUMIFS(Tabela2[QTD],Tabela2[Cor],"Branca",Tabela2[Tam.],"PBL")),"-")</f>
        <v>-</v>
      </c>
      <c r="M7" s="7" t="str">
        <f>IF(SUMIFS(Tabela2[QTD],Tabela2[Cor],"Branca",Tabela2[Tam.],"MBL")&gt;0,VALUE(SUMIFS(Tabela2[QTD],Tabela2[Cor],"Branca",Tabela2[Tam.],"MBL")),"-")</f>
        <v>-</v>
      </c>
      <c r="N7" s="7" t="str">
        <f>IF(SUMIFS(Tabela2[QTD],Tabela2[Cor],"Branca",Tabela2[Tam.],"GBL")&gt;0,VALUE(SUMIFS(Tabela2[QTD],Tabela2[Cor],"Branca",Tabela2[Tam.],"GBL")),"-")</f>
        <v>-</v>
      </c>
      <c r="O7" s="7" t="str">
        <f>IF(SUMIFS(Tabela2[QTD],Tabela2[Cor],"Branca",Tabela2[Tam.],"GGBL")&gt;0,VALUE(SUMIFS(Tabela2[QTD],Tabela2[Cor],"Branca",Tabela2[Tam.],"GGBL")),"-")</f>
        <v>-</v>
      </c>
      <c r="P7" s="7" t="str">
        <f>IF(SUMIFS(Tabela2[QTD],Tabela2[Cor],"Branca",Tabela2[Tam.],"EXGBL")&gt;0,VALUE(SUMIFS(Tabela2[QTD],Tabela2[Cor],"Branca",Tabela2[Tam.],"EXGBL")),"-")</f>
        <v>-</v>
      </c>
      <c r="Q7" s="5">
        <f>SUM(K7:P7)</f>
        <v>0</v>
      </c>
    </row>
    <row r="8" spans="2:25" x14ac:dyDescent="0.25">
      <c r="B8" s="6" t="s">
        <v>12</v>
      </c>
      <c r="C8" s="6" t="str">
        <f>IF(SUMIFS(Tabela2[QTD],Tabela2[Cor],"Azul",Tabela2[Tam.],"PP")&gt;0,VALUE(SUMIFS(Tabela2[QTD],Tabela2[Cor],"Azul",Tabela2[Tam.],"PP")),"-")</f>
        <v>-</v>
      </c>
      <c r="D8" s="6" t="str">
        <f>IF(SUMIFS(Tabela2[QTD],Tabela2[Cor],"Azul",Tabela2[Tam.],"P")&gt;0,VALUE(SUMIFS(Tabela2[QTD],Tabela2[Cor],"Azul",Tabela2[Tam.],"P")),"-")</f>
        <v>-</v>
      </c>
      <c r="E8" s="6" t="str">
        <f>IF(SUMIFS(Tabela2[QTD],Tabela2[Cor],"Azul",Tabela2[Tam.],"M")&gt;0,VALUE(SUMIFS(Tabela2[QTD],Tabela2[Cor],"Azul",Tabela2[Tam.],"M")),"-")</f>
        <v>-</v>
      </c>
      <c r="F8" s="6" t="str">
        <f>IF(SUMIFS(Tabela2[QTD],Tabela2[Cor],"Azul",Tabela2[Tam.],"G")&gt;0,VALUE(SUMIFS(Tabela2[QTD],Tabela2[Cor],"Azul",Tabela2[Tam.],"G")),"-")</f>
        <v>-</v>
      </c>
      <c r="G8" s="6" t="str">
        <f>IF(SUMIFS(Tabela2[QTD],Tabela2[Cor],"Azul",Tabela2[Tam.],"GG")&gt;0,VALUE(SUMIFS(Tabela2[QTD],Tabela2[Cor],"Azul",Tabela2[Tam.],"GG")),"-")</f>
        <v>-</v>
      </c>
      <c r="H8" s="6" t="str">
        <f>IF(SUMIFS(Tabela2[QTD],Tabela2[Cor],"Azul",Tabela2[Tam.],"EXG")&gt;0,VALUE(SUMIFS(Tabela2[QTD],Tabela2[Cor],"Azul",Tabela2[Tam.],"EXG")),"-")</f>
        <v>-</v>
      </c>
      <c r="I8" s="6">
        <f t="shared" ref="I8:I10" si="0">SUM(C8:H8)</f>
        <v>0</v>
      </c>
      <c r="J8" s="6" t="s">
        <v>12</v>
      </c>
      <c r="K8" s="6" t="str">
        <f>IF(SUMIFS(Tabela2[QTD],Tabela2[Cor],"Azul",Tabela2[Tam.],"PPBL")&gt;0,VALUE(SUMIFS(Tabela2[QTD],Tabela2[Cor],"Azul",Tabela2[Tam.],"PPBL")),"-")</f>
        <v>-</v>
      </c>
      <c r="L8" s="6" t="str">
        <f>IF(SUMIFS(Tabela2[QTD],Tabela2[Cor],"Azul",Tabela2[Tam.],"PBL")&gt;0,VALUE(SUMIFS(Tabela2[QTD],Tabela2[Cor],"Azul",Tabela2[Tam.],"PBL")),"-")</f>
        <v>-</v>
      </c>
      <c r="M8" s="6" t="str">
        <f>IF(SUMIFS(Tabela2[QTD],Tabela2[Cor],"Azul",Tabela2[Tam.],"MBL")&gt;0,VALUE(SUMIFS(Tabela2[QTD],Tabela2[Cor],"Azul",Tabela2[Tam.],"MBL")),"-")</f>
        <v>-</v>
      </c>
      <c r="N8" s="6" t="str">
        <f>IF(SUMIFS(Tabela2[QTD],Tabela2[Cor],"Azul",Tabela2[Tam.],"GBL")&gt;0,VALUE(SUMIFS(Tabela2[QTD],Tabela2[Cor],"Azul",Tabela2[Tam.],"GBL")),"-")</f>
        <v>-</v>
      </c>
      <c r="O8" s="6" t="str">
        <f>IF(SUMIFS(Tabela2[QTD],Tabela2[Cor],"Azul",Tabela2[Tam.],"GGBL")&gt;0,VALUE(SUMIFS(Tabela2[QTD],Tabela2[Cor],"Azul",Tabela2[Tam.],"GGBL")),"-")</f>
        <v>-</v>
      </c>
      <c r="P8" s="6" t="str">
        <f>IF(SUMIFS(Tabela2[QTD],Tabela2[Cor],"Azul",Tabela2[Tam.],"EXGBL")&gt;0,VALUE(SUMIFS(Tabela2[QTD],Tabela2[Cor],"Azul",Tabela2[Tam.],"EXGBL")),"-")</f>
        <v>-</v>
      </c>
      <c r="Q8" s="6">
        <f t="shared" ref="Q8:Q11" si="1">SUM(K8:P8)</f>
        <v>0</v>
      </c>
    </row>
    <row r="9" spans="2:25" x14ac:dyDescent="0.25">
      <c r="B9" s="7" t="s">
        <v>13</v>
      </c>
      <c r="C9" s="7" t="str">
        <f>IF(SUMIFS(Tabela2[QTD],Tabela2[Cor],"Vinho",Tabela2[Tam.],"PP")&gt;0,VALUE(SUMIFS(Tabela2[QTD],Tabela2[Cor],"Vinho",Tabela2[Tam.],"PP")),"-")</f>
        <v>-</v>
      </c>
      <c r="D9" s="7" t="str">
        <f>IF(SUMIFS(Tabela2[QTD],Tabela2[Cor],"Vinho",Tabela2[Tam.],"P")&gt;0,VALUE(SUMIFS(Tabela2[QTD],Tabela2[Cor],"Vinho",Tabela2[Tam.],"P")),"-")</f>
        <v>-</v>
      </c>
      <c r="E9" s="7" t="str">
        <f>IF(SUMIFS(Tabela2[QTD],Tabela2[Cor],"Vinho",Tabela2[Tam.],"M")&gt;0,VALUE(SUMIFS(Tabela2[QTD],Tabela2[Cor],"Vinho",Tabela2[Tam.],"M")),"-")</f>
        <v>-</v>
      </c>
      <c r="F9" s="7" t="str">
        <f>IF(SUMIFS(Tabela2[QTD],Tabela2[Cor],"vinho",Tabela2[Tam.],"G")&gt;0,VALUE(SUMIFS(Tabela2[QTD],Tabela2[Cor],"vinho",Tabela2[Tam.],"G")),"-")</f>
        <v>-</v>
      </c>
      <c r="G9" s="7" t="str">
        <f>IF(SUMIFS(Tabela2[QTD],Tabela2[Cor],"vinho",Tabela2[Tam.],"GG")&gt;0,VALUE(SUMIFS(Tabela2[QTD],Tabela2[Cor],"vinho",Tabela2[Tam.],"GG")),"-")</f>
        <v>-</v>
      </c>
      <c r="H9" s="7" t="str">
        <f>IF(SUMIFS(Tabela2[QTD],Tabela2[Cor],"vinho",Tabela2[Tam.],"EXG")&gt;0,VALUE(SUMIFS(Tabela2[QTD],Tabela2[Cor],"vinho",Tabela2[Tam.],"EXG")),"-")</f>
        <v>-</v>
      </c>
      <c r="I9" s="5">
        <f t="shared" si="0"/>
        <v>0</v>
      </c>
      <c r="J9" s="7" t="s">
        <v>13</v>
      </c>
      <c r="K9" s="7" t="str">
        <f>IF(SUMIFS(Tabela2[QTD],Tabela2[Cor],"Vinho",Tabela2[Tam.],"PPBL")&gt;0,VALUE(SUMIFS(Tabela2[QTD],Tabela2[Cor],"Vinho",Tabela2[Tam.],"PPBL")),"-")</f>
        <v>-</v>
      </c>
      <c r="L9" s="7" t="str">
        <f>IF(SUMIFS(Tabela2[QTD],Tabela2[Cor],"Vinho",Tabela2[Tam.],"PBL")&gt;0,VALUE(SUMIFS(Tabela2[QTD],Tabela2[Cor],"Vinho",Tabela2[Tam.],"PBL")),"-")</f>
        <v>-</v>
      </c>
      <c r="M9" s="7" t="str">
        <f>IF(SUMIFS(Tabela2[QTD],Tabela2[Cor],"Vinho",Tabela2[Tam.],"MBL")&gt;0,VALUE(SUMIFS(Tabela2[QTD],Tabela2[Cor],"Vinho",Tabela2[Tam.],"MBL")),"-")</f>
        <v>-</v>
      </c>
      <c r="N9" s="7" t="str">
        <f>IF(SUMIFS(Tabela2[QTD],Tabela2[Cor],"vinho",Tabela2[Tam.],"GBL")&gt;0,VALUE(SUMIFS(Tabela2[QTD],Tabela2[Cor],"vinho",Tabela2[Tam.],"GBL")),"-")</f>
        <v>-</v>
      </c>
      <c r="O9" s="7" t="str">
        <f>IF(SUMIFS(Tabela2[QTD],Tabela2[Cor],"vinho",Tabela2[Tam.],"GGBL")&gt;0,VALUE(SUMIFS(Tabela2[QTD],Tabela2[Cor],"vinho",Tabela2[Tam.],"GGBL")),"-")</f>
        <v>-</v>
      </c>
      <c r="P9" s="7" t="str">
        <f>IF(SUMIFS(Tabela2[QTD],Tabela2[Cor],"vinho",Tabela2[Tam.],"EXGBL")&gt;0,VALUE(SUMIFS(Tabela2[QTD],Tabela2[Cor],"vinho",Tabela2[Tam.],"EXGBL")),"-")</f>
        <v>-</v>
      </c>
      <c r="Q9" s="5">
        <f t="shared" si="1"/>
        <v>0</v>
      </c>
      <c r="Y9" s="1"/>
    </row>
    <row r="10" spans="2:25" x14ac:dyDescent="0.25">
      <c r="B10" s="6" t="s">
        <v>14</v>
      </c>
      <c r="C10" s="6" t="str">
        <f>IF(SUMIFS(Tabela2[QTD],Tabela2[Cor],"Cinza",Tabela2[Tam.],"PP")&gt;0,VALUE(SUMIFS(Tabela2[QTD],Tabela2[Cor],"Cinza",Tabela2[Tam.],"PP")),"-")</f>
        <v>-</v>
      </c>
      <c r="D10" s="6" t="str">
        <f>IF(SUMIFS(Tabela2[QTD],Tabela2[Cor],"Cinza",Tabela2[Tam.],"P")&gt;0,VALUE(SUMIFS(Tabela2[QTD],Tabela2[Cor],"Cinza",Tabela2[Tam.],"P")),"-")</f>
        <v>-</v>
      </c>
      <c r="E10" s="6" t="str">
        <f>IF(SUMIFS(Tabela2[QTD],Tabela2[Cor],"Cinza",Tabela2[Tam.],"M")&gt;0,VALUE(SUMIFS(Tabela2[QTD],Tabela2[Cor],"Cinza",Tabela2[Tam.],"M")),"-")</f>
        <v>-</v>
      </c>
      <c r="F10" s="6" t="str">
        <f>IF(SUMIFS(Tabela2[QTD],Tabela2[Cor],"Cinza",Tabela2[Tam.],"G")&gt;0,VALUE(SUMIFS(Tabela2[QTD],Tabela2[Cor],"Cinza",Tabela2[Tam.],"G")),"-")</f>
        <v>-</v>
      </c>
      <c r="G10" s="6" t="str">
        <f>IF(SUMIFS(Tabela2[QTD],Tabela2[Cor],"Cinza",Tabela2[Tam.],"GG")&gt;0,VALUE(SUMIFS(Tabela2[QTD],Tabela2[Cor],"Cinza",Tabela2[Tam.],"GG")),"-")</f>
        <v>-</v>
      </c>
      <c r="H10" s="6" t="str">
        <f>IF(SUMIFS(Tabela2[QTD],Tabela2[Cor],"Cinza",Tabela2[Tam.],"EXG")&gt;0,VALUE(SUMIFS(Tabela2[QTD],Tabela2[Cor],"Cinza",Tabela2[Tam.],"EXG")),"-")</f>
        <v>-</v>
      </c>
      <c r="I10" s="6">
        <f t="shared" si="0"/>
        <v>0</v>
      </c>
      <c r="J10" s="6" t="s">
        <v>14</v>
      </c>
      <c r="K10" s="6" t="str">
        <f>IF(SUMIFS(Tabela2[QTD],Tabela2[Cor],"Cinza",Tabela2[Tam.],"PPBL")&gt;0,VALUE(SUMIFS(Tabela2[QTD],Tabela2[Cor],"Cinza",Tabela2[Tam.],"PPBL")),"-")</f>
        <v>-</v>
      </c>
      <c r="L10" s="6" t="str">
        <f>IF(SUMIFS(Tabela2[QTD],Tabela2[Cor],"Cinza",Tabela2[Tam.],"PBL")&gt;0,VALUE(SUMIFS(Tabela2[QTD],Tabela2[Cor],"Cinza",Tabela2[Tam.],"PBL")),"-")</f>
        <v>-</v>
      </c>
      <c r="M10" s="6" t="str">
        <f>IF(SUMIFS(Tabela2[QTD],Tabela2[Cor],"Cinza",Tabela2[Tam.],"MBL")&gt;0,VALUE(SUMIFS(Tabela2[QTD],Tabela2[Cor],"Cinza",Tabela2[Tam.],"MBL")),"-")</f>
        <v>-</v>
      </c>
      <c r="N10" s="6" t="str">
        <f>IF(SUMIFS(Tabela2[QTD],Tabela2[Cor],"Cinza",Tabela2[Tam.],"GBL")&gt;0,VALUE(SUMIFS(Tabela2[QTD],Tabela2[Cor],"Cinza",Tabela2[Tam.],"GBL")),"-")</f>
        <v>-</v>
      </c>
      <c r="O10" s="6" t="str">
        <f>IF(SUMIFS(Tabela2[QTD],Tabela2[Cor],"Cinza",Tabela2[Tam.],"GGBL")&gt;0,VALUE(SUMIFS(Tabela2[QTD],Tabela2[Cor],"Cinza",Tabela2[Tam.],"GGBL")),"-")</f>
        <v>-</v>
      </c>
      <c r="P10" s="6" t="str">
        <f>IF(SUMIFS(Tabela2[QTD],Tabela2[Cor],"Cinza",Tabela2[Tam.],"EXGBL")&gt;0,VALUE(SUMIFS(Tabela2[QTD],Tabela2[Cor],"Cinza",Tabela2[Tam.],"EXGBL")),"-")</f>
        <v>-</v>
      </c>
      <c r="Q10" s="6">
        <f t="shared" si="1"/>
        <v>0</v>
      </c>
      <c r="Y10" s="1"/>
    </row>
    <row r="11" spans="2:25" x14ac:dyDescent="0.25">
      <c r="B11" s="5" t="s">
        <v>22</v>
      </c>
      <c r="C11" s="5">
        <f>SUM(C6:C10)</f>
        <v>0</v>
      </c>
      <c r="D11" s="5">
        <f t="shared" ref="D11:H11" si="2">SUM(D6:D10)</f>
        <v>0</v>
      </c>
      <c r="E11" s="5">
        <f t="shared" si="2"/>
        <v>0</v>
      </c>
      <c r="F11" s="5">
        <f t="shared" si="2"/>
        <v>0</v>
      </c>
      <c r="G11" s="5">
        <f t="shared" si="2"/>
        <v>0</v>
      </c>
      <c r="H11" s="5">
        <f t="shared" si="2"/>
        <v>0</v>
      </c>
      <c r="I11" s="5">
        <f>SUM(C11:H11)</f>
        <v>0</v>
      </c>
      <c r="J11" s="5" t="s">
        <v>22</v>
      </c>
      <c r="K11" s="5">
        <f>SUM(K6:K10)</f>
        <v>0</v>
      </c>
      <c r="L11" s="5">
        <f t="shared" ref="L11:P11" si="3">SUM(L6:L10)</f>
        <v>0</v>
      </c>
      <c r="M11" s="5">
        <f t="shared" si="3"/>
        <v>0</v>
      </c>
      <c r="N11" s="5">
        <f t="shared" si="3"/>
        <v>0</v>
      </c>
      <c r="O11" s="5">
        <f t="shared" si="3"/>
        <v>0</v>
      </c>
      <c r="P11" s="5">
        <f t="shared" si="3"/>
        <v>0</v>
      </c>
      <c r="Q11" s="5">
        <f t="shared" si="1"/>
        <v>0</v>
      </c>
    </row>
    <row r="12" spans="2:25" ht="19.5" thickBot="1" x14ac:dyDescent="0.3"/>
    <row r="13" spans="2:25" ht="19.5" thickBot="1" x14ac:dyDescent="0.3">
      <c r="F13" s="96" t="s">
        <v>46</v>
      </c>
      <c r="G13" s="97"/>
      <c r="H13" s="98"/>
      <c r="I13" s="46">
        <f>SUM(I11,Q11)</f>
        <v>0</v>
      </c>
    </row>
    <row r="15" spans="2:25" ht="54.75" customHeight="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2:25" x14ac:dyDescent="0.25">
      <c r="B16" s="3"/>
      <c r="C16" s="3"/>
      <c r="D16" s="3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</row>
    <row r="17" spans="2:17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2:17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2:17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2:17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2:17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2:17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2:17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2:17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2:17" x14ac:dyDescent="0.25"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</row>
    <row r="26" spans="2:17" x14ac:dyDescent="0.25">
      <c r="B26" s="93"/>
      <c r="C26" s="93"/>
      <c r="D26" s="93"/>
      <c r="E26" s="93"/>
      <c r="F26" s="93"/>
      <c r="G26" s="93"/>
      <c r="H26" s="93"/>
      <c r="I26" s="93"/>
      <c r="J26" s="92"/>
      <c r="K26" s="92"/>
      <c r="L26" s="92"/>
      <c r="M26" s="92"/>
      <c r="N26" s="92"/>
      <c r="O26" s="92"/>
      <c r="P26" s="92"/>
      <c r="Q26" s="92"/>
    </row>
    <row r="27" spans="2:17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2:17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2:17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2:17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2:17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2:17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2:17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</sheetData>
  <mergeCells count="10">
    <mergeCell ref="G2:H3"/>
    <mergeCell ref="I2:J3"/>
    <mergeCell ref="B25:Q25"/>
    <mergeCell ref="B26:I26"/>
    <mergeCell ref="J26:Q26"/>
    <mergeCell ref="B4:I4"/>
    <mergeCell ref="J4:Q4"/>
    <mergeCell ref="C2:D3"/>
    <mergeCell ref="E2:F3"/>
    <mergeCell ref="F13:H13"/>
  </mergeCells>
  <pageMargins left="0.25" right="0.25" top="0.75" bottom="0.75" header="0.3" footer="0.3"/>
  <pageSetup paperSize="9" scale="9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40"/>
  <sheetViews>
    <sheetView showGridLines="0" topLeftCell="A9" workbookViewId="0">
      <selection activeCell="N16" sqref="N16"/>
    </sheetView>
  </sheetViews>
  <sheetFormatPr defaultRowHeight="15" x14ac:dyDescent="0.25"/>
  <cols>
    <col min="1" max="1" width="7.140625" customWidth="1"/>
    <col min="2" max="2" width="20" customWidth="1"/>
    <col min="10" max="10" width="15.5703125" customWidth="1"/>
  </cols>
  <sheetData>
    <row r="1" spans="2:11" ht="21.75" customHeight="1" x14ac:dyDescent="0.25">
      <c r="B1" s="11"/>
      <c r="C1" s="127"/>
      <c r="D1" s="127"/>
      <c r="E1" s="127"/>
      <c r="F1" s="127"/>
      <c r="G1" s="127"/>
      <c r="H1" s="127"/>
      <c r="I1" s="127"/>
      <c r="J1" s="127"/>
    </row>
    <row r="2" spans="2:11" ht="21.75" customHeight="1" x14ac:dyDescent="0.25">
      <c r="B2" s="11"/>
      <c r="C2" s="94"/>
      <c r="D2" s="94"/>
      <c r="E2" s="95"/>
      <c r="F2" s="95"/>
      <c r="G2" s="90"/>
      <c r="H2" s="90"/>
      <c r="I2" s="91"/>
      <c r="J2" s="91"/>
      <c r="K2" s="12"/>
    </row>
    <row r="3" spans="2:11" ht="24" customHeight="1" thickBot="1" x14ac:dyDescent="0.3">
      <c r="B3" s="13"/>
      <c r="C3" s="94"/>
      <c r="D3" s="94"/>
      <c r="E3" s="95"/>
      <c r="F3" s="95"/>
      <c r="G3" s="90"/>
      <c r="H3" s="90"/>
      <c r="I3" s="91"/>
      <c r="J3" s="91"/>
      <c r="K3" s="12"/>
    </row>
    <row r="4" spans="2:11" ht="21.75" thickBot="1" x14ac:dyDescent="0.3">
      <c r="B4" s="128" t="s">
        <v>25</v>
      </c>
      <c r="C4" s="129"/>
      <c r="D4" s="129"/>
      <c r="E4" s="129"/>
      <c r="F4" s="129"/>
      <c r="G4" s="129"/>
      <c r="H4" s="129"/>
      <c r="I4" s="129"/>
      <c r="J4" s="130"/>
    </row>
    <row r="5" spans="2:11" x14ac:dyDescent="0.25">
      <c r="B5" s="112" t="s">
        <v>26</v>
      </c>
      <c r="C5" s="113"/>
      <c r="D5" s="118">
        <f>Capa!C13</f>
        <v>0</v>
      </c>
      <c r="E5" s="119"/>
      <c r="F5" s="119"/>
      <c r="G5" s="119"/>
      <c r="H5" s="119"/>
      <c r="I5" s="119"/>
      <c r="J5" s="120"/>
    </row>
    <row r="6" spans="2:11" x14ac:dyDescent="0.25">
      <c r="B6" s="108" t="s">
        <v>33</v>
      </c>
      <c r="C6" s="109"/>
      <c r="D6" s="114" t="s">
        <v>35</v>
      </c>
      <c r="E6" s="115"/>
      <c r="F6" s="114" t="s">
        <v>34</v>
      </c>
      <c r="G6" s="115"/>
      <c r="H6" s="114" t="s">
        <v>40</v>
      </c>
      <c r="I6" s="115"/>
      <c r="J6" s="47" t="s">
        <v>36</v>
      </c>
    </row>
    <row r="7" spans="2:11" x14ac:dyDescent="0.25">
      <c r="B7" s="110"/>
      <c r="C7" s="111"/>
      <c r="D7" s="114"/>
      <c r="E7" s="115"/>
      <c r="F7" s="114"/>
      <c r="G7" s="115"/>
      <c r="H7" s="114"/>
      <c r="I7" s="115"/>
      <c r="J7" s="47"/>
    </row>
    <row r="8" spans="2:11" ht="24.75" customHeight="1" x14ac:dyDescent="0.25">
      <c r="B8" s="116" t="s">
        <v>37</v>
      </c>
      <c r="C8" s="117"/>
      <c r="D8" s="121"/>
      <c r="E8" s="122"/>
      <c r="F8" s="122"/>
      <c r="G8" s="122"/>
      <c r="H8" s="122"/>
      <c r="I8" s="122"/>
      <c r="J8" s="123"/>
    </row>
    <row r="9" spans="2:11" ht="25.5" customHeight="1" thickBot="1" x14ac:dyDescent="0.3">
      <c r="B9" s="108" t="s">
        <v>38</v>
      </c>
      <c r="C9" s="109"/>
      <c r="D9" s="124"/>
      <c r="E9" s="125"/>
      <c r="F9" s="125"/>
      <c r="G9" s="125"/>
      <c r="H9" s="125"/>
      <c r="I9" s="125"/>
      <c r="J9" s="126"/>
    </row>
    <row r="10" spans="2:11" x14ac:dyDescent="0.25">
      <c r="B10" s="99"/>
      <c r="C10" s="100"/>
      <c r="D10" s="100"/>
      <c r="E10" s="100"/>
      <c r="F10" s="100"/>
      <c r="G10" s="100"/>
      <c r="H10" s="100"/>
      <c r="I10" s="100"/>
      <c r="J10" s="101"/>
    </row>
    <row r="11" spans="2:11" x14ac:dyDescent="0.25">
      <c r="B11" s="102"/>
      <c r="C11" s="103"/>
      <c r="D11" s="103"/>
      <c r="E11" s="103"/>
      <c r="F11" s="103"/>
      <c r="G11" s="103"/>
      <c r="H11" s="103"/>
      <c r="I11" s="103"/>
      <c r="J11" s="104"/>
    </row>
    <row r="12" spans="2:11" x14ac:dyDescent="0.25">
      <c r="B12" s="102"/>
      <c r="C12" s="103"/>
      <c r="D12" s="103"/>
      <c r="E12" s="103"/>
      <c r="F12" s="103"/>
      <c r="G12" s="103"/>
      <c r="H12" s="103"/>
      <c r="I12" s="103"/>
      <c r="J12" s="104"/>
    </row>
    <row r="13" spans="2:11" x14ac:dyDescent="0.25">
      <c r="B13" s="102"/>
      <c r="C13" s="103"/>
      <c r="D13" s="103"/>
      <c r="E13" s="103"/>
      <c r="F13" s="103"/>
      <c r="G13" s="103"/>
      <c r="H13" s="103"/>
      <c r="I13" s="103"/>
      <c r="J13" s="104"/>
    </row>
    <row r="14" spans="2:11" x14ac:dyDescent="0.25">
      <c r="B14" s="102"/>
      <c r="C14" s="103"/>
      <c r="D14" s="103"/>
      <c r="E14" s="103"/>
      <c r="F14" s="103"/>
      <c r="G14" s="103"/>
      <c r="H14" s="103"/>
      <c r="I14" s="103"/>
      <c r="J14" s="104"/>
    </row>
    <row r="15" spans="2:11" x14ac:dyDescent="0.25">
      <c r="B15" s="102"/>
      <c r="C15" s="103"/>
      <c r="D15" s="103"/>
      <c r="E15" s="103"/>
      <c r="F15" s="103"/>
      <c r="G15" s="103"/>
      <c r="H15" s="103"/>
      <c r="I15" s="103"/>
      <c r="J15" s="104"/>
    </row>
    <row r="16" spans="2:11" x14ac:dyDescent="0.25">
      <c r="B16" s="102"/>
      <c r="C16" s="103"/>
      <c r="D16" s="103"/>
      <c r="E16" s="103"/>
      <c r="F16" s="103"/>
      <c r="G16" s="103"/>
      <c r="H16" s="103"/>
      <c r="I16" s="103"/>
      <c r="J16" s="104"/>
    </row>
    <row r="17" spans="2:10" x14ac:dyDescent="0.25">
      <c r="B17" s="102"/>
      <c r="C17" s="103"/>
      <c r="D17" s="103"/>
      <c r="E17" s="103"/>
      <c r="F17" s="103"/>
      <c r="G17" s="103"/>
      <c r="H17" s="103"/>
      <c r="I17" s="103"/>
      <c r="J17" s="104"/>
    </row>
    <row r="18" spans="2:10" x14ac:dyDescent="0.25">
      <c r="B18" s="102"/>
      <c r="C18" s="103"/>
      <c r="D18" s="103"/>
      <c r="E18" s="103"/>
      <c r="F18" s="103"/>
      <c r="G18" s="103"/>
      <c r="H18" s="103"/>
      <c r="I18" s="103"/>
      <c r="J18" s="104"/>
    </row>
    <row r="19" spans="2:10" x14ac:dyDescent="0.25">
      <c r="B19" s="102"/>
      <c r="C19" s="103"/>
      <c r="D19" s="103"/>
      <c r="E19" s="103"/>
      <c r="F19" s="103"/>
      <c r="G19" s="103"/>
      <c r="H19" s="103"/>
      <c r="I19" s="103"/>
      <c r="J19" s="104"/>
    </row>
    <row r="20" spans="2:10" x14ac:dyDescent="0.25">
      <c r="B20" s="102"/>
      <c r="C20" s="103"/>
      <c r="D20" s="103"/>
      <c r="E20" s="103"/>
      <c r="F20" s="103"/>
      <c r="G20" s="103"/>
      <c r="H20" s="103"/>
      <c r="I20" s="103"/>
      <c r="J20" s="104"/>
    </row>
    <row r="21" spans="2:10" x14ac:dyDescent="0.25">
      <c r="B21" s="102"/>
      <c r="C21" s="103"/>
      <c r="D21" s="103"/>
      <c r="E21" s="103"/>
      <c r="F21" s="103"/>
      <c r="G21" s="103"/>
      <c r="H21" s="103"/>
      <c r="I21" s="103"/>
      <c r="J21" s="104"/>
    </row>
    <row r="22" spans="2:10" x14ac:dyDescent="0.25">
      <c r="B22" s="102"/>
      <c r="C22" s="103"/>
      <c r="D22" s="103"/>
      <c r="E22" s="103"/>
      <c r="F22" s="103"/>
      <c r="G22" s="103"/>
      <c r="H22" s="103"/>
      <c r="I22" s="103"/>
      <c r="J22" s="104"/>
    </row>
    <row r="23" spans="2:10" x14ac:dyDescent="0.25">
      <c r="B23" s="102"/>
      <c r="C23" s="103"/>
      <c r="D23" s="103"/>
      <c r="E23" s="103"/>
      <c r="F23" s="103"/>
      <c r="G23" s="103"/>
      <c r="H23" s="103"/>
      <c r="I23" s="103"/>
      <c r="J23" s="104"/>
    </row>
    <row r="24" spans="2:10" x14ac:dyDescent="0.25">
      <c r="B24" s="102"/>
      <c r="C24" s="103"/>
      <c r="D24" s="103"/>
      <c r="E24" s="103"/>
      <c r="F24" s="103"/>
      <c r="G24" s="103"/>
      <c r="H24" s="103"/>
      <c r="I24" s="103"/>
      <c r="J24" s="104"/>
    </row>
    <row r="25" spans="2:10" x14ac:dyDescent="0.25">
      <c r="B25" s="102"/>
      <c r="C25" s="103"/>
      <c r="D25" s="103"/>
      <c r="E25" s="103"/>
      <c r="F25" s="103"/>
      <c r="G25" s="103"/>
      <c r="H25" s="103"/>
      <c r="I25" s="103"/>
      <c r="J25" s="104"/>
    </row>
    <row r="26" spans="2:10" x14ac:dyDescent="0.25">
      <c r="B26" s="102"/>
      <c r="C26" s="103"/>
      <c r="D26" s="103"/>
      <c r="E26" s="103"/>
      <c r="F26" s="103"/>
      <c r="G26" s="103"/>
      <c r="H26" s="103"/>
      <c r="I26" s="103"/>
      <c r="J26" s="104"/>
    </row>
    <row r="27" spans="2:10" x14ac:dyDescent="0.25">
      <c r="B27" s="102"/>
      <c r="C27" s="103"/>
      <c r="D27" s="103"/>
      <c r="E27" s="103"/>
      <c r="F27" s="103"/>
      <c r="G27" s="103"/>
      <c r="H27" s="103"/>
      <c r="I27" s="103"/>
      <c r="J27" s="104"/>
    </row>
    <row r="28" spans="2:10" x14ac:dyDescent="0.25">
      <c r="B28" s="102"/>
      <c r="C28" s="103"/>
      <c r="D28" s="103"/>
      <c r="E28" s="103"/>
      <c r="F28" s="103"/>
      <c r="G28" s="103"/>
      <c r="H28" s="103"/>
      <c r="I28" s="103"/>
      <c r="J28" s="104"/>
    </row>
    <row r="29" spans="2:10" x14ac:dyDescent="0.25">
      <c r="B29" s="102"/>
      <c r="C29" s="103"/>
      <c r="D29" s="103"/>
      <c r="E29" s="103"/>
      <c r="F29" s="103"/>
      <c r="G29" s="103"/>
      <c r="H29" s="103"/>
      <c r="I29" s="103"/>
      <c r="J29" s="104"/>
    </row>
    <row r="30" spans="2:10" x14ac:dyDescent="0.25">
      <c r="B30" s="102"/>
      <c r="C30" s="103"/>
      <c r="D30" s="103"/>
      <c r="E30" s="103"/>
      <c r="F30" s="103"/>
      <c r="G30" s="103"/>
      <c r="H30" s="103"/>
      <c r="I30" s="103"/>
      <c r="J30" s="104"/>
    </row>
    <row r="31" spans="2:10" x14ac:dyDescent="0.25">
      <c r="B31" s="102"/>
      <c r="C31" s="103"/>
      <c r="D31" s="103"/>
      <c r="E31" s="103"/>
      <c r="F31" s="103"/>
      <c r="G31" s="103"/>
      <c r="H31" s="103"/>
      <c r="I31" s="103"/>
      <c r="J31" s="104"/>
    </row>
    <row r="32" spans="2:10" x14ac:dyDescent="0.25">
      <c r="B32" s="102"/>
      <c r="C32" s="103"/>
      <c r="D32" s="103"/>
      <c r="E32" s="103"/>
      <c r="F32" s="103"/>
      <c r="G32" s="103"/>
      <c r="H32" s="103"/>
      <c r="I32" s="103"/>
      <c r="J32" s="104"/>
    </row>
    <row r="33" spans="2:10" x14ac:dyDescent="0.25">
      <c r="B33" s="102"/>
      <c r="C33" s="103"/>
      <c r="D33" s="103"/>
      <c r="E33" s="103"/>
      <c r="F33" s="103"/>
      <c r="G33" s="103"/>
      <c r="H33" s="103"/>
      <c r="I33" s="103"/>
      <c r="J33" s="104"/>
    </row>
    <row r="34" spans="2:10" x14ac:dyDescent="0.25">
      <c r="B34" s="102"/>
      <c r="C34" s="103"/>
      <c r="D34" s="103"/>
      <c r="E34" s="103"/>
      <c r="F34" s="103"/>
      <c r="G34" s="103"/>
      <c r="H34" s="103"/>
      <c r="I34" s="103"/>
      <c r="J34" s="104"/>
    </row>
    <row r="35" spans="2:10" x14ac:dyDescent="0.25">
      <c r="B35" s="102"/>
      <c r="C35" s="103"/>
      <c r="D35" s="103"/>
      <c r="E35" s="103"/>
      <c r="F35" s="103"/>
      <c r="G35" s="103"/>
      <c r="H35" s="103"/>
      <c r="I35" s="103"/>
      <c r="J35" s="104"/>
    </row>
    <row r="36" spans="2:10" x14ac:dyDescent="0.25">
      <c r="B36" s="102"/>
      <c r="C36" s="103"/>
      <c r="D36" s="103"/>
      <c r="E36" s="103"/>
      <c r="F36" s="103"/>
      <c r="G36" s="103"/>
      <c r="H36" s="103"/>
      <c r="I36" s="103"/>
      <c r="J36" s="104"/>
    </row>
    <row r="37" spans="2:10" x14ac:dyDescent="0.25">
      <c r="B37" s="102"/>
      <c r="C37" s="103"/>
      <c r="D37" s="103"/>
      <c r="E37" s="103"/>
      <c r="F37" s="103"/>
      <c r="G37" s="103"/>
      <c r="H37" s="103"/>
      <c r="I37" s="103"/>
      <c r="J37" s="104"/>
    </row>
    <row r="38" spans="2:10" x14ac:dyDescent="0.25">
      <c r="B38" s="102"/>
      <c r="C38" s="103"/>
      <c r="D38" s="103"/>
      <c r="E38" s="103"/>
      <c r="F38" s="103"/>
      <c r="G38" s="103"/>
      <c r="H38" s="103"/>
      <c r="I38" s="103"/>
      <c r="J38" s="104"/>
    </row>
    <row r="39" spans="2:10" x14ac:dyDescent="0.25">
      <c r="B39" s="102"/>
      <c r="C39" s="103"/>
      <c r="D39" s="103"/>
      <c r="E39" s="103"/>
      <c r="F39" s="103"/>
      <c r="G39" s="103"/>
      <c r="H39" s="103"/>
      <c r="I39" s="103"/>
      <c r="J39" s="104"/>
    </row>
    <row r="40" spans="2:10" ht="15.75" thickBot="1" x14ac:dyDescent="0.3">
      <c r="B40" s="105"/>
      <c r="C40" s="106"/>
      <c r="D40" s="106"/>
      <c r="E40" s="106"/>
      <c r="F40" s="106"/>
      <c r="G40" s="106"/>
      <c r="H40" s="106"/>
      <c r="I40" s="106"/>
      <c r="J40" s="107"/>
    </row>
  </sheetData>
  <mergeCells count="20">
    <mergeCell ref="C1:J1"/>
    <mergeCell ref="F7:G7"/>
    <mergeCell ref="H7:I7"/>
    <mergeCell ref="D7:E7"/>
    <mergeCell ref="C2:D3"/>
    <mergeCell ref="G2:H3"/>
    <mergeCell ref="E2:F3"/>
    <mergeCell ref="I2:J3"/>
    <mergeCell ref="H6:I6"/>
    <mergeCell ref="B4:J4"/>
    <mergeCell ref="B10:J40"/>
    <mergeCell ref="B9:C9"/>
    <mergeCell ref="B6:C7"/>
    <mergeCell ref="B5:C5"/>
    <mergeCell ref="D6:E6"/>
    <mergeCell ref="F6:G6"/>
    <mergeCell ref="B8:C8"/>
    <mergeCell ref="D5:J5"/>
    <mergeCell ref="D8:J8"/>
    <mergeCell ref="D9:J9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Lista de nomes</vt:lpstr>
      <vt:lpstr>Grade Tamanhos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2018-11-22T15:12:20Z</dcterms:modified>
</cp:coreProperties>
</file>