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ermnvldmr_niuitmo_ru/Documents/"/>
    </mc:Choice>
  </mc:AlternateContent>
  <xr:revisionPtr revIDLastSave="0" documentId="8_{B3221159-62D2-4657-A818-58D8A9026F8B}" xr6:coauthVersionLast="47" xr6:coauthVersionMax="47" xr10:uidLastSave="{00000000-0000-0000-0000-000000000000}"/>
  <bookViews>
    <workbookView xWindow="-120" yWindow="-120" windowWidth="29040" windowHeight="15720" firstSheet="3" activeTab="3" xr2:uid="{FD53BFB1-9A52-44AB-9702-47B1075655ED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5" l="1"/>
  <c r="G13" i="5"/>
  <c r="C28" i="17"/>
  <c r="B111" i="9"/>
  <c r="C111" i="9"/>
  <c r="C107" i="9"/>
  <c r="B107" i="9"/>
  <c r="E18" i="8"/>
  <c r="D16" i="7"/>
  <c r="D17" i="7"/>
  <c r="D18" i="7"/>
  <c r="D19" i="7"/>
  <c r="D20" i="7"/>
  <c r="D21" i="7"/>
  <c r="D22" i="7"/>
  <c r="D23" i="7"/>
  <c r="D24" i="7"/>
  <c r="D15" i="7"/>
  <c r="B15" i="7"/>
  <c r="B13" i="7"/>
  <c r="D4" i="7"/>
  <c r="C26" i="6"/>
  <c r="C25" i="6"/>
  <c r="C23" i="6"/>
  <c r="C21" i="6"/>
  <c r="C19" i="6"/>
  <c r="C17" i="6"/>
  <c r="C13" i="6"/>
  <c r="C12" i="6"/>
  <c r="C10" i="6"/>
  <c r="C8" i="6"/>
  <c r="C6" i="6"/>
  <c r="C4" i="6"/>
  <c r="C4" i="13"/>
  <c r="F3" i="17" a="1"/>
  <c r="F3" i="17"/>
  <c r="C4" i="17" s="1"/>
  <c r="C35" i="15"/>
  <c r="C24" i="15"/>
  <c r="B4" i="14" a="1"/>
  <c r="B4" i="14"/>
  <c r="C3" i="14" a="1"/>
  <c r="C3" i="14"/>
  <c r="C3" i="11" a="1"/>
  <c r="C3" i="11"/>
  <c r="B4" i="11" a="1"/>
  <c r="B4" i="11"/>
  <c r="K2" i="8"/>
  <c r="J2" i="8"/>
  <c r="I2" i="8"/>
  <c r="H2" i="8"/>
  <c r="G2" i="8"/>
  <c r="F2" i="8"/>
  <c r="E2" i="8"/>
  <c r="F18" i="8"/>
  <c r="G14" i="8"/>
  <c r="B13" i="8"/>
  <c r="B12" i="8"/>
  <c r="B11" i="8"/>
  <c r="B10" i="8"/>
  <c r="B9" i="8"/>
  <c r="B8" i="8"/>
  <c r="B7" i="8"/>
  <c r="B6" i="8"/>
  <c r="C10" i="7"/>
  <c r="D10" i="7" s="1"/>
  <c r="B10" i="7"/>
  <c r="E10" i="7" s="1"/>
  <c r="B7" i="7"/>
  <c r="E7" i="7" s="1"/>
  <c r="B4" i="7"/>
  <c r="B18" i="5"/>
  <c r="B19" i="5"/>
  <c r="B20" i="5"/>
  <c r="B21" i="5"/>
  <c r="B22" i="5"/>
  <c r="B23" i="5"/>
  <c r="B24" i="5"/>
  <c r="B25" i="5"/>
  <c r="B26" i="5"/>
  <c r="B17" i="5"/>
  <c r="B4" i="5"/>
  <c r="B13" i="5"/>
  <c r="B12" i="5"/>
  <c r="B11" i="5"/>
  <c r="B10" i="5"/>
  <c r="B9" i="5"/>
  <c r="B8" i="5"/>
  <c r="B7" i="5"/>
  <c r="B6" i="5"/>
  <c r="B5" i="5"/>
  <c r="B13" i="4"/>
  <c r="B5" i="4"/>
  <c r="B6" i="4"/>
  <c r="B7" i="4"/>
  <c r="B8" i="4"/>
  <c r="B9" i="4"/>
  <c r="B10" i="4"/>
  <c r="B11" i="4"/>
  <c r="B12" i="4"/>
  <c r="B4" i="4"/>
  <c r="E4" i="3"/>
  <c r="D4" i="3"/>
  <c r="D10" i="3" s="1"/>
  <c r="C4" i="3"/>
  <c r="B4" i="3"/>
  <c r="C11" i="17" l="1"/>
  <c r="C10" i="17"/>
  <c r="E16" i="3"/>
  <c r="D6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F25" i="3" s="1"/>
  <c r="D9" i="3"/>
  <c r="D2" i="8"/>
  <c r="B6" i="3"/>
  <c r="L2" i="8"/>
  <c r="D13" i="8" s="1"/>
  <c r="C7" i="17"/>
  <c r="C6" i="17"/>
  <c r="C9" i="17"/>
  <c r="C27" i="17" s="1"/>
  <c r="C8" i="17"/>
  <c r="D6" i="17"/>
  <c r="D4" i="17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C4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6" i="8"/>
  <c r="E4" i="7"/>
  <c r="D7" i="7"/>
  <c r="D24" i="17" l="1"/>
  <c r="C24" i="17"/>
  <c r="C15" i="17"/>
  <c r="D22" i="17"/>
  <c r="C22" i="17"/>
  <c r="AI35" i="11" a="1"/>
  <c r="AI35" i="11" s="1"/>
  <c r="AH35" i="11"/>
  <c r="AI34" i="11" a="1"/>
  <c r="AI34" i="11" s="1"/>
  <c r="AH34" i="11"/>
  <c r="AI33" i="11" a="1"/>
  <c r="AI33" i="11" s="1"/>
  <c r="AH33" i="11"/>
  <c r="AI32" i="11" a="1"/>
  <c r="AI32" i="11" s="1"/>
  <c r="AH32" i="11"/>
  <c r="AI31" i="11" a="1"/>
  <c r="AI31" i="11" s="1"/>
  <c r="AH31" i="11"/>
  <c r="AI30" i="11" a="1"/>
  <c r="AI30" i="11" s="1"/>
  <c r="AH30" i="11"/>
  <c r="AI29" i="11" a="1"/>
  <c r="AI29" i="11" s="1"/>
  <c r="AH29" i="11"/>
  <c r="AI28" i="11" a="1"/>
  <c r="AI28" i="11" s="1"/>
  <c r="AH28" i="11"/>
  <c r="AI27" i="11" a="1"/>
  <c r="AI27" i="11" s="1"/>
  <c r="AH27" i="11"/>
  <c r="AI26" i="11" a="1"/>
  <c r="AI26" i="11" s="1"/>
  <c r="AH26" i="11"/>
  <c r="AI25" i="11" a="1"/>
  <c r="AI25" i="11" s="1"/>
  <c r="AH25" i="11"/>
  <c r="AI24" i="11" a="1"/>
  <c r="AI24" i="11" s="1"/>
  <c r="AH24" i="11"/>
  <c r="AI23" i="11" a="1"/>
  <c r="AI23" i="11" s="1"/>
  <c r="AH23" i="11"/>
  <c r="AI22" i="11" a="1"/>
  <c r="AI22" i="11" s="1"/>
  <c r="AH22" i="11"/>
  <c r="AI21" i="11" a="1"/>
  <c r="AI21" i="11" s="1"/>
  <c r="AH21" i="11"/>
  <c r="AI20" i="11" a="1"/>
  <c r="AI20" i="11" s="1"/>
  <c r="AH20" i="11"/>
  <c r="AI19" i="11" a="1"/>
  <c r="AI19" i="11" s="1"/>
  <c r="AH19" i="11"/>
  <c r="AI18" i="11" a="1"/>
  <c r="AI18" i="11" s="1"/>
  <c r="AH18" i="11"/>
  <c r="AI17" i="11" a="1"/>
  <c r="AI17" i="11" s="1"/>
  <c r="AH17" i="11"/>
  <c r="AI16" i="11" a="1"/>
  <c r="AI16" i="11" s="1"/>
  <c r="AH16" i="11"/>
  <c r="AI15" i="11" a="1"/>
  <c r="AI15" i="11" s="1"/>
  <c r="AH15" i="11"/>
  <c r="AI14" i="11" a="1"/>
  <c r="AI14" i="11" s="1"/>
  <c r="AH14" i="11"/>
  <c r="AI13" i="11" a="1"/>
  <c r="AI13" i="11" s="1"/>
  <c r="AH13" i="11"/>
  <c r="AI12" i="11" a="1"/>
  <c r="AI12" i="11" s="1"/>
  <c r="AH12" i="11"/>
  <c r="AI11" i="11" a="1"/>
  <c r="AI11" i="11" s="1"/>
  <c r="AH11" i="11"/>
  <c r="AI10" i="11" a="1"/>
  <c r="AI10" i="11" s="1"/>
  <c r="AH10" i="11"/>
  <c r="AI9" i="11" a="1"/>
  <c r="AI9" i="11" s="1"/>
  <c r="AH9" i="11"/>
  <c r="AI8" i="11" a="1"/>
  <c r="AI8" i="11" s="1"/>
  <c r="AH8" i="11"/>
  <c r="AI7" i="11" a="1"/>
  <c r="AI7" i="11" s="1"/>
  <c r="AH7" i="11"/>
  <c r="AI6" i="11" a="1"/>
  <c r="AI6" i="11" s="1"/>
  <c r="AH6" i="11"/>
  <c r="AI5" i="11" a="1"/>
  <c r="AI5" i="11" s="1"/>
  <c r="AH5" i="11"/>
  <c r="AI4" i="11" a="1"/>
  <c r="AI4" i="11" s="1"/>
  <c r="AH4" i="11"/>
  <c r="C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E9" i="3"/>
  <c r="F9" i="3" s="1"/>
  <c r="G9" i="3" s="1"/>
  <c r="H9" i="3" s="1"/>
  <c r="I9" i="3" s="1"/>
  <c r="J9" i="3" s="1"/>
  <c r="K9" i="3" s="1"/>
  <c r="L9" i="3" s="1"/>
  <c r="M9" i="3" s="1"/>
  <c r="N9" i="3" s="1"/>
  <c r="D25" i="3" s="1"/>
  <c r="C16" i="3"/>
  <c r="F16" i="3"/>
  <c r="C17" i="5" s="1"/>
  <c r="D16" i="3"/>
  <c r="F6" i="8"/>
  <c r="G6" i="8" s="1"/>
  <c r="D6" i="8"/>
  <c r="C4" i="5" l="1"/>
  <c r="AH36" i="11"/>
  <c r="S3" i="14"/>
  <c r="H16" i="3"/>
  <c r="E17" i="3"/>
  <c r="F17" i="3"/>
  <c r="E18" i="3" s="1"/>
  <c r="B18" i="14"/>
  <c r="D4" i="4"/>
  <c r="G16" i="3"/>
  <c r="C17" i="3"/>
  <c r="D17" i="3"/>
  <c r="C7" i="8"/>
  <c r="E6" i="8"/>
  <c r="D7" i="8"/>
  <c r="C8" i="8" s="1"/>
  <c r="C18" i="5" l="1"/>
  <c r="J16" i="3"/>
  <c r="E17" i="5"/>
  <c r="D17" i="5"/>
  <c r="C5" i="5"/>
  <c r="C15" i="7"/>
  <c r="E4" i="5"/>
  <c r="D4" i="5"/>
  <c r="F18" i="3"/>
  <c r="C19" i="5" s="1"/>
  <c r="S4" i="14"/>
  <c r="H17" i="3"/>
  <c r="J17" i="3" s="1"/>
  <c r="D5" i="4"/>
  <c r="C18" i="3"/>
  <c r="D18" i="3"/>
  <c r="B19" i="14"/>
  <c r="G17" i="3"/>
  <c r="E4" i="4"/>
  <c r="E5" i="4" s="1"/>
  <c r="C4" i="4"/>
  <c r="I16" i="3"/>
  <c r="C25" i="15"/>
  <c r="F8" i="8"/>
  <c r="G8" i="8" s="1"/>
  <c r="D8" i="8"/>
  <c r="F7" i="8"/>
  <c r="G7" i="8" s="1"/>
  <c r="H6" i="8" s="1"/>
  <c r="I6" i="8" s="1"/>
  <c r="B17" i="8" s="1"/>
  <c r="E7" i="8"/>
  <c r="E18" i="5" l="1"/>
  <c r="D18" i="5"/>
  <c r="C6" i="5"/>
  <c r="C16" i="7"/>
  <c r="E5" i="5"/>
  <c r="D5" i="5"/>
  <c r="E19" i="3"/>
  <c r="S5" i="14"/>
  <c r="H18" i="3"/>
  <c r="F19" i="3"/>
  <c r="E20" i="3" s="1"/>
  <c r="C5" i="4"/>
  <c r="I17" i="3"/>
  <c r="C26" i="15"/>
  <c r="D6" i="4"/>
  <c r="C19" i="3"/>
  <c r="D19" i="3"/>
  <c r="B20" i="14"/>
  <c r="G18" i="3"/>
  <c r="H7" i="8"/>
  <c r="C9" i="8"/>
  <c r="E8" i="8"/>
  <c r="D9" i="8"/>
  <c r="C10" i="8" s="1"/>
  <c r="I7" i="8"/>
  <c r="B18" i="8" s="1"/>
  <c r="J18" i="3" l="1"/>
  <c r="E19" i="5"/>
  <c r="D19" i="5"/>
  <c r="C20" i="5"/>
  <c r="C7" i="5"/>
  <c r="C17" i="7"/>
  <c r="E6" i="5"/>
  <c r="D6" i="5"/>
  <c r="F20" i="3"/>
  <c r="C21" i="5" s="1"/>
  <c r="S6" i="14"/>
  <c r="H19" i="3"/>
  <c r="J19" i="3" s="1"/>
  <c r="C6" i="4"/>
  <c r="I18" i="3"/>
  <c r="E6" i="4"/>
  <c r="C27" i="15"/>
  <c r="D7" i="4"/>
  <c r="C20" i="3"/>
  <c r="D20" i="3"/>
  <c r="B21" i="14"/>
  <c r="G19" i="3"/>
  <c r="F10" i="8"/>
  <c r="G10" i="8" s="1"/>
  <c r="D10" i="8"/>
  <c r="F9" i="8"/>
  <c r="G9" i="8" s="1"/>
  <c r="E9" i="8"/>
  <c r="E20" i="5" l="1"/>
  <c r="D20" i="5"/>
  <c r="C8" i="5"/>
  <c r="C18" i="7"/>
  <c r="E7" i="5"/>
  <c r="D7" i="5"/>
  <c r="E21" i="3"/>
  <c r="S7" i="14"/>
  <c r="H20" i="3"/>
  <c r="F21" i="3"/>
  <c r="E22" i="3" s="1"/>
  <c r="C7" i="4"/>
  <c r="I19" i="3"/>
  <c r="C28" i="15"/>
  <c r="D8" i="4"/>
  <c r="C21" i="3"/>
  <c r="D21" i="3"/>
  <c r="B22" i="14"/>
  <c r="G20" i="3"/>
  <c r="E7" i="4"/>
  <c r="E8" i="4" s="1"/>
  <c r="H8" i="8"/>
  <c r="I8" i="8" s="1"/>
  <c r="B19" i="8" s="1"/>
  <c r="H9" i="8"/>
  <c r="C11" i="8"/>
  <c r="E10" i="8"/>
  <c r="D12" i="8"/>
  <c r="C13" i="8" s="1"/>
  <c r="D11" i="8"/>
  <c r="C12" i="8" s="1"/>
  <c r="I9" i="8"/>
  <c r="B20" i="8" s="1"/>
  <c r="J20" i="3" l="1"/>
  <c r="E21" i="5"/>
  <c r="D21" i="5"/>
  <c r="C22" i="5"/>
  <c r="C9" i="5"/>
  <c r="C19" i="7"/>
  <c r="E8" i="5"/>
  <c r="D8" i="5"/>
  <c r="F22" i="3"/>
  <c r="C23" i="5" s="1"/>
  <c r="S8" i="14"/>
  <c r="H21" i="3"/>
  <c r="J21" i="3" s="1"/>
  <c r="C8" i="4"/>
  <c r="I20" i="3"/>
  <c r="C29" i="15"/>
  <c r="D9" i="4"/>
  <c r="C22" i="3"/>
  <c r="D22" i="3"/>
  <c r="B23" i="14"/>
  <c r="G21" i="3"/>
  <c r="F12" i="8"/>
  <c r="G12" i="8" s="1"/>
  <c r="E12" i="8"/>
  <c r="F13" i="8"/>
  <c r="G13" i="8" s="1"/>
  <c r="E13" i="8"/>
  <c r="F11" i="8"/>
  <c r="G11" i="8" s="1"/>
  <c r="E11" i="8"/>
  <c r="E22" i="5" l="1"/>
  <c r="D22" i="5"/>
  <c r="C10" i="5"/>
  <c r="C20" i="7"/>
  <c r="E9" i="5"/>
  <c r="D9" i="5"/>
  <c r="E23" i="3"/>
  <c r="S9" i="14"/>
  <c r="H22" i="3"/>
  <c r="F24" i="3"/>
  <c r="E25" i="3" s="1"/>
  <c r="C26" i="5" s="1"/>
  <c r="F23" i="3"/>
  <c r="E24" i="3" s="1"/>
  <c r="C25" i="5" s="1"/>
  <c r="C9" i="4"/>
  <c r="I21" i="3"/>
  <c r="E9" i="4"/>
  <c r="C30" i="15"/>
  <c r="D10" i="4"/>
  <c r="C23" i="3"/>
  <c r="D24" i="3"/>
  <c r="D23" i="3"/>
  <c r="B24" i="14"/>
  <c r="G22" i="3"/>
  <c r="H10" i="8"/>
  <c r="I10" i="8" s="1"/>
  <c r="B21" i="8" s="1"/>
  <c r="H12" i="8"/>
  <c r="H13" i="8"/>
  <c r="H11" i="8"/>
  <c r="I12" i="8"/>
  <c r="B23" i="8" s="1"/>
  <c r="I13" i="8"/>
  <c r="B24" i="8" s="1"/>
  <c r="I11" i="8"/>
  <c r="B22" i="8" s="1"/>
  <c r="C17" i="8" s="1"/>
  <c r="J22" i="3" l="1"/>
  <c r="E23" i="5"/>
  <c r="D23" i="5"/>
  <c r="C24" i="5"/>
  <c r="C11" i="5"/>
  <c r="C21" i="7"/>
  <c r="E10" i="5"/>
  <c r="D10" i="5"/>
  <c r="S11" i="14"/>
  <c r="H24" i="3"/>
  <c r="S12" i="14"/>
  <c r="H25" i="3"/>
  <c r="S10" i="14"/>
  <c r="H23" i="3"/>
  <c r="J23" i="3" s="1"/>
  <c r="C10" i="4"/>
  <c r="I22" i="3"/>
  <c r="C31" i="15"/>
  <c r="D11" i="4"/>
  <c r="C24" i="3"/>
  <c r="C12" i="5" s="1"/>
  <c r="D12" i="4"/>
  <c r="C25" i="3"/>
  <c r="C13" i="5" s="1"/>
  <c r="B25" i="14"/>
  <c r="G23" i="3"/>
  <c r="E10" i="4"/>
  <c r="E11" i="4" s="1"/>
  <c r="J25" i="3" l="1"/>
  <c r="E26" i="5"/>
  <c r="D26" i="5"/>
  <c r="J24" i="3"/>
  <c r="E25" i="5"/>
  <c r="D25" i="5"/>
  <c r="E24" i="5"/>
  <c r="D24" i="5"/>
  <c r="G17" i="5" s="1"/>
  <c r="G19" i="5" s="1"/>
  <c r="C22" i="7"/>
  <c r="E11" i="5"/>
  <c r="D11" i="5"/>
  <c r="C17" i="14" a="1"/>
  <c r="C17" i="14" s="1"/>
  <c r="C11" i="4"/>
  <c r="I23" i="3"/>
  <c r="C32" i="15"/>
  <c r="B27" i="14"/>
  <c r="D13" i="4"/>
  <c r="G25" i="3"/>
  <c r="B26" i="14"/>
  <c r="G24" i="3"/>
  <c r="G23" i="5" l="1"/>
  <c r="G21" i="5"/>
  <c r="G25" i="5" s="1"/>
  <c r="C23" i="7"/>
  <c r="E12" i="5"/>
  <c r="D12" i="5"/>
  <c r="C24" i="7"/>
  <c r="E13" i="5"/>
  <c r="D13" i="5"/>
  <c r="G4" i="5"/>
  <c r="G6" i="5"/>
  <c r="E13" i="7"/>
  <c r="D13" i="7"/>
  <c r="C12" i="4"/>
  <c r="I24" i="3"/>
  <c r="E12" i="4"/>
  <c r="E13" i="4" s="1"/>
  <c r="C33" i="15"/>
  <c r="C13" i="4"/>
  <c r="I25" i="3"/>
  <c r="C34" i="15"/>
  <c r="P190" i="14" a="1"/>
  <c r="P190" i="14"/>
  <c r="P191" i="14" a="1"/>
  <c r="P191" i="14"/>
  <c r="P192" i="14" a="1"/>
  <c r="P192" i="14"/>
  <c r="P193" i="14" a="1"/>
  <c r="P193" i="14"/>
  <c r="P194" i="14" a="1"/>
  <c r="P194" i="14"/>
  <c r="P195" i="14" a="1"/>
  <c r="P195" i="14"/>
  <c r="P196" i="14" a="1"/>
  <c r="P196" i="14"/>
  <c r="P197" i="14" a="1"/>
  <c r="P197" i="14"/>
  <c r="P198" i="14" a="1"/>
  <c r="P198" i="14"/>
  <c r="P199" i="14" a="1"/>
  <c r="P199" i="14"/>
  <c r="P200" i="14" a="1"/>
  <c r="P200" i="14"/>
  <c r="P201" i="14" a="1"/>
  <c r="P201" i="14"/>
  <c r="P202" i="14" a="1"/>
  <c r="P202" i="14"/>
  <c r="P203" i="14" a="1"/>
  <c r="P203" i="14"/>
  <c r="P156" i="14" a="1"/>
  <c r="P156" i="14"/>
  <c r="P157" i="14" a="1"/>
  <c r="P157" i="14"/>
  <c r="P158" i="14" a="1"/>
  <c r="P158" i="14"/>
  <c r="P159" i="14" a="1"/>
  <c r="P159" i="14"/>
  <c r="P160" i="14" a="1"/>
  <c r="P160" i="14"/>
  <c r="P161" i="14" a="1"/>
  <c r="P161" i="14"/>
  <c r="P162" i="14" a="1"/>
  <c r="P162" i="14"/>
  <c r="P163" i="14" a="1"/>
  <c r="P163" i="14"/>
  <c r="P164" i="14" a="1"/>
  <c r="P164" i="14"/>
  <c r="P165" i="14" a="1"/>
  <c r="P165" i="14"/>
  <c r="P166" i="14" a="1"/>
  <c r="P166" i="14"/>
  <c r="P167" i="14" a="1"/>
  <c r="P167" i="14"/>
  <c r="P168" i="14" a="1"/>
  <c r="P168" i="14"/>
  <c r="P169" i="14" a="1"/>
  <c r="P169" i="14"/>
  <c r="P170" i="14" a="1"/>
  <c r="P170" i="14"/>
  <c r="P171" i="14" a="1"/>
  <c r="P171" i="14"/>
  <c r="P172" i="14" a="1"/>
  <c r="P172" i="14"/>
  <c r="P173" i="14" a="1"/>
  <c r="P173" i="14"/>
  <c r="P174" i="14" a="1"/>
  <c r="P174" i="14"/>
  <c r="P175" i="14" a="1"/>
  <c r="P175" i="14"/>
  <c r="P176" i="14" a="1"/>
  <c r="P176" i="14"/>
  <c r="P177" i="14" a="1"/>
  <c r="P177" i="14"/>
  <c r="P178" i="14" a="1"/>
  <c r="P178" i="14"/>
  <c r="P179" i="14" a="1"/>
  <c r="P179" i="14"/>
  <c r="P180" i="14" a="1"/>
  <c r="P180" i="14"/>
  <c r="P181" i="14" a="1"/>
  <c r="P181" i="14"/>
  <c r="P182" i="14" a="1"/>
  <c r="P182" i="14"/>
  <c r="P183" i="14" a="1"/>
  <c r="P183" i="14"/>
  <c r="P184" i="14" a="1"/>
  <c r="P184" i="14"/>
  <c r="P185" i="14" a="1"/>
  <c r="P185" i="14"/>
  <c r="P186" i="14" a="1"/>
  <c r="P186" i="14"/>
  <c r="P187" i="14" a="1"/>
  <c r="P187" i="14"/>
  <c r="P188" i="14" a="1"/>
  <c r="P188" i="14"/>
  <c r="P189" i="14" a="1"/>
  <c r="P189" i="14"/>
  <c r="P130" i="14" a="1"/>
  <c r="P130" i="14"/>
  <c r="P131" i="14" a="1"/>
  <c r="P131" i="14"/>
  <c r="P132" i="14" a="1"/>
  <c r="P132" i="14"/>
  <c r="P133" i="14" a="1"/>
  <c r="P133" i="14"/>
  <c r="P134" i="14" a="1"/>
  <c r="P134" i="14"/>
  <c r="P135" i="14" a="1"/>
  <c r="P135" i="14"/>
  <c r="P136" i="14" a="1"/>
  <c r="P136" i="14"/>
  <c r="P137" i="14" a="1"/>
  <c r="P137" i="14"/>
  <c r="P138" i="14" a="1"/>
  <c r="P138" i="14"/>
  <c r="P139" i="14" a="1"/>
  <c r="P139" i="14"/>
  <c r="P140" i="14" a="1"/>
  <c r="P140" i="14"/>
  <c r="P141" i="14" a="1"/>
  <c r="P141" i="14"/>
  <c r="P142" i="14" a="1"/>
  <c r="P142" i="14"/>
  <c r="P143" i="14" a="1"/>
  <c r="P143" i="14"/>
  <c r="P144" i="14" a="1"/>
  <c r="P144" i="14"/>
  <c r="P145" i="14" a="1"/>
  <c r="P145" i="14"/>
  <c r="P146" i="14" a="1"/>
  <c r="P146" i="14"/>
  <c r="P147" i="14" a="1"/>
  <c r="P147" i="14"/>
  <c r="P148" i="14" a="1"/>
  <c r="P148" i="14"/>
  <c r="P149" i="14" a="1"/>
  <c r="P149" i="14"/>
  <c r="P150" i="14" a="1"/>
  <c r="P150" i="14"/>
  <c r="P151" i="14" a="1"/>
  <c r="P151" i="14"/>
  <c r="P152" i="14" a="1"/>
  <c r="P152" i="14"/>
  <c r="P153" i="14" a="1"/>
  <c r="P153" i="14"/>
  <c r="P154" i="14" a="1"/>
  <c r="P154" i="14"/>
  <c r="P155" i="14" a="1"/>
  <c r="P155" i="14"/>
  <c r="P103" i="14" a="1"/>
  <c r="P103" i="14"/>
  <c r="P104" i="14" a="1"/>
  <c r="P104" i="14"/>
  <c r="P105" i="14" a="1"/>
  <c r="P105" i="14"/>
  <c r="P106" i="14" a="1"/>
  <c r="P106" i="14"/>
  <c r="P107" i="14" a="1"/>
  <c r="P107" i="14"/>
  <c r="P108" i="14" a="1"/>
  <c r="P108" i="14"/>
  <c r="P109" i="14" a="1"/>
  <c r="P109" i="14"/>
  <c r="P110" i="14" a="1"/>
  <c r="P110" i="14"/>
  <c r="P111" i="14" a="1"/>
  <c r="P111" i="14"/>
  <c r="P112" i="14" a="1"/>
  <c r="P112" i="14"/>
  <c r="P113" i="14" a="1"/>
  <c r="P113" i="14"/>
  <c r="P114" i="14" a="1"/>
  <c r="P114" i="14"/>
  <c r="P115" i="14" a="1"/>
  <c r="P115" i="14"/>
  <c r="P116" i="14" a="1"/>
  <c r="P116" i="14"/>
  <c r="P117" i="14" a="1"/>
  <c r="P117" i="14"/>
  <c r="P118" i="14" a="1"/>
  <c r="P118" i="14"/>
  <c r="P119" i="14" a="1"/>
  <c r="P119" i="14"/>
  <c r="P120" i="14" a="1"/>
  <c r="P120" i="14"/>
  <c r="P121" i="14" a="1"/>
  <c r="P121" i="14"/>
  <c r="P122" i="14" a="1"/>
  <c r="P122" i="14"/>
  <c r="P123" i="14" a="1"/>
  <c r="P123" i="14"/>
  <c r="P124" i="14" a="1"/>
  <c r="P124" i="14"/>
  <c r="P125" i="14" a="1"/>
  <c r="P125" i="14"/>
  <c r="P126" i="14" a="1"/>
  <c r="P126" i="14"/>
  <c r="P127" i="14" a="1"/>
  <c r="P127" i="14"/>
  <c r="P128" i="14" a="1"/>
  <c r="P128" i="14"/>
  <c r="P129" i="14" a="1"/>
  <c r="P129" i="14"/>
  <c r="P75" i="14" a="1"/>
  <c r="P75" i="14"/>
  <c r="P76" i="14" a="1"/>
  <c r="P76" i="14"/>
  <c r="P77" i="14" a="1"/>
  <c r="P77" i="14"/>
  <c r="P78" i="14" a="1"/>
  <c r="P78" i="14"/>
  <c r="P79" i="14" a="1"/>
  <c r="P79" i="14"/>
  <c r="P80" i="14" a="1"/>
  <c r="P80" i="14"/>
  <c r="P81" i="14" a="1"/>
  <c r="P81" i="14"/>
  <c r="P82" i="14" a="1"/>
  <c r="P82" i="14"/>
  <c r="P83" i="14" a="1"/>
  <c r="P83" i="14"/>
  <c r="P84" i="14" a="1"/>
  <c r="P84" i="14"/>
  <c r="P85" i="14" a="1"/>
  <c r="P85" i="14"/>
  <c r="P86" i="14" a="1"/>
  <c r="P86" i="14"/>
  <c r="P87" i="14" a="1"/>
  <c r="P87" i="14"/>
  <c r="P88" i="14" a="1"/>
  <c r="P88" i="14"/>
  <c r="P89" i="14" a="1"/>
  <c r="P89" i="14"/>
  <c r="P90" i="14" a="1"/>
  <c r="P90" i="14"/>
  <c r="P91" i="14" a="1"/>
  <c r="P91" i="14"/>
  <c r="P92" i="14" a="1"/>
  <c r="P92" i="14"/>
  <c r="P93" i="14" a="1"/>
  <c r="P93" i="14"/>
  <c r="P94" i="14" a="1"/>
  <c r="P94" i="14"/>
  <c r="P95" i="14" a="1"/>
  <c r="P95" i="14"/>
  <c r="P96" i="14" a="1"/>
  <c r="P96" i="14"/>
  <c r="P97" i="14" a="1"/>
  <c r="P97" i="14"/>
  <c r="P98" i="14" a="1"/>
  <c r="P98" i="14"/>
  <c r="P99" i="14" a="1"/>
  <c r="P99" i="14"/>
  <c r="P100" i="14" a="1"/>
  <c r="P100" i="14"/>
  <c r="P101" i="14" a="1"/>
  <c r="P101" i="14"/>
  <c r="P102" i="14" a="1"/>
  <c r="P102" i="14"/>
  <c r="P51" i="14" a="1"/>
  <c r="P51" i="14"/>
  <c r="P52" i="14" a="1"/>
  <c r="P52" i="14"/>
  <c r="P53" i="14" a="1"/>
  <c r="P53" i="14"/>
  <c r="P54" i="14" a="1"/>
  <c r="P54" i="14"/>
  <c r="P55" i="14" a="1"/>
  <c r="P55" i="14"/>
  <c r="P56" i="14" a="1"/>
  <c r="P56" i="14"/>
  <c r="P57" i="14" a="1"/>
  <c r="P57" i="14"/>
  <c r="P58" i="14" a="1"/>
  <c r="P58" i="14"/>
  <c r="P59" i="14" a="1"/>
  <c r="P59" i="14"/>
  <c r="P60" i="14" a="1"/>
  <c r="P60" i="14"/>
  <c r="P61" i="14" a="1"/>
  <c r="P61" i="14"/>
  <c r="P62" i="14" a="1"/>
  <c r="P62" i="14"/>
  <c r="P63" i="14" a="1"/>
  <c r="P63" i="14"/>
  <c r="P64" i="14" a="1"/>
  <c r="P64" i="14"/>
  <c r="P65" i="14" a="1"/>
  <c r="P65" i="14"/>
  <c r="P66" i="14" a="1"/>
  <c r="P66" i="14"/>
  <c r="P67" i="14" a="1"/>
  <c r="P67" i="14"/>
  <c r="P68" i="14" a="1"/>
  <c r="P68" i="14"/>
  <c r="P69" i="14" a="1"/>
  <c r="P69" i="14"/>
  <c r="P70" i="14" a="1"/>
  <c r="P70" i="14"/>
  <c r="P71" i="14" a="1"/>
  <c r="P71" i="14"/>
  <c r="P72" i="14" a="1"/>
  <c r="P72" i="14"/>
  <c r="P73" i="14" a="1"/>
  <c r="P73" i="14"/>
  <c r="P74" i="14" a="1"/>
  <c r="P74" i="14"/>
  <c r="P5" i="14" a="1"/>
  <c r="P5" i="14"/>
  <c r="P6" i="14" a="1"/>
  <c r="P6" i="14"/>
  <c r="P7" i="14" a="1"/>
  <c r="P7" i="14"/>
  <c r="P8" i="14" a="1"/>
  <c r="P8" i="14"/>
  <c r="P9" i="14" a="1"/>
  <c r="P9" i="14"/>
  <c r="P10" i="14" a="1"/>
  <c r="P10" i="14"/>
  <c r="P11" i="14" a="1"/>
  <c r="P11" i="14"/>
  <c r="P12" i="14" a="1"/>
  <c r="P12" i="14"/>
  <c r="P13" i="14" a="1"/>
  <c r="P13" i="14"/>
  <c r="P14" i="14" a="1"/>
  <c r="P14" i="14"/>
  <c r="P15" i="14" a="1"/>
  <c r="P15" i="14"/>
  <c r="P16" i="14" a="1"/>
  <c r="P16" i="14"/>
  <c r="P17" i="14" a="1"/>
  <c r="P17" i="14"/>
  <c r="P18" i="14" a="1"/>
  <c r="P18" i="14"/>
  <c r="P19" i="14" a="1"/>
  <c r="P19" i="14"/>
  <c r="P20" i="14" a="1"/>
  <c r="P20" i="14"/>
  <c r="P21" i="14" a="1"/>
  <c r="P21" i="14"/>
  <c r="P22" i="14" a="1"/>
  <c r="P22" i="14"/>
  <c r="P23" i="14" a="1"/>
  <c r="P23" i="14"/>
  <c r="P24" i="14" a="1"/>
  <c r="P24" i="14"/>
  <c r="P25" i="14" a="1"/>
  <c r="P25" i="14"/>
  <c r="P26" i="14" a="1"/>
  <c r="P26" i="14"/>
  <c r="P27" i="14" a="1"/>
  <c r="P27" i="14"/>
  <c r="P28" i="14" a="1"/>
  <c r="P28" i="14"/>
  <c r="P29" i="14" a="1"/>
  <c r="P29" i="14"/>
  <c r="P30" i="14" a="1"/>
  <c r="P30" i="14"/>
  <c r="P31" i="14" a="1"/>
  <c r="P31" i="14"/>
  <c r="P32" i="14" a="1"/>
  <c r="P32" i="14"/>
  <c r="P33" i="14" a="1"/>
  <c r="P33" i="14"/>
  <c r="P34" i="14" a="1"/>
  <c r="P34" i="14"/>
  <c r="P35" i="14" a="1"/>
  <c r="P35" i="14"/>
  <c r="P36" i="14" a="1"/>
  <c r="P36" i="14"/>
  <c r="P37" i="14" a="1"/>
  <c r="P37" i="14"/>
  <c r="P38" i="14" a="1"/>
  <c r="P38" i="14"/>
  <c r="P39" i="14" a="1"/>
  <c r="P39" i="14"/>
  <c r="P40" i="14" a="1"/>
  <c r="P40" i="14"/>
  <c r="P41" i="14" a="1"/>
  <c r="P41" i="14"/>
  <c r="P42" i="14" a="1"/>
  <c r="P42" i="14"/>
  <c r="P43" i="14" a="1"/>
  <c r="P43" i="14"/>
  <c r="P44" i="14" a="1"/>
  <c r="P44" i="14"/>
  <c r="P45" i="14" a="1"/>
  <c r="P45" i="14"/>
  <c r="P46" i="14" a="1"/>
  <c r="P46" i="14"/>
  <c r="P47" i="14" a="1"/>
  <c r="P47" i="14"/>
  <c r="P48" i="14" a="1"/>
  <c r="P48" i="14"/>
  <c r="P49" i="14" a="1"/>
  <c r="P49" i="14"/>
  <c r="P50" i="14" a="1"/>
  <c r="P50" i="14"/>
  <c r="P4" i="14" a="1"/>
  <c r="P4" i="14"/>
  <c r="Q201" i="14" a="1"/>
  <c r="Q201" i="14"/>
  <c r="Q202" i="14" a="1"/>
  <c r="Q202" i="14"/>
  <c r="Q203" i="14" a="1"/>
  <c r="Q203" i="14"/>
  <c r="Q165" i="14" a="1"/>
  <c r="Q165" i="14"/>
  <c r="Q166" i="14" a="1"/>
  <c r="Q166" i="14"/>
  <c r="Q167" i="14" a="1"/>
  <c r="Q167" i="14"/>
  <c r="Q168" i="14" a="1"/>
  <c r="Q168" i="14"/>
  <c r="Q169" i="14" a="1"/>
  <c r="Q169" i="14"/>
  <c r="Q170" i="14" a="1"/>
  <c r="Q170" i="14"/>
  <c r="Q171" i="14" a="1"/>
  <c r="Q171" i="14"/>
  <c r="Q172" i="14" a="1"/>
  <c r="Q172" i="14"/>
  <c r="Q173" i="14" a="1"/>
  <c r="Q173" i="14"/>
  <c r="Q174" i="14" a="1"/>
  <c r="Q174" i="14"/>
  <c r="Q175" i="14" a="1"/>
  <c r="Q175" i="14"/>
  <c r="Q176" i="14" a="1"/>
  <c r="Q176" i="14"/>
  <c r="Q177" i="14" a="1"/>
  <c r="Q177" i="14"/>
  <c r="Q178" i="14" a="1"/>
  <c r="Q178" i="14"/>
  <c r="Q179" i="14" a="1"/>
  <c r="Q179" i="14"/>
  <c r="Q180" i="14" a="1"/>
  <c r="Q180" i="14"/>
  <c r="Q181" i="14" a="1"/>
  <c r="Q181" i="14"/>
  <c r="Q182" i="14" a="1"/>
  <c r="Q182" i="14"/>
  <c r="Q183" i="14" a="1"/>
  <c r="Q183" i="14"/>
  <c r="Q184" i="14" a="1"/>
  <c r="Q184" i="14"/>
  <c r="Q185" i="14" a="1"/>
  <c r="Q185" i="14"/>
  <c r="Q186" i="14" a="1"/>
  <c r="Q186" i="14"/>
  <c r="Q187" i="14" a="1"/>
  <c r="Q187" i="14"/>
  <c r="Q188" i="14" a="1"/>
  <c r="Q188" i="14"/>
  <c r="Q189" i="14" a="1"/>
  <c r="Q189" i="14"/>
  <c r="Q190" i="14" a="1"/>
  <c r="Q190" i="14"/>
  <c r="Q191" i="14" a="1"/>
  <c r="Q191" i="14"/>
  <c r="Q192" i="14" a="1"/>
  <c r="Q192" i="14"/>
  <c r="Q193" i="14" a="1"/>
  <c r="Q193" i="14"/>
  <c r="Q194" i="14" a="1"/>
  <c r="Q194" i="14"/>
  <c r="Q195" i="14" a="1"/>
  <c r="Q195" i="14"/>
  <c r="Q196" i="14" a="1"/>
  <c r="Q196" i="14"/>
  <c r="Q197" i="14" a="1"/>
  <c r="Q197" i="14"/>
  <c r="Q198" i="14" a="1"/>
  <c r="Q198" i="14"/>
  <c r="Q199" i="14" a="1"/>
  <c r="Q199" i="14"/>
  <c r="Q200" i="14" a="1"/>
  <c r="Q200" i="14"/>
  <c r="Q128" i="14" a="1"/>
  <c r="Q128" i="14"/>
  <c r="Q129" i="14" a="1"/>
  <c r="Q129" i="14"/>
  <c r="Q130" i="14" a="1"/>
  <c r="Q130" i="14"/>
  <c r="Q131" i="14" a="1"/>
  <c r="Q131" i="14"/>
  <c r="Q132" i="14" a="1"/>
  <c r="Q132" i="14"/>
  <c r="Q133" i="14" a="1"/>
  <c r="Q133" i="14"/>
  <c r="Q134" i="14" a="1"/>
  <c r="Q134" i="14"/>
  <c r="Q135" i="14" a="1"/>
  <c r="Q135" i="14"/>
  <c r="Q136" i="14" a="1"/>
  <c r="Q136" i="14"/>
  <c r="Q137" i="14" a="1"/>
  <c r="Q137" i="14"/>
  <c r="Q138" i="14" a="1"/>
  <c r="Q138" i="14"/>
  <c r="Q139" i="14" a="1"/>
  <c r="Q139" i="14"/>
  <c r="Q140" i="14" a="1"/>
  <c r="Q140" i="14"/>
  <c r="Q141" i="14" a="1"/>
  <c r="Q141" i="14"/>
  <c r="Q142" i="14" a="1"/>
  <c r="Q142" i="14"/>
  <c r="Q143" i="14" a="1"/>
  <c r="Q143" i="14"/>
  <c r="Q144" i="14" a="1"/>
  <c r="Q144" i="14"/>
  <c r="Q145" i="14" a="1"/>
  <c r="Q145" i="14"/>
  <c r="Q146" i="14" a="1"/>
  <c r="Q146" i="14"/>
  <c r="Q147" i="14" a="1"/>
  <c r="Q147" i="14"/>
  <c r="Q148" i="14" a="1"/>
  <c r="Q148" i="14"/>
  <c r="Q149" i="14" a="1"/>
  <c r="Q149" i="14"/>
  <c r="Q150" i="14" a="1"/>
  <c r="Q150" i="14"/>
  <c r="Q151" i="14" a="1"/>
  <c r="Q151" i="14"/>
  <c r="Q152" i="14" a="1"/>
  <c r="Q152" i="14"/>
  <c r="Q153" i="14" a="1"/>
  <c r="Q153" i="14"/>
  <c r="Q154" i="14" a="1"/>
  <c r="Q154" i="14"/>
  <c r="Q155" i="14" a="1"/>
  <c r="Q155" i="14"/>
  <c r="Q156" i="14" a="1"/>
  <c r="Q156" i="14"/>
  <c r="Q157" i="14" a="1"/>
  <c r="Q157" i="14"/>
  <c r="Q158" i="14" a="1"/>
  <c r="Q158" i="14"/>
  <c r="Q159" i="14" a="1"/>
  <c r="Q159" i="14"/>
  <c r="Q160" i="14" a="1"/>
  <c r="Q160" i="14"/>
  <c r="Q161" i="14" a="1"/>
  <c r="Q161" i="14"/>
  <c r="Q162" i="14" a="1"/>
  <c r="Q162" i="14"/>
  <c r="Q163" i="14" a="1"/>
  <c r="Q163" i="14"/>
  <c r="Q164" i="14" a="1"/>
  <c r="Q164" i="14"/>
  <c r="Q97" i="14" a="1"/>
  <c r="Q97" i="14"/>
  <c r="Q98" i="14" a="1"/>
  <c r="Q98" i="14"/>
  <c r="Q99" i="14" a="1"/>
  <c r="Q99" i="14"/>
  <c r="Q100" i="14" a="1"/>
  <c r="Q100" i="14"/>
  <c r="Q101" i="14" a="1"/>
  <c r="Q101" i="14"/>
  <c r="Q102" i="14" a="1"/>
  <c r="Q102" i="14"/>
  <c r="Q103" i="14" a="1"/>
  <c r="Q103" i="14"/>
  <c r="Q104" i="14" a="1"/>
  <c r="Q104" i="14"/>
  <c r="Q105" i="14" a="1"/>
  <c r="Q105" i="14"/>
  <c r="Q106" i="14" a="1"/>
  <c r="Q106" i="14"/>
  <c r="Q107" i="14" a="1"/>
  <c r="Q107" i="14"/>
  <c r="Q108" i="14" a="1"/>
  <c r="Q108" i="14"/>
  <c r="Q109" i="14" a="1"/>
  <c r="Q109" i="14"/>
  <c r="Q110" i="14" a="1"/>
  <c r="Q110" i="14"/>
  <c r="Q111" i="14" a="1"/>
  <c r="Q111" i="14"/>
  <c r="Q112" i="14" a="1"/>
  <c r="Q112" i="14"/>
  <c r="Q113" i="14" a="1"/>
  <c r="Q113" i="14"/>
  <c r="Q114" i="14" a="1"/>
  <c r="Q114" i="14"/>
  <c r="Q115" i="14" a="1"/>
  <c r="Q115" i="14"/>
  <c r="Q116" i="14" a="1"/>
  <c r="Q116" i="14"/>
  <c r="Q117" i="14" a="1"/>
  <c r="Q117" i="14"/>
  <c r="Q118" i="14" a="1"/>
  <c r="Q118" i="14"/>
  <c r="Q119" i="14" a="1"/>
  <c r="Q119" i="14"/>
  <c r="Q120" i="14" a="1"/>
  <c r="Q120" i="14"/>
  <c r="Q121" i="14" a="1"/>
  <c r="Q121" i="14"/>
  <c r="Q122" i="14" a="1"/>
  <c r="Q122" i="14"/>
  <c r="Q123" i="14" a="1"/>
  <c r="Q123" i="14"/>
  <c r="Q124" i="14" a="1"/>
  <c r="Q124" i="14"/>
  <c r="Q125" i="14" a="1"/>
  <c r="Q125" i="14"/>
  <c r="Q126" i="14" a="1"/>
  <c r="Q126" i="14"/>
  <c r="Q127" i="14" a="1"/>
  <c r="Q127" i="14"/>
  <c r="Q74" i="14" a="1"/>
  <c r="Q74" i="14"/>
  <c r="Q75" i="14" a="1"/>
  <c r="Q75" i="14"/>
  <c r="Q76" i="14" a="1"/>
  <c r="Q76" i="14"/>
  <c r="Q77" i="14" a="1"/>
  <c r="Q77" i="14"/>
  <c r="Q78" i="14" a="1"/>
  <c r="Q78" i="14"/>
  <c r="Q79" i="14" a="1"/>
  <c r="Q79" i="14"/>
  <c r="Q80" i="14" a="1"/>
  <c r="Q80" i="14"/>
  <c r="Q81" i="14" a="1"/>
  <c r="Q81" i="14"/>
  <c r="Q82" i="14" a="1"/>
  <c r="Q82" i="14"/>
  <c r="Q83" i="14" a="1"/>
  <c r="Q83" i="14"/>
  <c r="Q84" i="14" a="1"/>
  <c r="Q84" i="14"/>
  <c r="Q85" i="14" a="1"/>
  <c r="Q85" i="14"/>
  <c r="Q86" i="14" a="1"/>
  <c r="Q86" i="14"/>
  <c r="Q87" i="14" a="1"/>
  <c r="Q87" i="14"/>
  <c r="Q88" i="14" a="1"/>
  <c r="Q88" i="14"/>
  <c r="Q89" i="14" a="1"/>
  <c r="Q89" i="14"/>
  <c r="Q90" i="14" a="1"/>
  <c r="Q90" i="14"/>
  <c r="Q91" i="14" a="1"/>
  <c r="Q91" i="14"/>
  <c r="Q92" i="14" a="1"/>
  <c r="Q92" i="14"/>
  <c r="Q93" i="14" a="1"/>
  <c r="Q93" i="14"/>
  <c r="Q94" i="14" a="1"/>
  <c r="Q94" i="14"/>
  <c r="Q95" i="14" a="1"/>
  <c r="Q95" i="14"/>
  <c r="Q96" i="14" a="1"/>
  <c r="Q96" i="14"/>
  <c r="Q41" i="14" a="1"/>
  <c r="Q41" i="14"/>
  <c r="Q42" i="14" a="1"/>
  <c r="Q42" i="14"/>
  <c r="Q43" i="14" a="1"/>
  <c r="Q43" i="14"/>
  <c r="Q44" i="14" a="1"/>
  <c r="Q44" i="14"/>
  <c r="Q45" i="14" a="1"/>
  <c r="Q45" i="14"/>
  <c r="Q46" i="14" a="1"/>
  <c r="Q46" i="14"/>
  <c r="Q47" i="14" a="1"/>
  <c r="Q47" i="14"/>
  <c r="Q48" i="14" a="1"/>
  <c r="Q48" i="14"/>
  <c r="Q49" i="14" a="1"/>
  <c r="Q49" i="14"/>
  <c r="Q50" i="14" a="1"/>
  <c r="Q50" i="14"/>
  <c r="Q51" i="14" a="1"/>
  <c r="Q51" i="14"/>
  <c r="Q52" i="14" a="1"/>
  <c r="Q52" i="14"/>
  <c r="Q53" i="14" a="1"/>
  <c r="Q53" i="14"/>
  <c r="Q54" i="14" a="1"/>
  <c r="Q54" i="14"/>
  <c r="Q55" i="14" a="1"/>
  <c r="Q55" i="14"/>
  <c r="Q56" i="14" a="1"/>
  <c r="Q56" i="14"/>
  <c r="Q57" i="14" a="1"/>
  <c r="Q57" i="14"/>
  <c r="Q58" i="14" a="1"/>
  <c r="Q58" i="14"/>
  <c r="Q59" i="14" a="1"/>
  <c r="Q59" i="14"/>
  <c r="Q60" i="14" a="1"/>
  <c r="Q60" i="14"/>
  <c r="Q61" i="14" a="1"/>
  <c r="Q61" i="14"/>
  <c r="Q62" i="14" a="1"/>
  <c r="Q62" i="14"/>
  <c r="Q63" i="14" a="1"/>
  <c r="Q63" i="14"/>
  <c r="Q64" i="14" a="1"/>
  <c r="Q64" i="14"/>
  <c r="Q65" i="14" a="1"/>
  <c r="Q65" i="14"/>
  <c r="Q66" i="14" a="1"/>
  <c r="Q66" i="14"/>
  <c r="Q67" i="14" a="1"/>
  <c r="Q67" i="14"/>
  <c r="Q68" i="14" a="1"/>
  <c r="Q68" i="14"/>
  <c r="Q69" i="14" a="1"/>
  <c r="Q69" i="14"/>
  <c r="Q70" i="14" a="1"/>
  <c r="Q70" i="14"/>
  <c r="Q71" i="14" a="1"/>
  <c r="Q71" i="14"/>
  <c r="Q72" i="14" a="1"/>
  <c r="Q72" i="14"/>
  <c r="Q73" i="14" a="1"/>
  <c r="Q73" i="14"/>
  <c r="Q5" i="14" a="1"/>
  <c r="Q5" i="14"/>
  <c r="Q6" i="14" a="1"/>
  <c r="Q6" i="14"/>
  <c r="Q7" i="14" a="1"/>
  <c r="Q7" i="14"/>
  <c r="Q8" i="14" a="1"/>
  <c r="Q8" i="14"/>
  <c r="Q9" i="14" a="1"/>
  <c r="Q9" i="14"/>
  <c r="Q10" i="14" a="1"/>
  <c r="Q10" i="14"/>
  <c r="Q11" i="14" a="1"/>
  <c r="Q11" i="14"/>
  <c r="Q12" i="14" a="1"/>
  <c r="Q12" i="14"/>
  <c r="Q13" i="14" a="1"/>
  <c r="Q13" i="14"/>
  <c r="Q14" i="14" a="1"/>
  <c r="Q14" i="14"/>
  <c r="Q15" i="14" a="1"/>
  <c r="Q15" i="14"/>
  <c r="Q16" i="14" a="1"/>
  <c r="Q16" i="14"/>
  <c r="Q17" i="14" a="1"/>
  <c r="Q17" i="14"/>
  <c r="Q18" i="14" a="1"/>
  <c r="Q18" i="14"/>
  <c r="Q19" i="14" a="1"/>
  <c r="Q19" i="14"/>
  <c r="Q20" i="14" a="1"/>
  <c r="Q20" i="14"/>
  <c r="Q21" i="14" a="1"/>
  <c r="Q21" i="14"/>
  <c r="Q22" i="14" a="1"/>
  <c r="Q22" i="14"/>
  <c r="Q23" i="14" a="1"/>
  <c r="Q23" i="14"/>
  <c r="Q24" i="14" a="1"/>
  <c r="Q24" i="14"/>
  <c r="Q25" i="14" a="1"/>
  <c r="Q25" i="14"/>
  <c r="Q26" i="14" a="1"/>
  <c r="Q26" i="14"/>
  <c r="Q27" i="14" a="1"/>
  <c r="Q27" i="14"/>
  <c r="Q28" i="14" a="1"/>
  <c r="Q28" i="14"/>
  <c r="Q29" i="14" a="1"/>
  <c r="Q29" i="14"/>
  <c r="Q30" i="14" a="1"/>
  <c r="Q30" i="14"/>
  <c r="Q31" i="14" a="1"/>
  <c r="Q31" i="14"/>
  <c r="Q32" i="14" a="1"/>
  <c r="Q32" i="14"/>
  <c r="Q33" i="14" a="1"/>
  <c r="Q33" i="14"/>
  <c r="Q34" i="14" a="1"/>
  <c r="Q34" i="14"/>
  <c r="Q35" i="14" a="1"/>
  <c r="Q35" i="14"/>
  <c r="Q36" i="14" a="1"/>
  <c r="Q36" i="14"/>
  <c r="Q37" i="14" a="1"/>
  <c r="Q37" i="14"/>
  <c r="Q38" i="14" a="1"/>
  <c r="Q38" i="14"/>
  <c r="Q39" i="14" a="1"/>
  <c r="Q39" i="14"/>
  <c r="Q40" i="14" a="1"/>
  <c r="Q40" i="14"/>
  <c r="Q4" i="14" a="1"/>
  <c r="Q4" i="14"/>
  <c r="D4" i="14" a="1"/>
  <c r="D4" i="14"/>
  <c r="D18" i="14"/>
  <c r="E4" i="14" a="1"/>
  <c r="E4" i="14"/>
  <c r="E18" i="14"/>
  <c r="F4" i="14" a="1"/>
  <c r="F4" i="14"/>
  <c r="F18" i="14"/>
  <c r="G4" i="14" a="1"/>
  <c r="G4" i="14"/>
  <c r="G18" i="14"/>
  <c r="H4" i="14" a="1"/>
  <c r="H4" i="14"/>
  <c r="H18" i="14"/>
  <c r="I4" i="14" a="1"/>
  <c r="I4" i="14"/>
  <c r="I18" i="14"/>
  <c r="J4" i="14" a="1"/>
  <c r="J4" i="14"/>
  <c r="J18" i="14"/>
  <c r="K4" i="14" a="1"/>
  <c r="K4" i="14"/>
  <c r="K18" i="14"/>
  <c r="L4" i="14" a="1"/>
  <c r="L4" i="14"/>
  <c r="L18" i="14"/>
  <c r="C4" i="14" a="1"/>
  <c r="C4" i="14"/>
  <c r="C18" i="14"/>
  <c r="C5" i="14" a="1"/>
  <c r="C5" i="14"/>
  <c r="C19" i="14"/>
  <c r="D5" i="14" a="1"/>
  <c r="D5" i="14"/>
  <c r="D19" i="14"/>
  <c r="E5" i="14" a="1"/>
  <c r="E5" i="14"/>
  <c r="E19" i="14"/>
  <c r="F5" i="14" a="1"/>
  <c r="F5" i="14"/>
  <c r="F19" i="14"/>
  <c r="G5" i="14" a="1"/>
  <c r="G5" i="14"/>
  <c r="G19" i="14"/>
  <c r="H5" i="14" a="1"/>
  <c r="H5" i="14"/>
  <c r="H19" i="14"/>
  <c r="I5" i="14" a="1"/>
  <c r="I5" i="14"/>
  <c r="I19" i="14"/>
  <c r="J5" i="14" a="1"/>
  <c r="J5" i="14"/>
  <c r="J19" i="14"/>
  <c r="K5" i="14" a="1"/>
  <c r="K5" i="14"/>
  <c r="K19" i="14"/>
  <c r="L5" i="14" a="1"/>
  <c r="L5" i="14"/>
  <c r="L19" i="14"/>
  <c r="C6" i="14" a="1"/>
  <c r="C6" i="14"/>
  <c r="C20" i="14"/>
  <c r="D6" i="14" a="1"/>
  <c r="D6" i="14"/>
  <c r="D20" i="14"/>
  <c r="E6" i="14" a="1"/>
  <c r="E6" i="14"/>
  <c r="E20" i="14"/>
  <c r="F6" i="14" a="1"/>
  <c r="F6" i="14"/>
  <c r="F20" i="14"/>
  <c r="G6" i="14" a="1"/>
  <c r="G6" i="14"/>
  <c r="G20" i="14"/>
  <c r="H6" i="14" a="1"/>
  <c r="H6" i="14"/>
  <c r="H20" i="14"/>
  <c r="I6" i="14" a="1"/>
  <c r="I6" i="14"/>
  <c r="I20" i="14"/>
  <c r="J6" i="14" a="1"/>
  <c r="J6" i="14"/>
  <c r="J20" i="14"/>
  <c r="K6" i="14" a="1"/>
  <c r="K6" i="14"/>
  <c r="K20" i="14"/>
  <c r="L6" i="14" a="1"/>
  <c r="L6" i="14"/>
  <c r="L20" i="14"/>
  <c r="C7" i="14" a="1"/>
  <c r="C7" i="14"/>
  <c r="C21" i="14"/>
  <c r="D7" i="14" a="1"/>
  <c r="D7" i="14"/>
  <c r="D21" i="14"/>
  <c r="E7" i="14" a="1"/>
  <c r="E7" i="14"/>
  <c r="E21" i="14"/>
  <c r="F7" i="14" a="1"/>
  <c r="F7" i="14"/>
  <c r="F21" i="14"/>
  <c r="G7" i="14" a="1"/>
  <c r="G7" i="14"/>
  <c r="G21" i="14"/>
  <c r="H7" i="14" a="1"/>
  <c r="H7" i="14"/>
  <c r="H21" i="14"/>
  <c r="I7" i="14" a="1"/>
  <c r="I7" i="14"/>
  <c r="I21" i="14"/>
  <c r="J7" i="14" a="1"/>
  <c r="J7" i="14"/>
  <c r="J21" i="14"/>
  <c r="K7" i="14" a="1"/>
  <c r="K7" i="14"/>
  <c r="K21" i="14"/>
  <c r="L7" i="14" a="1"/>
  <c r="L7" i="14"/>
  <c r="L21" i="14"/>
  <c r="C8" i="14" a="1"/>
  <c r="C8" i="14"/>
  <c r="C22" i="14"/>
  <c r="D8" i="14" a="1"/>
  <c r="D8" i="14"/>
  <c r="D22" i="14"/>
  <c r="E8" i="14" a="1"/>
  <c r="E8" i="14"/>
  <c r="E22" i="14"/>
  <c r="F8" i="14" a="1"/>
  <c r="F8" i="14"/>
  <c r="F22" i="14"/>
  <c r="G8" i="14" a="1"/>
  <c r="G8" i="14"/>
  <c r="G22" i="14"/>
  <c r="H8" i="14" a="1"/>
  <c r="H8" i="14"/>
  <c r="H22" i="14"/>
  <c r="I8" i="14" a="1"/>
  <c r="I8" i="14"/>
  <c r="I22" i="14"/>
  <c r="J8" i="14" a="1"/>
  <c r="J8" i="14"/>
  <c r="J22" i="14"/>
  <c r="K8" i="14" a="1"/>
  <c r="K8" i="14"/>
  <c r="K22" i="14"/>
  <c r="L8" i="14" a="1"/>
  <c r="L8" i="14"/>
  <c r="L22" i="14"/>
  <c r="C9" i="14" a="1"/>
  <c r="C9" i="14"/>
  <c r="C23" i="14"/>
  <c r="D9" i="14" a="1"/>
  <c r="D9" i="14"/>
  <c r="D23" i="14"/>
  <c r="E9" i="14" a="1"/>
  <c r="E9" i="14"/>
  <c r="E23" i="14"/>
  <c r="F9" i="14" a="1"/>
  <c r="F9" i="14"/>
  <c r="F23" i="14"/>
  <c r="G9" i="14" a="1"/>
  <c r="G9" i="14"/>
  <c r="G23" i="14"/>
  <c r="H9" i="14" a="1"/>
  <c r="H9" i="14"/>
  <c r="H23" i="14"/>
  <c r="I9" i="14" a="1"/>
  <c r="I9" i="14"/>
  <c r="I23" i="14"/>
  <c r="J9" i="14" a="1"/>
  <c r="J9" i="14"/>
  <c r="J23" i="14"/>
  <c r="K9" i="14" a="1"/>
  <c r="K9" i="14"/>
  <c r="K23" i="14"/>
  <c r="L9" i="14" a="1"/>
  <c r="L9" i="14"/>
  <c r="L23" i="14"/>
  <c r="C10" i="14" a="1"/>
  <c r="C10" i="14"/>
  <c r="C24" i="14"/>
  <c r="D10" i="14" a="1"/>
  <c r="D10" i="14"/>
  <c r="D24" i="14"/>
  <c r="E10" i="14" a="1"/>
  <c r="E10" i="14"/>
  <c r="E24" i="14"/>
  <c r="F10" i="14" a="1"/>
  <c r="F10" i="14"/>
  <c r="F24" i="14"/>
  <c r="G10" i="14" a="1"/>
  <c r="G10" i="14"/>
  <c r="G24" i="14"/>
  <c r="H10" i="14" a="1"/>
  <c r="H10" i="14"/>
  <c r="H24" i="14"/>
  <c r="I10" i="14" a="1"/>
  <c r="I10" i="14"/>
  <c r="I24" i="14"/>
  <c r="J10" i="14" a="1"/>
  <c r="J10" i="14"/>
  <c r="J24" i="14"/>
  <c r="K10" i="14" a="1"/>
  <c r="K10" i="14"/>
  <c r="K24" i="14"/>
  <c r="L10" i="14" a="1"/>
  <c r="L10" i="14"/>
  <c r="L24" i="14"/>
  <c r="C11" i="14" a="1"/>
  <c r="C11" i="14"/>
  <c r="C25" i="14"/>
  <c r="D11" i="14" a="1"/>
  <c r="D11" i="14"/>
  <c r="D25" i="14"/>
  <c r="E11" i="14" a="1"/>
  <c r="E11" i="14"/>
  <c r="E25" i="14"/>
  <c r="F11" i="14" a="1"/>
  <c r="F11" i="14"/>
  <c r="F25" i="14"/>
  <c r="G11" i="14" a="1"/>
  <c r="G11" i="14"/>
  <c r="G25" i="14"/>
  <c r="H11" i="14" a="1"/>
  <c r="H11" i="14"/>
  <c r="H25" i="14"/>
  <c r="I11" i="14" a="1"/>
  <c r="I11" i="14"/>
  <c r="I25" i="14"/>
  <c r="J11" i="14" a="1"/>
  <c r="J11" i="14"/>
  <c r="J25" i="14"/>
  <c r="K11" i="14" a="1"/>
  <c r="K11" i="14"/>
  <c r="K25" i="14"/>
  <c r="L11" i="14" a="1"/>
  <c r="L11" i="14"/>
  <c r="L25" i="14"/>
  <c r="C12" i="14" a="1"/>
  <c r="C12" i="14"/>
  <c r="C26" i="14"/>
  <c r="D12" i="14" a="1"/>
  <c r="D12" i="14"/>
  <c r="D26" i="14"/>
  <c r="E12" i="14" a="1"/>
  <c r="E12" i="14"/>
  <c r="E26" i="14"/>
  <c r="F12" i="14" a="1"/>
  <c r="F12" i="14"/>
  <c r="F26" i="14"/>
  <c r="G12" i="14" a="1"/>
  <c r="G12" i="14"/>
  <c r="G26" i="14"/>
  <c r="H12" i="14" a="1"/>
  <c r="H12" i="14"/>
  <c r="H26" i="14"/>
  <c r="I12" i="14" a="1"/>
  <c r="I12" i="14"/>
  <c r="I26" i="14"/>
  <c r="J12" i="14" a="1"/>
  <c r="J12" i="14"/>
  <c r="J26" i="14"/>
  <c r="K12" i="14" a="1"/>
  <c r="K12" i="14"/>
  <c r="K26" i="14"/>
  <c r="L12" i="14" a="1"/>
  <c r="L12" i="14"/>
  <c r="L26" i="14"/>
  <c r="C13" i="14" a="1"/>
  <c r="C13" i="14"/>
  <c r="C27" i="14"/>
  <c r="D13" i="14" a="1"/>
  <c r="D13" i="14"/>
  <c r="D27" i="14"/>
  <c r="E13" i="14" a="1"/>
  <c r="E13" i="14"/>
  <c r="E27" i="14"/>
  <c r="F13" i="14" a="1"/>
  <c r="F13" i="14"/>
  <c r="F27" i="14"/>
  <c r="G13" i="14" a="1"/>
  <c r="G13" i="14"/>
  <c r="G27" i="14"/>
  <c r="H13" i="14" a="1"/>
  <c r="H13" i="14"/>
  <c r="H27" i="14"/>
  <c r="I13" i="14" a="1"/>
  <c r="I13" i="14"/>
  <c r="I27" i="14"/>
  <c r="J13" i="14" a="1"/>
  <c r="J13" i="14"/>
  <c r="J27" i="14"/>
  <c r="K13" i="14" a="1"/>
  <c r="K13" i="14"/>
  <c r="K27" i="14"/>
  <c r="L13" i="14" a="1"/>
  <c r="L13" i="14"/>
  <c r="L27" i="14"/>
  <c r="M28" i="14"/>
  <c r="M13" i="14"/>
  <c r="M12" i="14"/>
  <c r="M11" i="14"/>
  <c r="M10" i="14"/>
  <c r="M9" i="14"/>
  <c r="M8" i="14"/>
  <c r="M7" i="14"/>
  <c r="M6" i="14"/>
  <c r="M5" i="14"/>
  <c r="M4" i="14"/>
  <c r="C14" i="14"/>
  <c r="L14" i="14"/>
  <c r="K14" i="14"/>
  <c r="J14" i="14"/>
  <c r="I14" i="14"/>
  <c r="H14" i="14"/>
  <c r="G14" i="14"/>
  <c r="F14" i="14"/>
  <c r="E14" i="14"/>
  <c r="D14" i="14"/>
  <c r="M14" i="14"/>
  <c r="D34" i="15"/>
  <c r="D26" i="15"/>
  <c r="D27" i="15"/>
  <c r="D28" i="15"/>
  <c r="D29" i="15"/>
  <c r="D30" i="15"/>
  <c r="D31" i="15"/>
  <c r="D32" i="15"/>
  <c r="D33" i="15"/>
  <c r="D25" i="15"/>
  <c r="G3" i="12"/>
  <c r="G12" i="12"/>
  <c r="G11" i="12"/>
  <c r="G10" i="12"/>
  <c r="G9" i="12"/>
  <c r="G8" i="12"/>
  <c r="G7" i="12"/>
  <c r="G6" i="12"/>
  <c r="G5" i="12"/>
  <c r="G4" i="12"/>
  <c r="H3" i="12"/>
  <c r="C47" i="14" l="1"/>
  <c r="B47" i="14" s="1"/>
  <c r="G10" i="5"/>
  <c r="C43" i="14" s="1"/>
  <c r="G8" i="5"/>
  <c r="G12" i="5" s="1"/>
  <c r="C16" i="17"/>
  <c r="B3" i="12"/>
  <c r="D3" i="12"/>
  <c r="H4" i="12"/>
  <c r="H5" i="12"/>
  <c r="H6" i="12"/>
  <c r="H7" i="12"/>
  <c r="H8" i="12"/>
  <c r="H9" i="12"/>
  <c r="H10" i="12"/>
  <c r="H11" i="12"/>
  <c r="H12" i="12"/>
  <c r="D18" i="17" l="1"/>
  <c r="C18" i="17"/>
  <c r="E24" i="15"/>
  <c r="E35" i="15"/>
  <c r="C3" i="12"/>
  <c r="B4" i="13" l="1"/>
  <c r="E3" i="12"/>
  <c r="C2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tc={DD43D35C-29A5-4115-B57D-418EDAE79AB4}</author>
  </authors>
  <commentList>
    <comment ref="L2" authorId="0" shapeId="0" xr:uid="{DD43D35C-29A5-4115-B57D-418EDAE79AB4}">
      <text>
        <t>[Threaded comment]
Your version of Excel allows you to read this threaded comment; however, any edits to it will get removed if the file is opened in a newer version of Excel. Learn more: https://go.microsoft.com/fwlink/?linkid=870924
Comment:
    Чтобы корректно проверить гипотезу следует ранжировать интервалы так, чтобы частоты на каждом были более равномерны.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tc={CAD82428-CB88-47E6-ADCF-C68D54C19A91}</author>
  </authors>
  <commentList>
    <comment ref="C17" authorId="0" shapeId="0" xr:uid="{CAD82428-CB88-47E6-ADCF-C68D54C19A91}">
      <text>
        <t>[Threaded comment]
Your version of Excel allows you to read this threaded comment; however, any edits to it will get removed if the file is opened in a newer version of Excel. Learn more: https://go.microsoft.com/fwlink/?linkid=870924
Comment:
    Для удобства значения посчитаны в табличке правее (S колонка)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<sst xmlns="http://schemas.openxmlformats.org/spreadsheetml/2006/main" count="198" uniqueCount="121">
  <si>
    <t>Вариационный ряд по росту:</t>
  </si>
  <si>
    <t>Вариационный ряд по весу:</t>
  </si>
  <si>
    <t>№:</t>
  </si>
  <si>
    <t>Рост:</t>
  </si>
  <si>
    <t>Вес:</t>
  </si>
  <si>
    <t>По росту:</t>
  </si>
  <si>
    <t>По весу:</t>
  </si>
  <si>
    <t>x_min</t>
  </si>
  <si>
    <t>x_max</t>
  </si>
  <si>
    <t>Длина интервала</t>
  </si>
  <si>
    <t xml:space="preserve"> Границы интервалов:</t>
  </si>
  <si>
    <t xml:space="preserve"> По росту:</t>
  </si>
  <si>
    <t>Интервалы:</t>
  </si>
  <si>
    <t>Частоты:</t>
  </si>
  <si>
    <t>Вероятности:</t>
  </si>
  <si>
    <t>#</t>
  </si>
  <si>
    <t>От</t>
  </si>
  <si>
    <t>До</t>
  </si>
  <si>
    <t>По Весу:</t>
  </si>
  <si>
    <t># Интервала:</t>
  </si>
  <si>
    <t>Плотность распределения:</t>
  </si>
  <si>
    <t>Серединное значение:</t>
  </si>
  <si>
    <t>Накопленная частота:</t>
  </si>
  <si>
    <t>Середина интервала:</t>
  </si>
  <si>
    <r>
      <rPr>
        <b/>
        <sz val="12"/>
        <color rgb="FFFFFFFF"/>
        <rFont val="Calibri Light"/>
        <scheme val="major"/>
      </rPr>
      <t>c</t>
    </r>
    <r>
      <rPr>
        <b/>
        <sz val="8"/>
        <color rgb="FFFFFFFF"/>
        <rFont val="Calibri Light"/>
        <scheme val="major"/>
      </rPr>
      <t>i</t>
    </r>
    <r>
      <rPr>
        <b/>
        <sz val="12"/>
        <color rgb="FFFFFFFF"/>
        <rFont val="Calibri Light"/>
        <scheme val="major"/>
      </rPr>
      <t xml:space="preserve"> *n</t>
    </r>
    <r>
      <rPr>
        <b/>
        <sz val="8"/>
        <color rgb="FFFFFFFF"/>
        <rFont val="Calibri Light"/>
        <scheme val="major"/>
      </rPr>
      <t>i</t>
    </r>
  </si>
  <si>
    <r>
      <rPr>
        <b/>
        <sz val="12"/>
        <color rgb="FFFFFFFF"/>
        <rFont val="Calibri Light"/>
        <scheme val="major"/>
      </rPr>
      <t>(c</t>
    </r>
    <r>
      <rPr>
        <b/>
        <sz val="8"/>
        <color rgb="FFFFFFFF"/>
        <rFont val="Calibri Light"/>
        <scheme val="major"/>
      </rPr>
      <t>i</t>
    </r>
    <r>
      <rPr>
        <b/>
        <sz val="12"/>
        <color rgb="FFFFFFFF"/>
        <rFont val="Calibri Light"/>
        <scheme val="major"/>
      </rPr>
      <t xml:space="preserve"> * c</t>
    </r>
    <r>
      <rPr>
        <b/>
        <sz val="8"/>
        <color rgb="FFFFFFFF"/>
        <rFont val="Calibri Light"/>
        <scheme val="major"/>
      </rPr>
      <t>i</t>
    </r>
    <r>
      <rPr>
        <b/>
        <sz val="12"/>
        <color rgb="FFFFFFFF"/>
        <rFont val="Calibri Light"/>
        <scheme val="major"/>
      </rPr>
      <t>) * n</t>
    </r>
    <r>
      <rPr>
        <b/>
        <sz val="8"/>
        <color rgb="FFFFFFFF"/>
        <rFont val="Calibri Light"/>
        <scheme val="major"/>
      </rPr>
      <t>i</t>
    </r>
  </si>
  <si>
    <t>Точечные оценки по интервальному ряду:</t>
  </si>
  <si>
    <t>Значение:</t>
  </si>
  <si>
    <t>Выборочное среднее:</t>
  </si>
  <si>
    <t>Выборочная дисперсия:</t>
  </si>
  <si>
    <t>Исправленная дисперсия:</t>
  </si>
  <si>
    <t>Выборчное среднеквадратичное отлконение:</t>
  </si>
  <si>
    <t>Исправленное среднеквадратичное отклонение:</t>
  </si>
  <si>
    <t>Мода:</t>
  </si>
  <si>
    <t>Точечные оценки по интервальному ряду (через встроенные функции):</t>
  </si>
  <si>
    <t>Медиана:</t>
  </si>
  <si>
    <t>Квантиль:</t>
  </si>
  <si>
    <t>Дисперсия нормального распределения:</t>
  </si>
  <si>
    <t>Доверительный интервал параметра "a", считая известным дисперсию нормального распределения:</t>
  </si>
  <si>
    <t>Доверительный интервал параметра "a", считая неизвестным дисперсию нормального распределения:</t>
  </si>
  <si>
    <t>Квантиль #2:</t>
  </si>
  <si>
    <t>Квантиль #1:</t>
  </si>
  <si>
    <t>Доверительный интервал дисперсии нормального распределения, считая неизвестным параметр "a":</t>
  </si>
  <si>
    <t>Параметр "a":</t>
  </si>
  <si>
    <t>Доверительный интервал дисперсии нормального распределения, считая известным параметр "a":</t>
  </si>
  <si>
    <r>
      <rPr>
        <b/>
        <sz val="11"/>
        <color rgb="FFFFFFFF"/>
        <rFont val="Calibri Light"/>
        <scheme val="major"/>
      </rPr>
      <t>(x</t>
    </r>
    <r>
      <rPr>
        <b/>
        <sz val="8"/>
        <color rgb="FFFFFFFF"/>
        <rFont val="Calibri Light"/>
        <scheme val="major"/>
      </rPr>
      <t>i</t>
    </r>
    <r>
      <rPr>
        <b/>
        <sz val="11"/>
        <color rgb="FFFFFFFF"/>
        <rFont val="Calibri Light"/>
        <scheme val="major"/>
      </rPr>
      <t>-a)*(x</t>
    </r>
    <r>
      <rPr>
        <b/>
        <sz val="8"/>
        <color rgb="FFFFFFFF"/>
        <rFont val="Calibri Light"/>
        <scheme val="major"/>
      </rPr>
      <t>i</t>
    </r>
    <r>
      <rPr>
        <b/>
        <sz val="11"/>
        <color rgb="FFFFFFFF"/>
        <rFont val="Calibri Light"/>
        <scheme val="major"/>
      </rPr>
      <t>-a)*n</t>
    </r>
    <r>
      <rPr>
        <b/>
        <sz val="8"/>
        <color rgb="FFFFFFFF"/>
        <rFont val="Calibri Light"/>
        <scheme val="major"/>
      </rPr>
      <t>i</t>
    </r>
  </si>
  <si>
    <t xml:space="preserve"> Границы интервалов по росту:</t>
  </si>
  <si>
    <t>От:</t>
  </si>
  <si>
    <t>До:</t>
  </si>
  <si>
    <t>Частота:</t>
  </si>
  <si>
    <r>
      <rPr>
        <b/>
        <sz val="12"/>
        <color rgb="FFFFFFFF"/>
        <rFont val="Calibri Light"/>
        <scheme val="major"/>
      </rPr>
      <t>F</t>
    </r>
    <r>
      <rPr>
        <b/>
        <sz val="8"/>
        <color rgb="FFFFFFFF"/>
        <rFont val="Calibri Light"/>
        <scheme val="major"/>
      </rPr>
      <t>0</t>
    </r>
    <r>
      <rPr>
        <b/>
        <sz val="12"/>
        <color rgb="FFFFFFFF"/>
        <rFont val="Calibri Light"/>
        <scheme val="major"/>
      </rPr>
      <t>:</t>
    </r>
  </si>
  <si>
    <t>F(I):</t>
  </si>
  <si>
    <r>
      <rPr>
        <b/>
        <sz val="12"/>
        <color rgb="FFFFFFFF"/>
        <rFont val="Calibri Light"/>
        <scheme val="major"/>
      </rPr>
      <t>p</t>
    </r>
    <r>
      <rPr>
        <b/>
        <sz val="8"/>
        <color rgb="FFFFFFFF"/>
        <rFont val="Calibri Light"/>
        <scheme val="major"/>
      </rPr>
      <t>i</t>
    </r>
    <r>
      <rPr>
        <b/>
        <sz val="12"/>
        <color rgb="FFFFFFFF"/>
        <rFont val="Calibri Light"/>
        <scheme val="major"/>
      </rPr>
      <t>:</t>
    </r>
  </si>
  <si>
    <r>
      <rPr>
        <b/>
        <sz val="12"/>
        <color rgb="FFFFFFFF"/>
        <rFont val="Calibri Light"/>
        <scheme val="major"/>
      </rPr>
      <t>n</t>
    </r>
    <r>
      <rPr>
        <b/>
        <sz val="8"/>
        <color rgb="FFFFFFFF"/>
        <rFont val="Calibri Light"/>
        <scheme val="major"/>
      </rPr>
      <t>i</t>
    </r>
    <r>
      <rPr>
        <b/>
        <sz val="12"/>
        <color rgb="FFFFFFFF"/>
        <rFont val="Calibri Light"/>
        <scheme val="major"/>
      </rPr>
      <t>':</t>
    </r>
  </si>
  <si>
    <t>Вычиление критерия "ХИ2":</t>
  </si>
  <si>
    <t>Квантиль уровня 0.05:</t>
  </si>
  <si>
    <t>Степени св-б.:</t>
  </si>
  <si>
    <r>
      <rPr>
        <b/>
        <sz val="12"/>
        <color rgb="FFFFFFFF"/>
        <rFont val="Calibri Light"/>
        <scheme val="major"/>
      </rPr>
      <t>t</t>
    </r>
    <r>
      <rPr>
        <b/>
        <sz val="8"/>
        <color rgb="FFFFFFFF"/>
        <rFont val="Calibri Light"/>
        <scheme val="major"/>
      </rPr>
      <t>k</t>
    </r>
    <r>
      <rPr>
        <b/>
        <sz val="12"/>
        <color rgb="FFFFFFFF"/>
        <rFont val="Calibri Light"/>
        <scheme val="major"/>
      </rPr>
      <t>:</t>
    </r>
  </si>
  <si>
    <r>
      <rPr>
        <b/>
        <sz val="12"/>
        <color rgb="FF000000"/>
        <rFont val="Calibri"/>
      </rPr>
      <t xml:space="preserve">ВЫВОД: </t>
    </r>
    <r>
      <rPr>
        <sz val="12"/>
        <color rgb="FF000000"/>
        <rFont val="Calibri"/>
      </rPr>
      <t>т.к. ХИ2 меньше t</t>
    </r>
    <r>
      <rPr>
        <sz val="8"/>
        <color rgb="FF000000"/>
        <rFont val="Calibri"/>
      </rPr>
      <t>k</t>
    </r>
    <r>
      <rPr>
        <sz val="12"/>
        <color rgb="FF000000"/>
        <rFont val="Calibri"/>
      </rPr>
      <t xml:space="preserve"> - мы принимаем гипотезу H</t>
    </r>
    <r>
      <rPr>
        <sz val="8"/>
        <color rgb="FF000000"/>
        <rFont val="Calibri"/>
      </rPr>
      <t>0</t>
    </r>
    <r>
      <rPr>
        <sz val="12"/>
        <color rgb="FF000000"/>
        <rFont val="Calibri"/>
      </rPr>
      <t xml:space="preserve"> (нулевую гипотезу о нормальном распределении)</t>
    </r>
  </si>
  <si>
    <t>Выборка #1:</t>
  </si>
  <si>
    <t>Выборка #2:</t>
  </si>
  <si>
    <t>Критерий Фишера: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</si>
  <si>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т.к. K &lt;= K</t>
    </r>
    <r>
      <rPr>
        <sz val="8"/>
        <color rgb="FF000000"/>
        <rFont val="Calibri"/>
      </rPr>
      <t>крит.</t>
    </r>
    <r>
      <rPr>
        <sz val="12"/>
        <color rgb="FF000000"/>
        <rFont val="Calibri"/>
      </rPr>
      <t xml:space="preserve">  не отвергаем H</t>
    </r>
    <r>
      <rPr>
        <sz val="8"/>
        <color rgb="FF000000"/>
        <rFont val="Calibri"/>
      </rPr>
      <t>0</t>
    </r>
    <r>
      <rPr>
        <sz val="12"/>
        <color rgb="FF000000"/>
        <rFont val="Calibri"/>
      </rPr>
      <t xml:space="preserve"> и переходим к критерию Стьюдента.</t>
    </r>
  </si>
  <si>
    <t>K:</t>
  </si>
  <si>
    <r>
      <rPr>
        <b/>
        <sz val="11"/>
        <color rgb="FFFFFFFF"/>
        <rFont val="Calibri Light"/>
        <scheme val="major"/>
      </rPr>
      <t>t</t>
    </r>
    <r>
      <rPr>
        <b/>
        <sz val="8"/>
        <color rgb="FFFFFFFF"/>
        <rFont val="Calibri Light"/>
        <scheme val="major"/>
      </rPr>
      <t>кр</t>
    </r>
    <r>
      <rPr>
        <b/>
        <sz val="12"/>
        <color rgb="FFFFFFFF"/>
        <rFont val="Calibri Light"/>
        <scheme val="major"/>
      </rPr>
      <t>:</t>
    </r>
  </si>
  <si>
    <t>Критерий Стьюдента: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</si>
  <si>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т.к. K &lt;= t</t>
    </r>
    <r>
      <rPr>
        <sz val="8"/>
        <color rgb="FF000000"/>
        <rFont val="Calibri"/>
      </rPr>
      <t>k.</t>
    </r>
    <r>
      <rPr>
        <sz val="12"/>
        <color rgb="FF000000"/>
        <rFont val="Calibri"/>
      </rPr>
      <t xml:space="preserve">  принимаем H</t>
    </r>
    <r>
      <rPr>
        <sz val="8"/>
        <color rgb="FF000000"/>
        <rFont val="Calibri"/>
      </rPr>
      <t xml:space="preserve">0 </t>
    </r>
    <r>
      <rPr>
        <sz val="11"/>
        <color rgb="FF000000"/>
        <rFont val="Calibri"/>
      </rPr>
      <t>(об однородности данных выборок)</t>
    </r>
    <r>
      <rPr>
        <sz val="8"/>
        <color rgb="FF000000"/>
        <rFont val="Calibri"/>
      </rPr>
      <t>.</t>
    </r>
  </si>
  <si>
    <r>
      <rPr>
        <b/>
        <sz val="12"/>
        <color rgb="FFFFFFFF"/>
        <rFont val="Calibri Light"/>
      </rPr>
      <t>t</t>
    </r>
    <r>
      <rPr>
        <b/>
        <sz val="8"/>
        <color rgb="FFFFFFFF"/>
        <rFont val="Calibri Light"/>
      </rPr>
      <t>k</t>
    </r>
    <r>
      <rPr>
        <b/>
        <sz val="12"/>
        <color rgb="FFFFFFFF"/>
        <rFont val="Calibri Light"/>
      </rPr>
      <t>:</t>
    </r>
  </si>
  <si>
    <t>Вес (справа) к росту (снизу):</t>
  </si>
  <si>
    <t>Частота при росте:</t>
  </si>
  <si>
    <t>Условные средние:</t>
  </si>
  <si>
    <t>Частота при весе:</t>
  </si>
  <si>
    <t>:кол-во элементов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</si>
  <si>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имеется прямая корреляция веса от роста.</t>
    </r>
  </si>
  <si>
    <t>Общее среднее:</t>
  </si>
  <si>
    <t>Внутригрупповая дисперсия:</t>
  </si>
  <si>
    <t>Межгрупповая дисперсия:</t>
  </si>
  <si>
    <t>Общая дисперсия:</t>
  </si>
  <si>
    <t>Дисперсия:</t>
  </si>
  <si>
    <t>гипотезу о независимости роста и веса при уровне значимости 0.05:</t>
  </si>
  <si>
    <r>
      <rPr>
        <b/>
        <sz val="12"/>
        <color rgb="FFFFFFFF"/>
        <rFont val="Calibri Light"/>
      </rPr>
      <t>t</t>
    </r>
    <r>
      <rPr>
        <b/>
        <sz val="8"/>
        <color rgb="FFFFFFFF"/>
        <rFont val="Calibri Light"/>
      </rPr>
      <t>крит</t>
    </r>
    <r>
      <rPr>
        <b/>
        <sz val="12"/>
        <color rgb="FFFFFFFF"/>
        <rFont val="Calibri Light"/>
      </rPr>
      <t>:</t>
    </r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</si>
  <si>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т.к. K &gt; t</t>
    </r>
    <r>
      <rPr>
        <sz val="8"/>
        <color rgb="FF000000"/>
        <rFont val="Calibri"/>
      </rPr>
      <t>крит</t>
    </r>
    <r>
      <rPr>
        <sz val="12"/>
        <color rgb="FF000000"/>
        <rFont val="Calibri"/>
      </rPr>
      <t>, отвергаем H0 (нулевую гипотезу) - рост и вес зависимы.</t>
    </r>
  </si>
  <si>
    <t>Интервальная корреляционная таблица:</t>
  </si>
  <si>
    <t>Вхождения в интервалы:</t>
  </si>
  <si>
    <t>Средеинтервальное по весу:</t>
  </si>
  <si>
    <t># интервала (по весу - справа; по росту - снизу):</t>
  </si>
  <si>
    <t>Выборочное среднее произведений роста на вес:</t>
  </si>
  <si>
    <t>Среднеинтервальное (по весу - справа; по росту - снизу):</t>
  </si>
  <si>
    <t>Выборочный коэффициент линейной корреляции: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</si>
  <si>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исходя из шкалы Чеддока, коэффицент попадает в промедуток 0.5-0.7, следовательно сила связи - </t>
    </r>
    <r>
      <rPr>
        <b/>
        <sz val="12"/>
        <color rgb="FF000000"/>
        <rFont val="Calibri"/>
      </rPr>
      <t>заметная</t>
    </r>
    <r>
      <rPr>
        <sz val="12"/>
        <color rgb="FF000000"/>
        <rFont val="Calibri"/>
      </rPr>
      <t>.</t>
    </r>
  </si>
  <si>
    <t>уравнение линейной регрессии веса от роста:</t>
  </si>
  <si>
    <t>a:</t>
  </si>
  <si>
    <t>b:</t>
  </si>
  <si>
    <t>X = -27,27513186 + 0,546972424*Z</t>
  </si>
  <si>
    <t>Среднеинтервальное по росту:</t>
  </si>
  <si>
    <t>Точки линии регрессии:</t>
  </si>
  <si>
    <t>Точки условных средних:</t>
  </si>
  <si>
    <r>
      <t>X</t>
    </r>
    <r>
      <rPr>
        <b/>
        <sz val="8"/>
        <color rgb="FFFFFFFF"/>
        <rFont val="Calibri Light"/>
        <scheme val="major"/>
      </rPr>
      <t>min</t>
    </r>
    <r>
      <rPr>
        <b/>
        <sz val="11"/>
        <color rgb="FFFFFFFF"/>
        <rFont val="Calibri Light"/>
        <scheme val="major"/>
      </rPr>
      <t>:</t>
    </r>
  </si>
  <si>
    <t>f(x)</t>
  </si>
  <si>
    <r>
      <t>X</t>
    </r>
    <r>
      <rPr>
        <b/>
        <sz val="8"/>
        <color rgb="FFFFFFFF"/>
        <rFont val="Calibri Light"/>
        <scheme val="major"/>
      </rPr>
      <t>max</t>
    </r>
    <r>
      <rPr>
        <b/>
        <sz val="11"/>
        <color rgb="FFFFFFFF"/>
        <rFont val="Calibri Light"/>
        <scheme val="major"/>
      </rPr>
      <t>:</t>
    </r>
  </si>
  <si>
    <t>Выборочное корреляционное соотношение: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</si>
  <si>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все свойства соотношения выполняются, включая то, что оно больше коэффициента корреляции. Но не намного, поэтому модель, возможно, оправдана.</t>
    </r>
  </si>
  <si>
    <t>Пункт (а):</t>
  </si>
  <si>
    <t>ЛИНЕЙН:</t>
  </si>
  <si>
    <t>Параметр b:</t>
  </si>
  <si>
    <t>Стандартная ошибка:</t>
  </si>
  <si>
    <t>Параметр a:</t>
  </si>
  <si>
    <t>Коэффициент детерминации:</t>
  </si>
  <si>
    <t>Стандартная ошибка регрессии:</t>
  </si>
  <si>
    <t>F-статистика:</t>
  </si>
  <si>
    <t>Дисперсия расчетных значений:</t>
  </si>
  <si>
    <t>Дисперсия остатка:</t>
  </si>
  <si>
    <t>Уравнение регресии:</t>
  </si>
  <si>
    <t>Z =  -24,55508226 + 0,529736916*X</t>
  </si>
  <si>
    <t>Пункт (б):</t>
  </si>
  <si>
    <t>Прогноз веса при весе 180:</t>
  </si>
  <si>
    <t>Доверительный интервал:</t>
  </si>
  <si>
    <t>Пункт (в):</t>
  </si>
  <si>
    <t>Пункт (г):</t>
  </si>
  <si>
    <t>Статистика:</t>
  </si>
  <si>
    <r>
      <rPr>
        <b/>
        <sz val="12"/>
        <color rgb="FF000000"/>
        <rFont val="Calibri"/>
      </rPr>
      <t>ВЫВОД:</t>
    </r>
    <r>
      <rPr>
        <sz val="12"/>
        <color rgb="FF000000"/>
        <rFont val="Calibri"/>
      </rPr>
      <t xml:space="preserve"> т.к. t</t>
    </r>
    <r>
      <rPr>
        <sz val="8"/>
        <color rgb="FF000000"/>
        <rFont val="Calibri"/>
      </rPr>
      <t>a</t>
    </r>
    <r>
      <rPr>
        <sz val="12"/>
        <color rgb="FF000000"/>
        <rFont val="Calibri"/>
      </rPr>
      <t xml:space="preserve"> &lt; K - мы принимаем гипотезу H</t>
    </r>
    <r>
      <rPr>
        <sz val="8"/>
        <color rgb="FF000000"/>
        <rFont val="Calibri"/>
      </rPr>
      <t>0</t>
    </r>
    <r>
      <rPr>
        <sz val="12"/>
        <color rgb="FF000000"/>
        <rFont val="Calibri"/>
      </rPr>
      <t xml:space="preserve"> (статически значима)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</si>
</sst>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 Light"/>
      <scheme val="major"/>
    </font>
    <font>
      <b/>
      <sz val="12"/>
      <color theme="0"/>
      <name val="Calibri Light"/>
      <scheme val="major"/>
    </font>
    <font>
      <sz val="10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scheme val="major"/>
    </font>
    <font>
      <b/>
      <sz val="12"/>
      <color rgb="FFFFFFFF"/>
      <name val="Calibri Light"/>
      <scheme val="major"/>
    </font>
    <font>
      <b/>
      <sz val="8"/>
      <color rgb="FFFFFFFF"/>
      <name val="Calibri Light"/>
      <scheme val="major"/>
    </font>
    <font>
      <b/>
      <sz val="12"/>
      <color rgb="FF000000"/>
      <name val="Calibri"/>
    </font>
    <font>
      <sz val="12"/>
      <color rgb="FF000000"/>
      <name val="Calibri"/>
    </font>
    <font>
      <sz val="8"/>
      <color rgb="FF000000"/>
      <name val="Calibri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rgb="FFFFFFFF"/>
      <name val="Calibri Light"/>
    </font>
    <font>
      <b/>
      <sz val="8"/>
      <color rgb="FFFFFFFF"/>
      <name val="Calibri Light"/>
    </font>
    <font>
      <sz val="11"/>
      <color rgb="FF000000"/>
      <name val="Calibri"/>
    </font>
    <font>
      <sz val="12"/>
      <color theme="1"/>
      <name val="Calibri"/>
      <scheme val="minor"/>
    </font>
    <font>
      <b/>
      <sz val="11"/>
      <color rgb="FFFFFFFF"/>
      <name val="Calibri Light"/>
      <scheme val="major"/>
    </font>
    <font>
      <b/>
      <sz val="12"/>
      <color theme="1" tint="0.499984740745262"/>
      <name val="Calibri Light"/>
      <scheme val="maj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theme="1"/>
      <name val="Calibri Light"/>
      <scheme val="major"/>
    </font>
    <font>
      <b/>
      <sz val="12"/>
      <color rgb="FFFF0000"/>
      <name val="Calibri Light"/>
      <scheme val="maj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theme="5"/>
      </left>
      <right/>
      <top style="dashed">
        <color theme="5"/>
      </top>
      <bottom/>
      <diagonal/>
    </border>
    <border>
      <left/>
      <right/>
      <top style="dashed">
        <color theme="5"/>
      </top>
      <bottom/>
      <diagonal/>
    </border>
    <border>
      <left/>
      <right style="dashed">
        <color theme="5"/>
      </right>
      <top style="dashed">
        <color theme="5"/>
      </top>
      <bottom/>
      <diagonal/>
    </border>
    <border>
      <left style="dashed">
        <color theme="5"/>
      </left>
      <right/>
      <top/>
      <bottom/>
      <diagonal/>
    </border>
    <border>
      <left/>
      <right style="dashed">
        <color theme="5"/>
      </right>
      <top/>
      <bottom/>
      <diagonal/>
    </border>
    <border>
      <left style="dashed">
        <color theme="5"/>
      </left>
      <right/>
      <top/>
      <bottom style="dashed">
        <color theme="5"/>
      </bottom>
      <diagonal/>
    </border>
    <border>
      <left/>
      <right/>
      <top/>
      <bottom style="dashed">
        <color theme="5"/>
      </bottom>
      <diagonal/>
    </border>
    <border>
      <left/>
      <right style="dashed">
        <color theme="5"/>
      </right>
      <top/>
      <bottom style="dashed">
        <color theme="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8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3" borderId="3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6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38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right" vertic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15" fillId="0" borderId="9" xfId="0" applyFont="1" applyBorder="1" applyAlignment="1">
      <alignment horizontal="center" vertical="center"/>
    </xf>
    <xf numFmtId="0" fontId="19" fillId="0" borderId="0" xfId="0" applyFont="1"/>
    <xf numFmtId="0" fontId="15" fillId="0" borderId="56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5" fillId="3" borderId="55" xfId="0" applyFont="1" applyFill="1" applyBorder="1" applyAlignment="1">
      <alignment horizontal="center"/>
    </xf>
    <xf numFmtId="0" fontId="5" fillId="2" borderId="55" xfId="0" applyFont="1" applyFill="1" applyBorder="1" applyAlignment="1">
      <alignment horizontal="center" vertical="center" wrapText="1"/>
    </xf>
    <xf numFmtId="0" fontId="8" fillId="3" borderId="3" xfId="0" applyFont="1" applyFill="1" applyBorder="1"/>
    <xf numFmtId="0" fontId="8" fillId="3" borderId="38" xfId="0" applyFont="1" applyFill="1" applyBorder="1"/>
    <xf numFmtId="0" fontId="8" fillId="3" borderId="55" xfId="0" applyFont="1" applyFill="1" applyBorder="1"/>
    <xf numFmtId="0" fontId="8" fillId="3" borderId="15" xfId="0" applyFont="1" applyFill="1" applyBorder="1"/>
    <xf numFmtId="0" fontId="2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right" vertical="center"/>
    </xf>
    <xf numFmtId="0" fontId="2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24" fillId="3" borderId="18" xfId="0" applyFont="1" applyFill="1" applyBorder="1" applyAlignment="1">
      <alignment horizontal="center"/>
    </xf>
    <xf numFmtId="0" fontId="24" fillId="0" borderId="9" xfId="0" applyFont="1" applyBorder="1" applyAlignment="1">
      <alignment horizontal="center" vertical="center"/>
    </xf>
    <xf numFmtId="0" fontId="24" fillId="3" borderId="3" xfId="0" applyFont="1" applyFill="1" applyBorder="1" applyAlignment="1">
      <alignment horizontal="center"/>
    </xf>
    <xf numFmtId="0" fontId="24" fillId="0" borderId="24" xfId="0" applyFont="1" applyBorder="1" applyAlignment="1">
      <alignment horizontal="center" vertical="center"/>
    </xf>
    <xf numFmtId="0" fontId="24" fillId="3" borderId="5" xfId="0" applyFont="1" applyFill="1" applyBorder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right" vertical="center" wrapText="1"/>
    </xf>
    <xf numFmtId="0" fontId="24" fillId="3" borderId="4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8" xfId="0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2" borderId="20" xfId="0" applyFont="1" applyFill="1" applyBorder="1" applyAlignment="1">
      <alignment horizontal="right" vertical="center" wrapText="1"/>
    </xf>
    <xf numFmtId="0" fontId="5" fillId="2" borderId="20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4" fillId="6" borderId="37" xfId="0" applyFont="1" applyFill="1" applyBorder="1" applyAlignment="1">
      <alignment horizontal="right" vertical="center"/>
    </xf>
    <xf numFmtId="0" fontId="4" fillId="6" borderId="8" xfId="0" applyFont="1" applyFill="1" applyBorder="1" applyAlignment="1">
      <alignment horizontal="right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6" borderId="61" xfId="0" applyFont="1" applyFill="1" applyBorder="1" applyAlignment="1">
      <alignment horizontal="right" vertical="center"/>
    </xf>
    <xf numFmtId="0" fontId="0" fillId="0" borderId="6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6" borderId="24" xfId="0" applyFont="1" applyFill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11" fillId="0" borderId="29" xfId="0" applyFont="1" applyBorder="1" applyAlignment="1">
      <alignment horizontal="left" vertical="top" wrapText="1"/>
    </xf>
    <xf numFmtId="0" fontId="11" fillId="0" borderId="30" xfId="0" applyFont="1" applyBorder="1" applyAlignment="1">
      <alignment horizontal="left" vertical="top" wrapText="1"/>
    </xf>
    <xf numFmtId="0" fontId="11" fillId="0" borderId="31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0" borderId="36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left" vertical="top" wrapText="1"/>
    </xf>
    <xf numFmtId="0" fontId="11" fillId="0" borderId="49" xfId="0" applyFont="1" applyBorder="1" applyAlignment="1">
      <alignment horizontal="left" vertical="top" wrapText="1"/>
    </xf>
    <xf numFmtId="0" fontId="11" fillId="0" borderId="51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5" xfId="0" applyFont="1" applyBorder="1" applyAlignment="1">
      <alignment horizontal="left" vertical="top" wrapText="1"/>
    </xf>
    <xf numFmtId="0" fontId="11" fillId="0" borderId="53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24" fillId="0" borderId="5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right" vertical="center" wrapText="1"/>
    </xf>
    <xf numFmtId="0" fontId="5" fillId="2" borderId="21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/>
    </xf>
    <xf numFmtId="0" fontId="5" fillId="2" borderId="54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Гистограмма выборки</a:t>
            </a:r>
          </a:p>
        </c:rich>
      </c:tx>
      <c:layout>
        <c:manualLayout>
          <c:xMode val="edge"/>
          <c:yMode val="edge"/>
          <c:x val="0.34994548758328287"/>
          <c:y val="1.948051948051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{"Плотность распределения"}</c:f>
              <c:strCache>
                <c:ptCount val="1"/>
                <c:pt idx="0">
                  <c:v>Плотность распределения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'3'!$C$4:$C$13</c:f>
              <c:numCache>
                <c:formatCode>General</c:formatCode>
                <c:ptCount val="10"/>
                <c:pt idx="0">
                  <c:v>1.2468827930174592E-2</c:v>
                </c:pt>
                <c:pt idx="1">
                  <c:v>4.7381546134663451E-2</c:v>
                </c:pt>
                <c:pt idx="2">
                  <c:v>5.6109725685785664E-2</c:v>
                </c:pt>
                <c:pt idx="3">
                  <c:v>7.2319201995012627E-2</c:v>
                </c:pt>
                <c:pt idx="4">
                  <c:v>3.117206982543648E-2</c:v>
                </c:pt>
                <c:pt idx="5">
                  <c:v>1.7456359102244429E-2</c:v>
                </c:pt>
                <c:pt idx="6">
                  <c:v>6.234413965087296E-3</c:v>
                </c:pt>
                <c:pt idx="7">
                  <c:v>2.4937655860349183E-3</c:v>
                </c:pt>
                <c:pt idx="8">
                  <c:v>1.2468827930174591E-3</c:v>
                </c:pt>
                <c:pt idx="9">
                  <c:v>2.4937655860349183E-3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89-4EFB-BB8D-578F4556A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786760"/>
        <c:axId val="651805192"/>
      </c:barChart>
      <c:catAx>
        <c:axId val="651786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Номер интервала</a:t>
                </a:r>
              </a:p>
            </c:rich>
          </c:tx>
          <c:layout>
            <c:manualLayout>
              <c:xMode val="edge"/>
              <c:yMode val="edge"/>
              <c:x val="0.41205046586852578"/>
              <c:y val="0.9243721807501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05192"/>
        <c:crosses val="autoZero"/>
        <c:auto val="1"/>
        <c:lblAlgn val="ctr"/>
        <c:lblOffset val="100"/>
        <c:noMultiLvlLbl val="0"/>
      </c:catAx>
      <c:valAx>
        <c:axId val="65180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Плотность распределения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86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Полигон выборки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'3'!D4:D13</c:f>
              <c:numCache>
                <c:formatCode>General</c:formatCode>
                <c:ptCount val="10"/>
                <c:pt idx="0">
                  <c:v>158.005</c:v>
                </c:pt>
                <c:pt idx="1">
                  <c:v>162.01499999999999</c:v>
                </c:pt>
                <c:pt idx="2">
                  <c:v>166.02499999999998</c:v>
                </c:pt>
                <c:pt idx="3">
                  <c:v>170.03499999999997</c:v>
                </c:pt>
                <c:pt idx="4">
                  <c:v>174.04499999999996</c:v>
                </c:pt>
                <c:pt idx="5">
                  <c:v>178.05499999999995</c:v>
                </c:pt>
                <c:pt idx="6">
                  <c:v>182.06499999999994</c:v>
                </c:pt>
                <c:pt idx="7">
                  <c:v>186.07499999999993</c:v>
                </c:pt>
                <c:pt idx="8">
                  <c:v>190.08499999999992</c:v>
                </c:pt>
                <c:pt idx="9">
                  <c:v>194.09499999999991</c:v>
                </c:pt>
              </c:numCache>
            </c:numRef>
          </c:cat>
          <c:val>
            <c:numRef>
              <c:f>'2'!I16:I25</c:f>
              <c:numCache>
                <c:formatCode>General</c:formatCode>
                <c:ptCount val="10"/>
                <c:pt idx="0">
                  <c:v>0.05</c:v>
                </c:pt>
                <c:pt idx="1">
                  <c:v>0.19</c:v>
                </c:pt>
                <c:pt idx="2">
                  <c:v>0.22500000000000001</c:v>
                </c:pt>
                <c:pt idx="3">
                  <c:v>0.28999999999999998</c:v>
                </c:pt>
                <c:pt idx="4">
                  <c:v>0.125</c:v>
                </c:pt>
                <c:pt idx="5">
                  <c:v>7.0000000000000007E-2</c:v>
                </c:pt>
                <c:pt idx="6">
                  <c:v>2.5000000000000001E-2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5-496F-A449-062FA3071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361928"/>
        <c:axId val="801365512"/>
      </c:lineChart>
      <c:catAx>
        <c:axId val="801361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Серединное значение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65512"/>
        <c:crosses val="autoZero"/>
        <c:auto val="1"/>
        <c:lblAlgn val="ctr"/>
        <c:lblOffset val="100"/>
        <c:noMultiLvlLbl val="0"/>
      </c:catAx>
      <c:valAx>
        <c:axId val="80136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Значение вероятности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6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Выборочная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'2'!G16:G25</c:f>
              <c:numCache>
                <c:formatCode>General</c:formatCode>
                <c:ptCount val="10"/>
                <c:pt idx="0">
                  <c:v>10</c:v>
                </c:pt>
                <c:pt idx="1">
                  <c:v>38</c:v>
                </c:pt>
                <c:pt idx="2">
                  <c:v>45</c:v>
                </c:pt>
                <c:pt idx="3">
                  <c:v>58</c:v>
                </c:pt>
                <c:pt idx="4">
                  <c:v>25</c:v>
                </c:pt>
                <c:pt idx="5">
                  <c:v>14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F-44FF-978E-FE0AF77E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4308743"/>
        <c:axId val="1064311815"/>
      </c:barChart>
      <c:lineChart>
        <c:grouping val="standard"/>
        <c:varyColors val="0"/>
        <c:ser>
          <c:idx val="2"/>
          <c:order val="1"/>
          <c:tx>
            <c:v>Накопленная частота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'3'!E4:E13</c:f>
              <c:numCache>
                <c:formatCode>General</c:formatCode>
                <c:ptCount val="10"/>
                <c:pt idx="0">
                  <c:v>10</c:v>
                </c:pt>
                <c:pt idx="1">
                  <c:v>48</c:v>
                </c:pt>
                <c:pt idx="2">
                  <c:v>93</c:v>
                </c:pt>
                <c:pt idx="3">
                  <c:v>151</c:v>
                </c:pt>
                <c:pt idx="4">
                  <c:v>176</c:v>
                </c:pt>
                <c:pt idx="5">
                  <c:v>190</c:v>
                </c:pt>
                <c:pt idx="6">
                  <c:v>195</c:v>
                </c:pt>
                <c:pt idx="7">
                  <c:v>197</c:v>
                </c:pt>
                <c:pt idx="8">
                  <c:v>198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DF-44FF-978E-FE0AF77E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308743"/>
        <c:axId val="1064311815"/>
      </c:lineChart>
      <c:catAx>
        <c:axId val="1064308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11815"/>
        <c:crosses val="autoZero"/>
        <c:auto val="1"/>
        <c:lblAlgn val="ctr"/>
        <c:lblOffset val="100"/>
        <c:noMultiLvlLbl val="0"/>
      </c:catAx>
      <c:valAx>
        <c:axId val="1064311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308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Корреляционное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Рост к весу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Линейная тенденция</c:name>
            <c:spPr>
              <a:ln w="19050" cap="flat" cmpd="sng" algn="ctr">
                <a:solidFill>
                  <a:srgbClr val="ED7D31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c:spPr>
            <c:trendlineType val="linear"/>
            <c:dispRSqr val="0"/>
            <c:dispEq val="0"/>
          </c:trendline>
          <c:xVal>
            <c:numRef>
              <c:f>'1'!$C$4:$C$203</c:f>
              <c:numCache>
                <c:formatCode>General</c:formatCode>
                <c:ptCount val="200"/>
                <c:pt idx="0">
                  <c:v>156</c:v>
                </c:pt>
                <c:pt idx="1">
                  <c:v>157</c:v>
                </c:pt>
                <c:pt idx="2">
                  <c:v>157</c:v>
                </c:pt>
                <c:pt idx="3">
                  <c:v>158</c:v>
                </c:pt>
                <c:pt idx="4">
                  <c:v>159</c:v>
                </c:pt>
                <c:pt idx="5">
                  <c:v>159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161</c:v>
                </c:pt>
                <c:pt idx="19">
                  <c:v>161</c:v>
                </c:pt>
                <c:pt idx="20">
                  <c:v>161</c:v>
                </c:pt>
                <c:pt idx="21">
                  <c:v>162</c:v>
                </c:pt>
                <c:pt idx="22">
                  <c:v>162</c:v>
                </c:pt>
                <c:pt idx="23">
                  <c:v>162</c:v>
                </c:pt>
                <c:pt idx="24">
                  <c:v>162</c:v>
                </c:pt>
                <c:pt idx="25">
                  <c:v>162</c:v>
                </c:pt>
                <c:pt idx="26">
                  <c:v>163</c:v>
                </c:pt>
                <c:pt idx="27">
                  <c:v>163</c:v>
                </c:pt>
                <c:pt idx="28">
                  <c:v>163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163</c:v>
                </c:pt>
                <c:pt idx="33">
                  <c:v>163</c:v>
                </c:pt>
                <c:pt idx="34">
                  <c:v>163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164</c:v>
                </c:pt>
                <c:pt idx="48">
                  <c:v>165</c:v>
                </c:pt>
                <c:pt idx="49">
                  <c:v>165</c:v>
                </c:pt>
                <c:pt idx="50">
                  <c:v>165</c:v>
                </c:pt>
                <c:pt idx="51">
                  <c:v>165</c:v>
                </c:pt>
                <c:pt idx="52">
                  <c:v>165</c:v>
                </c:pt>
                <c:pt idx="53">
                  <c:v>165</c:v>
                </c:pt>
                <c:pt idx="54">
                  <c:v>165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166</c:v>
                </c:pt>
                <c:pt idx="60">
                  <c:v>166</c:v>
                </c:pt>
                <c:pt idx="61">
                  <c:v>166</c:v>
                </c:pt>
                <c:pt idx="62">
                  <c:v>166</c:v>
                </c:pt>
                <c:pt idx="63">
                  <c:v>166</c:v>
                </c:pt>
                <c:pt idx="64">
                  <c:v>166</c:v>
                </c:pt>
                <c:pt idx="65">
                  <c:v>166</c:v>
                </c:pt>
                <c:pt idx="66">
                  <c:v>166</c:v>
                </c:pt>
                <c:pt idx="67">
                  <c:v>166</c:v>
                </c:pt>
                <c:pt idx="68">
                  <c:v>166</c:v>
                </c:pt>
                <c:pt idx="69">
                  <c:v>166</c:v>
                </c:pt>
                <c:pt idx="70">
                  <c:v>167</c:v>
                </c:pt>
                <c:pt idx="71">
                  <c:v>167</c:v>
                </c:pt>
                <c:pt idx="72">
                  <c:v>167</c:v>
                </c:pt>
                <c:pt idx="73">
                  <c:v>167</c:v>
                </c:pt>
                <c:pt idx="74">
                  <c:v>167</c:v>
                </c:pt>
                <c:pt idx="75">
                  <c:v>167</c:v>
                </c:pt>
                <c:pt idx="76">
                  <c:v>167</c:v>
                </c:pt>
                <c:pt idx="77">
                  <c:v>167</c:v>
                </c:pt>
                <c:pt idx="78">
                  <c:v>167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168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168</c:v>
                </c:pt>
                <c:pt idx="87">
                  <c:v>168</c:v>
                </c:pt>
                <c:pt idx="88">
                  <c:v>168</c:v>
                </c:pt>
                <c:pt idx="89">
                  <c:v>168</c:v>
                </c:pt>
                <c:pt idx="90">
                  <c:v>168</c:v>
                </c:pt>
                <c:pt idx="91">
                  <c:v>168</c:v>
                </c:pt>
                <c:pt idx="92">
                  <c:v>168</c:v>
                </c:pt>
                <c:pt idx="93">
                  <c:v>169</c:v>
                </c:pt>
                <c:pt idx="94">
                  <c:v>169</c:v>
                </c:pt>
                <c:pt idx="95">
                  <c:v>169</c:v>
                </c:pt>
                <c:pt idx="96">
                  <c:v>169</c:v>
                </c:pt>
                <c:pt idx="97">
                  <c:v>169</c:v>
                </c:pt>
                <c:pt idx="98">
                  <c:v>169</c:v>
                </c:pt>
                <c:pt idx="99">
                  <c:v>169</c:v>
                </c:pt>
                <c:pt idx="100">
                  <c:v>169</c:v>
                </c:pt>
                <c:pt idx="101">
                  <c:v>169</c:v>
                </c:pt>
                <c:pt idx="102">
                  <c:v>169</c:v>
                </c:pt>
                <c:pt idx="103">
                  <c:v>169</c:v>
                </c:pt>
                <c:pt idx="104">
                  <c:v>169</c:v>
                </c:pt>
                <c:pt idx="105">
                  <c:v>169</c:v>
                </c:pt>
                <c:pt idx="106">
                  <c:v>169</c:v>
                </c:pt>
                <c:pt idx="107">
                  <c:v>169</c:v>
                </c:pt>
                <c:pt idx="108">
                  <c:v>170</c:v>
                </c:pt>
                <c:pt idx="109">
                  <c:v>170</c:v>
                </c:pt>
                <c:pt idx="110">
                  <c:v>170</c:v>
                </c:pt>
                <c:pt idx="111">
                  <c:v>170</c:v>
                </c:pt>
                <c:pt idx="112">
                  <c:v>170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171</c:v>
                </c:pt>
                <c:pt idx="121">
                  <c:v>171</c:v>
                </c:pt>
                <c:pt idx="122">
                  <c:v>171</c:v>
                </c:pt>
                <c:pt idx="123">
                  <c:v>171</c:v>
                </c:pt>
                <c:pt idx="124">
                  <c:v>171</c:v>
                </c:pt>
                <c:pt idx="125">
                  <c:v>171</c:v>
                </c:pt>
                <c:pt idx="126">
                  <c:v>171</c:v>
                </c:pt>
                <c:pt idx="127">
                  <c:v>171</c:v>
                </c:pt>
                <c:pt idx="128">
                  <c:v>171</c:v>
                </c:pt>
                <c:pt idx="129">
                  <c:v>171</c:v>
                </c:pt>
                <c:pt idx="130">
                  <c:v>171</c:v>
                </c:pt>
                <c:pt idx="131">
                  <c:v>171</c:v>
                </c:pt>
                <c:pt idx="132">
                  <c:v>171</c:v>
                </c:pt>
                <c:pt idx="133">
                  <c:v>171</c:v>
                </c:pt>
                <c:pt idx="134">
                  <c:v>171</c:v>
                </c:pt>
                <c:pt idx="135">
                  <c:v>171</c:v>
                </c:pt>
                <c:pt idx="136">
                  <c:v>171</c:v>
                </c:pt>
                <c:pt idx="137">
                  <c:v>171</c:v>
                </c:pt>
                <c:pt idx="138">
                  <c:v>171</c:v>
                </c:pt>
                <c:pt idx="139">
                  <c:v>172</c:v>
                </c:pt>
                <c:pt idx="140">
                  <c:v>172</c:v>
                </c:pt>
                <c:pt idx="141">
                  <c:v>172</c:v>
                </c:pt>
                <c:pt idx="142">
                  <c:v>172</c:v>
                </c:pt>
                <c:pt idx="143">
                  <c:v>172</c:v>
                </c:pt>
                <c:pt idx="144">
                  <c:v>172</c:v>
                </c:pt>
                <c:pt idx="145">
                  <c:v>172</c:v>
                </c:pt>
                <c:pt idx="146">
                  <c:v>172</c:v>
                </c:pt>
                <c:pt idx="147">
                  <c:v>172</c:v>
                </c:pt>
                <c:pt idx="148">
                  <c:v>172</c:v>
                </c:pt>
                <c:pt idx="149">
                  <c:v>172</c:v>
                </c:pt>
                <c:pt idx="150">
                  <c:v>172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173</c:v>
                </c:pt>
                <c:pt idx="155">
                  <c:v>173</c:v>
                </c:pt>
                <c:pt idx="156">
                  <c:v>173</c:v>
                </c:pt>
                <c:pt idx="157">
                  <c:v>173</c:v>
                </c:pt>
                <c:pt idx="158">
                  <c:v>173</c:v>
                </c:pt>
                <c:pt idx="159">
                  <c:v>174</c:v>
                </c:pt>
                <c:pt idx="160">
                  <c:v>174</c:v>
                </c:pt>
                <c:pt idx="161">
                  <c:v>175</c:v>
                </c:pt>
                <c:pt idx="162">
                  <c:v>175</c:v>
                </c:pt>
                <c:pt idx="163">
                  <c:v>175</c:v>
                </c:pt>
                <c:pt idx="164">
                  <c:v>175</c:v>
                </c:pt>
                <c:pt idx="165">
                  <c:v>175</c:v>
                </c:pt>
                <c:pt idx="166">
                  <c:v>176</c:v>
                </c:pt>
                <c:pt idx="167">
                  <c:v>176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176</c:v>
                </c:pt>
                <c:pt idx="173">
                  <c:v>176</c:v>
                </c:pt>
                <c:pt idx="174">
                  <c:v>176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178</c:v>
                </c:pt>
                <c:pt idx="179">
                  <c:v>178</c:v>
                </c:pt>
                <c:pt idx="180">
                  <c:v>178</c:v>
                </c:pt>
                <c:pt idx="181">
                  <c:v>178</c:v>
                </c:pt>
                <c:pt idx="182">
                  <c:v>178</c:v>
                </c:pt>
                <c:pt idx="183">
                  <c:v>178</c:v>
                </c:pt>
                <c:pt idx="184">
                  <c:v>178</c:v>
                </c:pt>
                <c:pt idx="185">
                  <c:v>179</c:v>
                </c:pt>
                <c:pt idx="186">
                  <c:v>179</c:v>
                </c:pt>
                <c:pt idx="187">
                  <c:v>179</c:v>
                </c:pt>
                <c:pt idx="188">
                  <c:v>179</c:v>
                </c:pt>
                <c:pt idx="189">
                  <c:v>180</c:v>
                </c:pt>
                <c:pt idx="190">
                  <c:v>182</c:v>
                </c:pt>
                <c:pt idx="191">
                  <c:v>182</c:v>
                </c:pt>
                <c:pt idx="192">
                  <c:v>183</c:v>
                </c:pt>
                <c:pt idx="193">
                  <c:v>184</c:v>
                </c:pt>
                <c:pt idx="194">
                  <c:v>184</c:v>
                </c:pt>
                <c:pt idx="195">
                  <c:v>186</c:v>
                </c:pt>
                <c:pt idx="196">
                  <c:v>187</c:v>
                </c:pt>
                <c:pt idx="197">
                  <c:v>190</c:v>
                </c:pt>
                <c:pt idx="198">
                  <c:v>196</c:v>
                </c:pt>
                <c:pt idx="199">
                  <c:v>196</c:v>
                </c:pt>
              </c:numCache>
            </c:numRef>
          </c:xVal>
          <c:yVal>
            <c:numRef>
              <c:f>'1'!$D$4:$D$203</c:f>
              <c:numCache>
                <c:formatCode>General</c:formatCode>
                <c:ptCount val="200"/>
                <c:pt idx="0">
                  <c:v>54</c:v>
                </c:pt>
                <c:pt idx="1">
                  <c:v>60</c:v>
                </c:pt>
                <c:pt idx="2">
                  <c:v>60</c:v>
                </c:pt>
                <c:pt idx="3">
                  <c:v>56</c:v>
                </c:pt>
                <c:pt idx="4">
                  <c:v>48</c:v>
                </c:pt>
                <c:pt idx="5">
                  <c:v>48</c:v>
                </c:pt>
                <c:pt idx="6">
                  <c:v>62</c:v>
                </c:pt>
                <c:pt idx="7">
                  <c:v>59</c:v>
                </c:pt>
                <c:pt idx="8">
                  <c:v>50</c:v>
                </c:pt>
                <c:pt idx="9">
                  <c:v>57</c:v>
                </c:pt>
                <c:pt idx="10">
                  <c:v>51</c:v>
                </c:pt>
                <c:pt idx="11">
                  <c:v>55</c:v>
                </c:pt>
                <c:pt idx="12">
                  <c:v>56</c:v>
                </c:pt>
                <c:pt idx="13">
                  <c:v>61</c:v>
                </c:pt>
                <c:pt idx="14">
                  <c:v>60</c:v>
                </c:pt>
                <c:pt idx="15">
                  <c:v>66</c:v>
                </c:pt>
                <c:pt idx="16">
                  <c:v>55</c:v>
                </c:pt>
                <c:pt idx="17">
                  <c:v>66</c:v>
                </c:pt>
                <c:pt idx="18">
                  <c:v>56</c:v>
                </c:pt>
                <c:pt idx="19">
                  <c:v>58</c:v>
                </c:pt>
                <c:pt idx="20">
                  <c:v>66</c:v>
                </c:pt>
                <c:pt idx="21">
                  <c:v>60</c:v>
                </c:pt>
                <c:pt idx="22">
                  <c:v>60</c:v>
                </c:pt>
                <c:pt idx="23">
                  <c:v>58</c:v>
                </c:pt>
                <c:pt idx="24">
                  <c:v>66</c:v>
                </c:pt>
                <c:pt idx="25">
                  <c:v>52</c:v>
                </c:pt>
                <c:pt idx="26">
                  <c:v>54</c:v>
                </c:pt>
                <c:pt idx="27">
                  <c:v>63</c:v>
                </c:pt>
                <c:pt idx="28">
                  <c:v>64</c:v>
                </c:pt>
                <c:pt idx="29">
                  <c:v>58</c:v>
                </c:pt>
                <c:pt idx="30">
                  <c:v>65</c:v>
                </c:pt>
                <c:pt idx="31">
                  <c:v>58</c:v>
                </c:pt>
                <c:pt idx="32">
                  <c:v>54</c:v>
                </c:pt>
                <c:pt idx="33">
                  <c:v>61</c:v>
                </c:pt>
                <c:pt idx="34">
                  <c:v>66</c:v>
                </c:pt>
                <c:pt idx="35">
                  <c:v>56</c:v>
                </c:pt>
                <c:pt idx="36">
                  <c:v>63</c:v>
                </c:pt>
                <c:pt idx="37">
                  <c:v>62</c:v>
                </c:pt>
                <c:pt idx="38">
                  <c:v>53</c:v>
                </c:pt>
                <c:pt idx="39">
                  <c:v>59</c:v>
                </c:pt>
                <c:pt idx="40">
                  <c:v>61</c:v>
                </c:pt>
                <c:pt idx="41">
                  <c:v>59</c:v>
                </c:pt>
                <c:pt idx="42">
                  <c:v>65</c:v>
                </c:pt>
                <c:pt idx="43">
                  <c:v>62</c:v>
                </c:pt>
                <c:pt idx="44">
                  <c:v>57</c:v>
                </c:pt>
                <c:pt idx="45">
                  <c:v>60</c:v>
                </c:pt>
                <c:pt idx="46">
                  <c:v>59</c:v>
                </c:pt>
                <c:pt idx="47">
                  <c:v>65</c:v>
                </c:pt>
                <c:pt idx="48">
                  <c:v>67</c:v>
                </c:pt>
                <c:pt idx="49">
                  <c:v>62</c:v>
                </c:pt>
                <c:pt idx="50">
                  <c:v>63</c:v>
                </c:pt>
                <c:pt idx="51">
                  <c:v>76</c:v>
                </c:pt>
                <c:pt idx="52">
                  <c:v>72</c:v>
                </c:pt>
                <c:pt idx="53">
                  <c:v>66</c:v>
                </c:pt>
                <c:pt idx="54">
                  <c:v>61</c:v>
                </c:pt>
                <c:pt idx="55">
                  <c:v>61</c:v>
                </c:pt>
                <c:pt idx="56">
                  <c:v>67</c:v>
                </c:pt>
                <c:pt idx="57">
                  <c:v>66</c:v>
                </c:pt>
                <c:pt idx="58">
                  <c:v>60</c:v>
                </c:pt>
                <c:pt idx="59">
                  <c:v>62</c:v>
                </c:pt>
                <c:pt idx="60">
                  <c:v>64</c:v>
                </c:pt>
                <c:pt idx="61">
                  <c:v>78</c:v>
                </c:pt>
                <c:pt idx="62">
                  <c:v>63</c:v>
                </c:pt>
                <c:pt idx="63">
                  <c:v>71</c:v>
                </c:pt>
                <c:pt idx="64">
                  <c:v>51</c:v>
                </c:pt>
                <c:pt idx="65">
                  <c:v>64</c:v>
                </c:pt>
                <c:pt idx="66">
                  <c:v>78</c:v>
                </c:pt>
                <c:pt idx="67">
                  <c:v>62</c:v>
                </c:pt>
                <c:pt idx="68">
                  <c:v>71</c:v>
                </c:pt>
                <c:pt idx="69">
                  <c:v>62</c:v>
                </c:pt>
                <c:pt idx="70">
                  <c:v>64</c:v>
                </c:pt>
                <c:pt idx="71">
                  <c:v>57</c:v>
                </c:pt>
                <c:pt idx="72">
                  <c:v>64</c:v>
                </c:pt>
                <c:pt idx="73">
                  <c:v>70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57</c:v>
                </c:pt>
                <c:pt idx="78">
                  <c:v>65</c:v>
                </c:pt>
                <c:pt idx="79">
                  <c:v>61</c:v>
                </c:pt>
                <c:pt idx="80">
                  <c:v>61</c:v>
                </c:pt>
                <c:pt idx="81">
                  <c:v>59</c:v>
                </c:pt>
                <c:pt idx="82">
                  <c:v>55</c:v>
                </c:pt>
                <c:pt idx="83">
                  <c:v>67</c:v>
                </c:pt>
                <c:pt idx="84">
                  <c:v>58</c:v>
                </c:pt>
                <c:pt idx="85">
                  <c:v>66</c:v>
                </c:pt>
                <c:pt idx="86">
                  <c:v>62</c:v>
                </c:pt>
                <c:pt idx="87">
                  <c:v>67</c:v>
                </c:pt>
                <c:pt idx="88">
                  <c:v>68</c:v>
                </c:pt>
                <c:pt idx="89">
                  <c:v>63</c:v>
                </c:pt>
                <c:pt idx="90">
                  <c:v>58</c:v>
                </c:pt>
                <c:pt idx="91">
                  <c:v>61</c:v>
                </c:pt>
                <c:pt idx="92">
                  <c:v>67</c:v>
                </c:pt>
                <c:pt idx="93">
                  <c:v>65</c:v>
                </c:pt>
                <c:pt idx="94">
                  <c:v>75</c:v>
                </c:pt>
                <c:pt idx="95">
                  <c:v>66</c:v>
                </c:pt>
                <c:pt idx="96">
                  <c:v>64</c:v>
                </c:pt>
                <c:pt idx="97">
                  <c:v>71</c:v>
                </c:pt>
                <c:pt idx="98">
                  <c:v>68</c:v>
                </c:pt>
                <c:pt idx="99">
                  <c:v>74</c:v>
                </c:pt>
                <c:pt idx="100">
                  <c:v>68</c:v>
                </c:pt>
                <c:pt idx="101">
                  <c:v>62</c:v>
                </c:pt>
                <c:pt idx="102">
                  <c:v>63</c:v>
                </c:pt>
                <c:pt idx="103">
                  <c:v>56</c:v>
                </c:pt>
                <c:pt idx="104">
                  <c:v>75</c:v>
                </c:pt>
                <c:pt idx="105">
                  <c:v>74</c:v>
                </c:pt>
                <c:pt idx="106">
                  <c:v>62</c:v>
                </c:pt>
                <c:pt idx="107">
                  <c:v>70</c:v>
                </c:pt>
                <c:pt idx="108">
                  <c:v>66</c:v>
                </c:pt>
                <c:pt idx="109">
                  <c:v>62</c:v>
                </c:pt>
                <c:pt idx="110">
                  <c:v>61</c:v>
                </c:pt>
                <c:pt idx="111">
                  <c:v>61</c:v>
                </c:pt>
                <c:pt idx="112">
                  <c:v>68</c:v>
                </c:pt>
                <c:pt idx="113">
                  <c:v>67</c:v>
                </c:pt>
                <c:pt idx="114">
                  <c:v>68</c:v>
                </c:pt>
                <c:pt idx="115">
                  <c:v>65</c:v>
                </c:pt>
                <c:pt idx="116">
                  <c:v>65</c:v>
                </c:pt>
                <c:pt idx="117">
                  <c:v>76</c:v>
                </c:pt>
                <c:pt idx="118">
                  <c:v>65</c:v>
                </c:pt>
                <c:pt idx="119">
                  <c:v>61</c:v>
                </c:pt>
                <c:pt idx="120">
                  <c:v>60</c:v>
                </c:pt>
                <c:pt idx="121">
                  <c:v>65</c:v>
                </c:pt>
                <c:pt idx="122">
                  <c:v>62</c:v>
                </c:pt>
                <c:pt idx="123">
                  <c:v>67</c:v>
                </c:pt>
                <c:pt idx="124">
                  <c:v>66</c:v>
                </c:pt>
                <c:pt idx="125">
                  <c:v>75</c:v>
                </c:pt>
                <c:pt idx="126">
                  <c:v>70</c:v>
                </c:pt>
                <c:pt idx="127">
                  <c:v>76</c:v>
                </c:pt>
                <c:pt idx="128">
                  <c:v>65</c:v>
                </c:pt>
                <c:pt idx="129">
                  <c:v>60</c:v>
                </c:pt>
                <c:pt idx="130">
                  <c:v>64</c:v>
                </c:pt>
                <c:pt idx="131">
                  <c:v>75</c:v>
                </c:pt>
                <c:pt idx="132">
                  <c:v>66</c:v>
                </c:pt>
                <c:pt idx="133">
                  <c:v>73</c:v>
                </c:pt>
                <c:pt idx="134">
                  <c:v>66</c:v>
                </c:pt>
                <c:pt idx="135">
                  <c:v>73</c:v>
                </c:pt>
                <c:pt idx="136">
                  <c:v>66</c:v>
                </c:pt>
                <c:pt idx="137">
                  <c:v>70</c:v>
                </c:pt>
                <c:pt idx="138">
                  <c:v>62</c:v>
                </c:pt>
                <c:pt idx="139">
                  <c:v>72</c:v>
                </c:pt>
                <c:pt idx="140">
                  <c:v>69</c:v>
                </c:pt>
                <c:pt idx="141">
                  <c:v>66</c:v>
                </c:pt>
                <c:pt idx="142">
                  <c:v>67</c:v>
                </c:pt>
                <c:pt idx="143">
                  <c:v>78</c:v>
                </c:pt>
                <c:pt idx="144">
                  <c:v>67</c:v>
                </c:pt>
                <c:pt idx="145">
                  <c:v>59</c:v>
                </c:pt>
                <c:pt idx="146">
                  <c:v>64</c:v>
                </c:pt>
                <c:pt idx="147">
                  <c:v>67</c:v>
                </c:pt>
                <c:pt idx="148">
                  <c:v>70</c:v>
                </c:pt>
                <c:pt idx="149">
                  <c:v>66</c:v>
                </c:pt>
                <c:pt idx="150">
                  <c:v>67</c:v>
                </c:pt>
                <c:pt idx="151">
                  <c:v>75</c:v>
                </c:pt>
                <c:pt idx="152">
                  <c:v>71</c:v>
                </c:pt>
                <c:pt idx="153">
                  <c:v>71</c:v>
                </c:pt>
                <c:pt idx="154">
                  <c:v>77</c:v>
                </c:pt>
                <c:pt idx="155">
                  <c:v>64</c:v>
                </c:pt>
                <c:pt idx="156">
                  <c:v>63</c:v>
                </c:pt>
                <c:pt idx="157">
                  <c:v>64</c:v>
                </c:pt>
                <c:pt idx="158">
                  <c:v>69</c:v>
                </c:pt>
                <c:pt idx="159">
                  <c:v>67</c:v>
                </c:pt>
                <c:pt idx="160">
                  <c:v>73</c:v>
                </c:pt>
                <c:pt idx="161">
                  <c:v>66</c:v>
                </c:pt>
                <c:pt idx="162">
                  <c:v>64</c:v>
                </c:pt>
                <c:pt idx="163">
                  <c:v>80</c:v>
                </c:pt>
                <c:pt idx="164">
                  <c:v>77</c:v>
                </c:pt>
                <c:pt idx="165">
                  <c:v>64</c:v>
                </c:pt>
                <c:pt idx="166">
                  <c:v>67</c:v>
                </c:pt>
                <c:pt idx="167">
                  <c:v>70</c:v>
                </c:pt>
                <c:pt idx="168">
                  <c:v>70</c:v>
                </c:pt>
                <c:pt idx="169">
                  <c:v>65</c:v>
                </c:pt>
                <c:pt idx="170">
                  <c:v>65</c:v>
                </c:pt>
                <c:pt idx="171">
                  <c:v>77</c:v>
                </c:pt>
                <c:pt idx="172">
                  <c:v>70</c:v>
                </c:pt>
                <c:pt idx="173">
                  <c:v>72</c:v>
                </c:pt>
                <c:pt idx="174">
                  <c:v>65</c:v>
                </c:pt>
                <c:pt idx="175">
                  <c:v>65</c:v>
                </c:pt>
                <c:pt idx="176">
                  <c:v>67</c:v>
                </c:pt>
                <c:pt idx="177">
                  <c:v>80</c:v>
                </c:pt>
                <c:pt idx="178">
                  <c:v>73</c:v>
                </c:pt>
                <c:pt idx="179">
                  <c:v>71</c:v>
                </c:pt>
                <c:pt idx="180">
                  <c:v>66</c:v>
                </c:pt>
                <c:pt idx="181">
                  <c:v>66</c:v>
                </c:pt>
                <c:pt idx="182">
                  <c:v>71</c:v>
                </c:pt>
                <c:pt idx="183">
                  <c:v>60</c:v>
                </c:pt>
                <c:pt idx="184">
                  <c:v>80</c:v>
                </c:pt>
                <c:pt idx="185">
                  <c:v>77</c:v>
                </c:pt>
                <c:pt idx="186">
                  <c:v>69</c:v>
                </c:pt>
                <c:pt idx="187">
                  <c:v>77</c:v>
                </c:pt>
                <c:pt idx="188">
                  <c:v>77</c:v>
                </c:pt>
                <c:pt idx="189">
                  <c:v>76</c:v>
                </c:pt>
                <c:pt idx="190">
                  <c:v>76</c:v>
                </c:pt>
                <c:pt idx="191">
                  <c:v>76</c:v>
                </c:pt>
                <c:pt idx="192">
                  <c:v>73</c:v>
                </c:pt>
                <c:pt idx="193">
                  <c:v>68</c:v>
                </c:pt>
                <c:pt idx="194">
                  <c:v>68</c:v>
                </c:pt>
                <c:pt idx="195">
                  <c:v>71</c:v>
                </c:pt>
                <c:pt idx="196">
                  <c:v>63</c:v>
                </c:pt>
                <c:pt idx="197">
                  <c:v>80</c:v>
                </c:pt>
                <c:pt idx="198">
                  <c:v>60</c:v>
                </c:pt>
                <c:pt idx="199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94-8C43-445E-ABDB-742EE171C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157255"/>
        <c:axId val="1927159303"/>
      </c:scatterChart>
      <c:valAx>
        <c:axId val="1927157255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59303"/>
        <c:crosses val="autoZero"/>
        <c:crossBetween val="midCat"/>
      </c:valAx>
      <c:valAx>
        <c:axId val="1927159303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57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Линии регрессии и условного среднего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Регрессия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'14'!$C$24:$C$35</c:f>
              <c:numCache>
                <c:formatCode>General</c:formatCode>
                <c:ptCount val="12"/>
                <c:pt idx="0">
                  <c:v>156</c:v>
                </c:pt>
                <c:pt idx="1">
                  <c:v>158.005</c:v>
                </c:pt>
                <c:pt idx="2">
                  <c:v>162.01499999999999</c:v>
                </c:pt>
                <c:pt idx="3">
                  <c:v>166.02499999999998</c:v>
                </c:pt>
                <c:pt idx="4">
                  <c:v>170.03499999999997</c:v>
                </c:pt>
                <c:pt idx="5">
                  <c:v>174.04499999999996</c:v>
                </c:pt>
                <c:pt idx="6">
                  <c:v>178.05499999999995</c:v>
                </c:pt>
                <c:pt idx="7">
                  <c:v>182.06499999999994</c:v>
                </c:pt>
                <c:pt idx="8">
                  <c:v>186.07499999999993</c:v>
                </c:pt>
                <c:pt idx="9">
                  <c:v>190.08499999999992</c:v>
                </c:pt>
                <c:pt idx="10">
                  <c:v>194.09499999999991</c:v>
                </c:pt>
                <c:pt idx="11">
                  <c:v>196</c:v>
                </c:pt>
              </c:numCache>
            </c:numRef>
          </c:xVal>
          <c:yVal>
            <c:numRef>
              <c:f>'14'!$D$24:$D$35</c:f>
              <c:numCache>
                <c:formatCode>General</c:formatCode>
                <c:ptCount val="12"/>
                <c:pt idx="1">
                  <c:v>55.383000000000003</c:v>
                </c:pt>
                <c:pt idx="2">
                  <c:v>59.826315789473689</c:v>
                </c:pt>
                <c:pt idx="3">
                  <c:v>64.014333333333326</c:v>
                </c:pt>
                <c:pt idx="4">
                  <c:v>66.983275862068965</c:v>
                </c:pt>
                <c:pt idx="5">
                  <c:v>68.993400000000008</c:v>
                </c:pt>
                <c:pt idx="6">
                  <c:v>72.074999999999989</c:v>
                </c:pt>
                <c:pt idx="7">
                  <c:v>72.074999999999974</c:v>
                </c:pt>
                <c:pt idx="8">
                  <c:v>67.259999999999991</c:v>
                </c:pt>
                <c:pt idx="9">
                  <c:v>78.494999999999976</c:v>
                </c:pt>
                <c:pt idx="10">
                  <c:v>59.234999999999999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C4-4852-B0BE-3C7CB7B371BE}"/>
            </c:ext>
          </c:extLst>
        </c:ser>
        <c:ser>
          <c:idx val="1"/>
          <c:order val="1"/>
          <c:tx>
            <c:v>Условное среднее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'14'!$C$24:$C$35</c:f>
              <c:numCache>
                <c:formatCode>General</c:formatCode>
                <c:ptCount val="12"/>
                <c:pt idx="0">
                  <c:v>156</c:v>
                </c:pt>
                <c:pt idx="1">
                  <c:v>158.005</c:v>
                </c:pt>
                <c:pt idx="2">
                  <c:v>162.01499999999999</c:v>
                </c:pt>
                <c:pt idx="3">
                  <c:v>166.02499999999998</c:v>
                </c:pt>
                <c:pt idx="4">
                  <c:v>170.03499999999997</c:v>
                </c:pt>
                <c:pt idx="5">
                  <c:v>174.04499999999996</c:v>
                </c:pt>
                <c:pt idx="6">
                  <c:v>178.05499999999995</c:v>
                </c:pt>
                <c:pt idx="7">
                  <c:v>182.06499999999994</c:v>
                </c:pt>
                <c:pt idx="8">
                  <c:v>186.07499999999993</c:v>
                </c:pt>
                <c:pt idx="9">
                  <c:v>190.08499999999992</c:v>
                </c:pt>
                <c:pt idx="10">
                  <c:v>194.09499999999991</c:v>
                </c:pt>
                <c:pt idx="11">
                  <c:v>196</c:v>
                </c:pt>
              </c:numCache>
            </c:numRef>
          </c:xVal>
          <c:yVal>
            <c:numRef>
              <c:f>'14'!$E$24:$E$35</c:f>
              <c:numCache>
                <c:formatCode>General</c:formatCode>
                <c:ptCount val="12"/>
                <c:pt idx="0">
                  <c:v>58.052566262994418</c:v>
                </c:pt>
                <c:pt idx="11">
                  <c:v>79.93146321688873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C4-4852-B0BE-3C7CB7B3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477447"/>
        <c:axId val="1340504071"/>
      </c:scatterChart>
      <c:valAx>
        <c:axId val="1340477447"/>
        <c:scaling>
          <c:orientation val="minMax"/>
          <c:max val="2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504071"/>
        <c:crosses val="autoZero"/>
        <c:crossBetween val="midCat"/>
      </c:valAx>
      <c:valAx>
        <c:axId val="13405040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477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13</xdr:row>
      <xdr:rowOff>180975</xdr:rowOff>
    </xdr:from>
    <xdr:to>
      <xdr:col>2</xdr:col>
      <xdr:colOff>5800725</xdr:colOff>
      <xdr:row>37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41DE9B-59E5-6A86-2F2C-60CBF969F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5810250</xdr:colOff>
      <xdr:row>13</xdr:row>
      <xdr:rowOff>180975</xdr:rowOff>
    </xdr:from>
    <xdr:to>
      <xdr:col>4</xdr:col>
      <xdr:colOff>0</xdr:colOff>
      <xdr:row>37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FCE228-C657-543F-76DA-A35F8E956652}"/>
            </a:ext>
            <a:ext uri="{147F2762-F138-4A5C-976F-8EAC2B608ADB}">
              <a16:predDERef xmlns:a16="http://schemas.microsoft.com/office/drawing/2014/main" pred="{4E41DE9B-59E5-6A86-2F2C-60CBF969F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6286500</xdr:colOff>
      <xdr:row>13</xdr:row>
      <xdr:rowOff>180975</xdr:rowOff>
    </xdr:from>
    <xdr:to>
      <xdr:col>4</xdr:col>
      <xdr:colOff>6115050</xdr:colOff>
      <xdr:row>37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770CC2-C559-F267-C831-B30ABF29B4D5}"/>
            </a:ext>
            <a:ext uri="{147F2762-F138-4A5C-976F-8EAC2B608ADB}">
              <a16:predDERef xmlns:a16="http://schemas.microsoft.com/office/drawing/2014/main" pred="{CEFCE228-C657-543F-76DA-A35F8E956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12</xdr:col>
      <xdr:colOff>0</xdr:colOff>
      <xdr:row>21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C6BF3F6-F4C6-5202-9454-2F69560ED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0</xdr:rowOff>
    </xdr:from>
    <xdr:to>
      <xdr:col>7</xdr:col>
      <xdr:colOff>0</xdr:colOff>
      <xdr:row>20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EC59139-919A-DA77-37D8-1577C44BA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Ерёмин Владимир Ильич" id="{D8462C0A-8BD3-4713-A424-320B7A978230}" userId="S::ermnvldmr@niuitmo.ru::b1576633-eeb4-4099-9eea-0fc55337efc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4-11-25T16:31:28.00" personId="{D8462C0A-8BD3-4713-A424-320B7A978230}" id="{DD43D35C-29A5-4115-B57D-418EDAE79AB4}">
    <text>Чтобы корректно проверить гипотезу следует ранжировать интервалы так, чтобы частоты на каждом были более равномерны.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7" dT="2024-11-27T01:19:33.09" personId="{D8462C0A-8BD3-4713-A424-320B7A978230}" id="{CAD82428-CB88-47E6-ADCF-C68D54C19A91}">
    <text>Для удобства значения посчитаны в табличке правее (S колонка)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DBC9-F22E-4C20-BB75-716BD8173B87}">
  <dimension ref="A1:I214"/>
  <sheetViews>
    <sheetView topLeftCell="A18" workbookViewId="0">
      <selection activeCell="H203" sqref="F3:H203"/>
    </sheetView>
  </sheetViews>
  <sheetFormatPr defaultRowHeight="15"/>
  <cols>
    <col min="2" max="2" width="10.42578125" customWidth="1"/>
    <col min="3" max="3" width="11.28515625" customWidth="1"/>
    <col min="6" max="6" width="10" customWidth="1"/>
    <col min="7" max="7" width="11.28515625" customWidth="1"/>
    <col min="8" max="8" width="10.140625" customWidth="1"/>
    <col min="10" max="10" width="5.42578125" customWidth="1"/>
    <col min="11" max="11" width="10.85546875" customWidth="1"/>
    <col min="12" max="12" width="11" customWidth="1"/>
  </cols>
  <sheetData>
    <row r="1" spans="1:9" s="2" customFormat="1" ht="29.25" customHeight="1"/>
    <row r="2" spans="1:9" s="1" customFormat="1" ht="32.25" customHeight="1">
      <c r="B2" s="133" t="s">
        <v>0</v>
      </c>
      <c r="C2" s="134"/>
      <c r="D2" s="135"/>
      <c r="E2" s="2"/>
      <c r="F2" s="136" t="s">
        <v>1</v>
      </c>
      <c r="G2" s="137"/>
      <c r="H2" s="138"/>
    </row>
    <row r="3" spans="1:9" ht="24.75" customHeight="1">
      <c r="B3" s="18" t="s">
        <v>2</v>
      </c>
      <c r="C3" s="18" t="s">
        <v>3</v>
      </c>
      <c r="D3" s="16" t="s">
        <v>4</v>
      </c>
      <c r="E3" s="69"/>
      <c r="F3" s="18" t="s">
        <v>2</v>
      </c>
      <c r="G3" s="18" t="s">
        <v>3</v>
      </c>
      <c r="H3" s="16" t="s">
        <v>4</v>
      </c>
    </row>
    <row r="4" spans="1:9">
      <c r="A4" s="1"/>
      <c r="B4" s="23">
        <v>63</v>
      </c>
      <c r="C4" s="23">
        <v>156</v>
      </c>
      <c r="D4" s="23">
        <v>54</v>
      </c>
      <c r="E4" s="1"/>
      <c r="F4" s="4">
        <v>163</v>
      </c>
      <c r="G4" s="4">
        <v>159</v>
      </c>
      <c r="H4" s="4">
        <v>48</v>
      </c>
      <c r="I4" s="1"/>
    </row>
    <row r="5" spans="1:9">
      <c r="A5" s="1"/>
      <c r="B5" s="4">
        <v>49</v>
      </c>
      <c r="C5" s="4">
        <v>157</v>
      </c>
      <c r="D5" s="4">
        <v>60</v>
      </c>
      <c r="E5" s="1"/>
      <c r="F5" s="4">
        <v>177</v>
      </c>
      <c r="G5" s="4">
        <v>159</v>
      </c>
      <c r="H5" s="4">
        <v>48</v>
      </c>
      <c r="I5" s="1"/>
    </row>
    <row r="6" spans="1:9">
      <c r="A6" s="1"/>
      <c r="B6" s="4">
        <v>140</v>
      </c>
      <c r="C6" s="4">
        <v>157</v>
      </c>
      <c r="D6" s="4">
        <v>60</v>
      </c>
      <c r="E6" s="1"/>
      <c r="F6" s="4">
        <v>72</v>
      </c>
      <c r="G6" s="4">
        <v>160</v>
      </c>
      <c r="H6" s="4">
        <v>50</v>
      </c>
      <c r="I6" s="1"/>
    </row>
    <row r="7" spans="1:9">
      <c r="A7" s="1"/>
      <c r="B7" s="4">
        <v>153</v>
      </c>
      <c r="C7" s="4">
        <v>158</v>
      </c>
      <c r="D7" s="4">
        <v>56</v>
      </c>
      <c r="E7" s="1"/>
      <c r="F7" s="4">
        <v>21</v>
      </c>
      <c r="G7" s="4">
        <v>161</v>
      </c>
      <c r="H7" s="4">
        <v>51</v>
      </c>
      <c r="I7" s="1"/>
    </row>
    <row r="8" spans="1:9">
      <c r="A8" s="1"/>
      <c r="B8" s="4">
        <v>163</v>
      </c>
      <c r="C8" s="4">
        <v>159</v>
      </c>
      <c r="D8" s="4">
        <v>48</v>
      </c>
      <c r="E8" s="1"/>
      <c r="F8" s="4">
        <v>69</v>
      </c>
      <c r="G8" s="4">
        <v>166</v>
      </c>
      <c r="H8" s="4">
        <v>51</v>
      </c>
      <c r="I8" s="1"/>
    </row>
    <row r="9" spans="1:9">
      <c r="A9" s="1"/>
      <c r="B9" s="4">
        <v>177</v>
      </c>
      <c r="C9" s="4">
        <v>159</v>
      </c>
      <c r="D9" s="4">
        <v>48</v>
      </c>
      <c r="E9" s="1"/>
      <c r="F9" s="4">
        <v>191</v>
      </c>
      <c r="G9" s="4">
        <v>162</v>
      </c>
      <c r="H9" s="4">
        <v>52</v>
      </c>
      <c r="I9" s="1"/>
    </row>
    <row r="10" spans="1:9">
      <c r="A10" s="1"/>
      <c r="B10" s="4">
        <v>52</v>
      </c>
      <c r="C10" s="4">
        <v>160</v>
      </c>
      <c r="D10" s="4">
        <v>62</v>
      </c>
      <c r="E10" s="1"/>
      <c r="F10" s="4">
        <v>23</v>
      </c>
      <c r="G10" s="4">
        <v>164</v>
      </c>
      <c r="H10" s="4">
        <v>53</v>
      </c>
      <c r="I10" s="1"/>
    </row>
    <row r="11" spans="1:9">
      <c r="A11" s="1"/>
      <c r="B11" s="4">
        <v>54</v>
      </c>
      <c r="C11" s="4">
        <v>160</v>
      </c>
      <c r="D11" s="4">
        <v>59</v>
      </c>
      <c r="E11" s="1"/>
      <c r="F11" s="4">
        <v>11</v>
      </c>
      <c r="G11" s="4">
        <v>163</v>
      </c>
      <c r="H11" s="4">
        <v>54</v>
      </c>
      <c r="I11" s="1"/>
    </row>
    <row r="12" spans="1:9">
      <c r="A12" s="1"/>
      <c r="B12" s="4">
        <v>72</v>
      </c>
      <c r="C12" s="4">
        <v>160</v>
      </c>
      <c r="D12" s="4">
        <v>50</v>
      </c>
      <c r="E12" s="1"/>
      <c r="F12" s="4">
        <v>63</v>
      </c>
      <c r="G12" s="4">
        <v>156</v>
      </c>
      <c r="H12" s="4">
        <v>54</v>
      </c>
      <c r="I12" s="1"/>
    </row>
    <row r="13" spans="1:9">
      <c r="A13" s="1"/>
      <c r="B13" s="4">
        <v>87</v>
      </c>
      <c r="C13" s="4">
        <v>160</v>
      </c>
      <c r="D13" s="4">
        <v>57</v>
      </c>
      <c r="E13" s="1"/>
      <c r="F13" s="4">
        <v>151</v>
      </c>
      <c r="G13" s="4">
        <v>163</v>
      </c>
      <c r="H13" s="4">
        <v>54</v>
      </c>
      <c r="I13" s="1"/>
    </row>
    <row r="14" spans="1:9">
      <c r="A14" s="1"/>
      <c r="B14" s="4">
        <v>21</v>
      </c>
      <c r="C14" s="4">
        <v>161</v>
      </c>
      <c r="D14" s="4">
        <v>51</v>
      </c>
      <c r="E14" s="1"/>
      <c r="F14" s="4">
        <v>14</v>
      </c>
      <c r="G14" s="4">
        <v>168</v>
      </c>
      <c r="H14" s="4">
        <v>55</v>
      </c>
      <c r="I14" s="1"/>
    </row>
    <row r="15" spans="1:9">
      <c r="A15" s="1"/>
      <c r="B15" s="4">
        <v>34</v>
      </c>
      <c r="C15" s="4">
        <v>161</v>
      </c>
      <c r="D15" s="4">
        <v>55</v>
      </c>
      <c r="E15" s="1"/>
      <c r="F15" s="4">
        <v>34</v>
      </c>
      <c r="G15" s="4">
        <v>161</v>
      </c>
      <c r="H15" s="4">
        <v>55</v>
      </c>
      <c r="I15" s="1"/>
    </row>
    <row r="16" spans="1:9">
      <c r="A16" s="1"/>
      <c r="B16" s="4">
        <v>43</v>
      </c>
      <c r="C16" s="4">
        <v>161</v>
      </c>
      <c r="D16" s="4">
        <v>56</v>
      </c>
      <c r="E16" s="1"/>
      <c r="F16" s="4">
        <v>146</v>
      </c>
      <c r="G16" s="4">
        <v>161</v>
      </c>
      <c r="H16" s="4">
        <v>55</v>
      </c>
      <c r="I16" s="1"/>
    </row>
    <row r="17" spans="1:9">
      <c r="A17" s="1"/>
      <c r="B17" s="4">
        <v>76</v>
      </c>
      <c r="C17" s="4">
        <v>161</v>
      </c>
      <c r="D17" s="4">
        <v>61</v>
      </c>
      <c r="E17" s="1"/>
      <c r="F17" s="4">
        <v>7</v>
      </c>
      <c r="G17" s="4">
        <v>164</v>
      </c>
      <c r="H17" s="4">
        <v>56</v>
      </c>
      <c r="I17" s="1"/>
    </row>
    <row r="18" spans="1:9">
      <c r="A18" s="1"/>
      <c r="B18" s="4">
        <v>131</v>
      </c>
      <c r="C18" s="4">
        <v>161</v>
      </c>
      <c r="D18" s="4">
        <v>60</v>
      </c>
      <c r="E18" s="1"/>
      <c r="F18" s="4">
        <v>43</v>
      </c>
      <c r="G18" s="4">
        <v>161</v>
      </c>
      <c r="H18" s="4">
        <v>56</v>
      </c>
      <c r="I18" s="1"/>
    </row>
    <row r="19" spans="1:9">
      <c r="A19" s="1"/>
      <c r="B19" s="4">
        <v>143</v>
      </c>
      <c r="C19" s="4">
        <v>161</v>
      </c>
      <c r="D19" s="4">
        <v>66</v>
      </c>
      <c r="E19" s="1"/>
      <c r="F19" s="4">
        <v>129</v>
      </c>
      <c r="G19" s="4">
        <v>169</v>
      </c>
      <c r="H19" s="4">
        <v>56</v>
      </c>
      <c r="I19" s="1"/>
    </row>
    <row r="20" spans="1:9">
      <c r="A20" s="1"/>
      <c r="B20" s="4">
        <v>146</v>
      </c>
      <c r="C20" s="4">
        <v>161</v>
      </c>
      <c r="D20" s="4">
        <v>55</v>
      </c>
      <c r="E20" s="1"/>
      <c r="F20" s="4">
        <v>153</v>
      </c>
      <c r="G20" s="4">
        <v>158</v>
      </c>
      <c r="H20" s="4">
        <v>56</v>
      </c>
      <c r="I20" s="1"/>
    </row>
    <row r="21" spans="1:9">
      <c r="A21" s="1"/>
      <c r="B21" s="4">
        <v>168</v>
      </c>
      <c r="C21" s="4">
        <v>161</v>
      </c>
      <c r="D21" s="4">
        <v>66</v>
      </c>
      <c r="E21" s="1"/>
      <c r="F21" s="4">
        <v>188</v>
      </c>
      <c r="G21" s="4">
        <v>161</v>
      </c>
      <c r="H21" s="4">
        <v>56</v>
      </c>
      <c r="I21" s="1"/>
    </row>
    <row r="22" spans="1:9">
      <c r="A22" s="1"/>
      <c r="B22" s="4">
        <v>188</v>
      </c>
      <c r="C22" s="4">
        <v>161</v>
      </c>
      <c r="D22" s="4">
        <v>56</v>
      </c>
      <c r="E22" s="1"/>
      <c r="F22" s="4">
        <v>47</v>
      </c>
      <c r="G22" s="4">
        <v>167</v>
      </c>
      <c r="H22" s="4">
        <v>57</v>
      </c>
      <c r="I22" s="1"/>
    </row>
    <row r="23" spans="1:9">
      <c r="A23" s="1"/>
      <c r="B23" s="4">
        <v>195</v>
      </c>
      <c r="C23" s="4">
        <v>161</v>
      </c>
      <c r="D23" s="4">
        <v>58</v>
      </c>
      <c r="E23" s="1"/>
      <c r="F23" s="4">
        <v>87</v>
      </c>
      <c r="G23" s="4">
        <v>160</v>
      </c>
      <c r="H23" s="4">
        <v>57</v>
      </c>
      <c r="I23" s="1"/>
    </row>
    <row r="24" spans="1:9">
      <c r="A24" s="1"/>
      <c r="B24" s="4">
        <v>197</v>
      </c>
      <c r="C24" s="4">
        <v>161</v>
      </c>
      <c r="D24" s="4">
        <v>66</v>
      </c>
      <c r="E24" s="1"/>
      <c r="F24" s="4">
        <v>117</v>
      </c>
      <c r="G24" s="4">
        <v>164</v>
      </c>
      <c r="H24" s="4">
        <v>57</v>
      </c>
      <c r="I24" s="1"/>
    </row>
    <row r="25" spans="1:9">
      <c r="A25" s="1"/>
      <c r="B25" s="4">
        <v>2</v>
      </c>
      <c r="C25" s="4">
        <v>162</v>
      </c>
      <c r="D25" s="4">
        <v>60</v>
      </c>
      <c r="E25" s="1"/>
      <c r="F25" s="4">
        <v>120</v>
      </c>
      <c r="G25" s="4">
        <v>167</v>
      </c>
      <c r="H25" s="4">
        <v>57</v>
      </c>
      <c r="I25" s="1"/>
    </row>
    <row r="26" spans="1:9">
      <c r="A26" s="1"/>
      <c r="B26" s="4">
        <v>56</v>
      </c>
      <c r="C26" s="4">
        <v>162</v>
      </c>
      <c r="D26" s="4">
        <v>60</v>
      </c>
      <c r="E26" s="1"/>
      <c r="F26" s="4">
        <v>37</v>
      </c>
      <c r="G26" s="4">
        <v>168</v>
      </c>
      <c r="H26" s="4">
        <v>58</v>
      </c>
      <c r="I26" s="1"/>
    </row>
    <row r="27" spans="1:9">
      <c r="A27" s="1"/>
      <c r="B27" s="4">
        <v>66</v>
      </c>
      <c r="C27" s="4">
        <v>162</v>
      </c>
      <c r="D27" s="4">
        <v>58</v>
      </c>
      <c r="E27" s="1"/>
      <c r="F27" s="4">
        <v>44</v>
      </c>
      <c r="G27" s="4">
        <v>163</v>
      </c>
      <c r="H27" s="4">
        <v>58</v>
      </c>
      <c r="I27" s="1"/>
    </row>
    <row r="28" spans="1:9">
      <c r="A28" s="1"/>
      <c r="B28" s="4">
        <v>101</v>
      </c>
      <c r="C28" s="4">
        <v>162</v>
      </c>
      <c r="D28" s="4">
        <v>66</v>
      </c>
      <c r="E28" s="1"/>
      <c r="F28" s="4">
        <v>66</v>
      </c>
      <c r="G28" s="4">
        <v>162</v>
      </c>
      <c r="H28" s="4">
        <v>58</v>
      </c>
      <c r="I28" s="1"/>
    </row>
    <row r="29" spans="1:9">
      <c r="A29" s="1"/>
      <c r="B29" s="4">
        <v>191</v>
      </c>
      <c r="C29" s="4">
        <v>162</v>
      </c>
      <c r="D29" s="4">
        <v>52</v>
      </c>
      <c r="E29" s="1"/>
      <c r="F29" s="4">
        <v>130</v>
      </c>
      <c r="G29" s="4">
        <v>163</v>
      </c>
      <c r="H29" s="4">
        <v>58</v>
      </c>
      <c r="I29" s="1"/>
    </row>
    <row r="30" spans="1:9">
      <c r="A30" s="1"/>
      <c r="B30" s="4">
        <v>11</v>
      </c>
      <c r="C30" s="4">
        <v>163</v>
      </c>
      <c r="D30" s="4">
        <v>54</v>
      </c>
      <c r="E30" s="1"/>
      <c r="F30" s="4">
        <v>178</v>
      </c>
      <c r="G30" s="4">
        <v>168</v>
      </c>
      <c r="H30" s="4">
        <v>58</v>
      </c>
      <c r="I30" s="1"/>
    </row>
    <row r="31" spans="1:9">
      <c r="A31" s="1"/>
      <c r="B31" s="4">
        <v>26</v>
      </c>
      <c r="C31" s="4">
        <v>163</v>
      </c>
      <c r="D31" s="4">
        <v>63</v>
      </c>
      <c r="E31" s="1"/>
      <c r="F31" s="4">
        <v>195</v>
      </c>
      <c r="G31" s="4">
        <v>161</v>
      </c>
      <c r="H31" s="4">
        <v>58</v>
      </c>
      <c r="I31" s="1"/>
    </row>
    <row r="32" spans="1:9">
      <c r="A32" s="1"/>
      <c r="B32" s="4">
        <v>36</v>
      </c>
      <c r="C32" s="4">
        <v>163</v>
      </c>
      <c r="D32" s="4">
        <v>64</v>
      </c>
      <c r="E32" s="1"/>
      <c r="F32" s="4">
        <v>32</v>
      </c>
      <c r="G32" s="4">
        <v>164</v>
      </c>
      <c r="H32" s="4">
        <v>59</v>
      </c>
      <c r="I32" s="1"/>
    </row>
    <row r="33" spans="1:9">
      <c r="A33" s="1"/>
      <c r="B33" s="4">
        <v>44</v>
      </c>
      <c r="C33" s="4">
        <v>163</v>
      </c>
      <c r="D33" s="4">
        <v>58</v>
      </c>
      <c r="E33" s="1"/>
      <c r="F33" s="4">
        <v>54</v>
      </c>
      <c r="G33" s="4">
        <v>160</v>
      </c>
      <c r="H33" s="4">
        <v>59</v>
      </c>
      <c r="I33" s="1"/>
    </row>
    <row r="34" spans="1:9">
      <c r="A34" s="1"/>
      <c r="B34" s="4">
        <v>114</v>
      </c>
      <c r="C34" s="4">
        <v>163</v>
      </c>
      <c r="D34" s="4">
        <v>65</v>
      </c>
      <c r="E34" s="1"/>
      <c r="F34" s="4">
        <v>75</v>
      </c>
      <c r="G34" s="4">
        <v>164</v>
      </c>
      <c r="H34" s="4">
        <v>59</v>
      </c>
      <c r="I34" s="1"/>
    </row>
    <row r="35" spans="1:9">
      <c r="A35" s="1"/>
      <c r="B35" s="4">
        <v>130</v>
      </c>
      <c r="C35" s="4">
        <v>163</v>
      </c>
      <c r="D35" s="4">
        <v>58</v>
      </c>
      <c r="E35" s="1"/>
      <c r="F35" s="4">
        <v>103</v>
      </c>
      <c r="G35" s="4">
        <v>172</v>
      </c>
      <c r="H35" s="4">
        <v>59</v>
      </c>
      <c r="I35" s="1"/>
    </row>
    <row r="36" spans="1:9">
      <c r="A36" s="1"/>
      <c r="B36" s="4">
        <v>151</v>
      </c>
      <c r="C36" s="4">
        <v>163</v>
      </c>
      <c r="D36" s="4">
        <v>54</v>
      </c>
      <c r="E36" s="1"/>
      <c r="F36" s="4">
        <v>150</v>
      </c>
      <c r="G36" s="4">
        <v>164</v>
      </c>
      <c r="H36" s="4">
        <v>59</v>
      </c>
      <c r="I36" s="1"/>
    </row>
    <row r="37" spans="1:9">
      <c r="A37" s="1"/>
      <c r="B37" s="4">
        <v>189</v>
      </c>
      <c r="C37" s="4">
        <v>163</v>
      </c>
      <c r="D37" s="4">
        <v>61</v>
      </c>
      <c r="E37" s="1"/>
      <c r="F37" s="4">
        <v>192</v>
      </c>
      <c r="G37" s="4">
        <v>167</v>
      </c>
      <c r="H37" s="4">
        <v>59</v>
      </c>
      <c r="I37" s="1"/>
    </row>
    <row r="38" spans="1:9">
      <c r="A38" s="1"/>
      <c r="B38" s="4">
        <v>190</v>
      </c>
      <c r="C38" s="4">
        <v>163</v>
      </c>
      <c r="D38" s="4">
        <v>66</v>
      </c>
      <c r="E38" s="1"/>
      <c r="F38" s="4">
        <v>2</v>
      </c>
      <c r="G38" s="4">
        <v>162</v>
      </c>
      <c r="H38" s="4">
        <v>60</v>
      </c>
      <c r="I38" s="1"/>
    </row>
    <row r="39" spans="1:9">
      <c r="A39" s="1"/>
      <c r="B39" s="4">
        <v>7</v>
      </c>
      <c r="C39" s="4">
        <v>164</v>
      </c>
      <c r="D39" s="4">
        <v>56</v>
      </c>
      <c r="E39" s="1"/>
      <c r="F39" s="4">
        <v>3</v>
      </c>
      <c r="G39" s="4">
        <v>171</v>
      </c>
      <c r="H39" s="4">
        <v>60</v>
      </c>
      <c r="I39" s="1"/>
    </row>
    <row r="40" spans="1:9">
      <c r="A40" s="1"/>
      <c r="B40" s="4">
        <v>8</v>
      </c>
      <c r="C40" s="4">
        <v>164</v>
      </c>
      <c r="D40" s="4">
        <v>63</v>
      </c>
      <c r="E40" s="1"/>
      <c r="F40" s="4">
        <v>49</v>
      </c>
      <c r="G40" s="4">
        <v>157</v>
      </c>
      <c r="H40" s="4">
        <v>60</v>
      </c>
      <c r="I40" s="1"/>
    </row>
    <row r="41" spans="1:9">
      <c r="A41" s="1"/>
      <c r="B41" s="4">
        <v>20</v>
      </c>
      <c r="C41" s="4">
        <v>164</v>
      </c>
      <c r="D41" s="4">
        <v>62</v>
      </c>
      <c r="E41" s="1"/>
      <c r="F41" s="4">
        <v>56</v>
      </c>
      <c r="G41" s="4">
        <v>162</v>
      </c>
      <c r="H41" s="4">
        <v>60</v>
      </c>
      <c r="I41" s="1"/>
    </row>
    <row r="42" spans="1:9">
      <c r="A42" s="1"/>
      <c r="B42" s="4">
        <v>23</v>
      </c>
      <c r="C42" s="4">
        <v>164</v>
      </c>
      <c r="D42" s="4">
        <v>53</v>
      </c>
      <c r="E42" s="1"/>
      <c r="F42" s="4">
        <v>78</v>
      </c>
      <c r="G42" s="4">
        <v>171</v>
      </c>
      <c r="H42" s="4">
        <v>60</v>
      </c>
      <c r="I42" s="1"/>
    </row>
    <row r="43" spans="1:9">
      <c r="A43" s="1"/>
      <c r="B43" s="4">
        <v>32</v>
      </c>
      <c r="C43" s="4">
        <v>164</v>
      </c>
      <c r="D43" s="4">
        <v>59</v>
      </c>
      <c r="E43" s="1"/>
      <c r="F43" s="4">
        <v>86</v>
      </c>
      <c r="G43" s="4">
        <v>196</v>
      </c>
      <c r="H43" s="4">
        <v>60</v>
      </c>
      <c r="I43" s="1"/>
    </row>
    <row r="44" spans="1:9">
      <c r="A44" s="1"/>
      <c r="B44" s="4">
        <v>73</v>
      </c>
      <c r="C44" s="4">
        <v>164</v>
      </c>
      <c r="D44" s="4">
        <v>61</v>
      </c>
      <c r="E44" s="1"/>
      <c r="F44" s="4">
        <v>112</v>
      </c>
      <c r="G44" s="4">
        <v>196</v>
      </c>
      <c r="H44" s="4">
        <v>60</v>
      </c>
      <c r="I44" s="1"/>
    </row>
    <row r="45" spans="1:9">
      <c r="A45" s="1"/>
      <c r="B45" s="4">
        <v>75</v>
      </c>
      <c r="C45" s="4">
        <v>164</v>
      </c>
      <c r="D45" s="4">
        <v>59</v>
      </c>
      <c r="E45" s="1"/>
      <c r="F45" s="4">
        <v>131</v>
      </c>
      <c r="G45" s="4">
        <v>161</v>
      </c>
      <c r="H45" s="4">
        <v>60</v>
      </c>
      <c r="I45" s="1"/>
    </row>
    <row r="46" spans="1:9">
      <c r="A46" s="1"/>
      <c r="B46" s="4">
        <v>115</v>
      </c>
      <c r="C46" s="4">
        <v>164</v>
      </c>
      <c r="D46" s="4">
        <v>65</v>
      </c>
      <c r="E46" s="1"/>
      <c r="F46" s="4">
        <v>138</v>
      </c>
      <c r="G46" s="4">
        <v>164</v>
      </c>
      <c r="H46" s="4">
        <v>60</v>
      </c>
      <c r="I46" s="1"/>
    </row>
    <row r="47" spans="1:9">
      <c r="A47" s="1"/>
      <c r="B47" s="4">
        <v>116</v>
      </c>
      <c r="C47" s="4">
        <v>164</v>
      </c>
      <c r="D47" s="4">
        <v>62</v>
      </c>
      <c r="E47" s="1"/>
      <c r="F47" s="4">
        <v>140</v>
      </c>
      <c r="G47" s="4">
        <v>157</v>
      </c>
      <c r="H47" s="4">
        <v>60</v>
      </c>
      <c r="I47" s="1"/>
    </row>
    <row r="48" spans="1:9">
      <c r="A48" s="1"/>
      <c r="B48" s="4">
        <v>117</v>
      </c>
      <c r="C48" s="4">
        <v>164</v>
      </c>
      <c r="D48" s="4">
        <v>57</v>
      </c>
      <c r="E48" s="1"/>
      <c r="F48" s="4">
        <v>141</v>
      </c>
      <c r="G48" s="4">
        <v>178</v>
      </c>
      <c r="H48" s="4">
        <v>60</v>
      </c>
      <c r="I48" s="1"/>
    </row>
    <row r="49" spans="1:9">
      <c r="A49" s="1"/>
      <c r="B49" s="4">
        <v>138</v>
      </c>
      <c r="C49" s="4">
        <v>164</v>
      </c>
      <c r="D49" s="4">
        <v>60</v>
      </c>
      <c r="E49" s="1"/>
      <c r="F49" s="4">
        <v>199</v>
      </c>
      <c r="G49" s="4">
        <v>165</v>
      </c>
      <c r="H49" s="4">
        <v>60</v>
      </c>
      <c r="I49" s="1"/>
    </row>
    <row r="50" spans="1:9">
      <c r="A50" s="1"/>
      <c r="B50" s="4">
        <v>150</v>
      </c>
      <c r="C50" s="4">
        <v>164</v>
      </c>
      <c r="D50" s="4">
        <v>59</v>
      </c>
      <c r="E50" s="1"/>
      <c r="F50" s="4">
        <v>60</v>
      </c>
      <c r="G50" s="4">
        <v>170</v>
      </c>
      <c r="H50" s="4">
        <v>61</v>
      </c>
      <c r="I50" s="1"/>
    </row>
    <row r="51" spans="1:9">
      <c r="A51" s="1"/>
      <c r="B51" s="4">
        <v>173</v>
      </c>
      <c r="C51" s="4">
        <v>164</v>
      </c>
      <c r="D51" s="4">
        <v>65</v>
      </c>
      <c r="E51" s="1"/>
      <c r="F51" s="4">
        <v>73</v>
      </c>
      <c r="G51" s="4">
        <v>164</v>
      </c>
      <c r="H51" s="4">
        <v>61</v>
      </c>
      <c r="I51" s="1"/>
    </row>
    <row r="52" spans="1:9">
      <c r="A52" s="1"/>
      <c r="B52" s="4">
        <v>1</v>
      </c>
      <c r="C52" s="4">
        <v>165</v>
      </c>
      <c r="D52" s="4">
        <v>67</v>
      </c>
      <c r="E52" s="1"/>
      <c r="F52" s="4">
        <v>74</v>
      </c>
      <c r="G52" s="4">
        <v>170</v>
      </c>
      <c r="H52" s="4">
        <v>61</v>
      </c>
      <c r="I52" s="1"/>
    </row>
    <row r="53" spans="1:9">
      <c r="A53" s="1"/>
      <c r="B53" s="4">
        <v>19</v>
      </c>
      <c r="C53" s="4">
        <v>165</v>
      </c>
      <c r="D53" s="4">
        <v>62</v>
      </c>
      <c r="E53" s="1"/>
      <c r="F53" s="4">
        <v>76</v>
      </c>
      <c r="G53" s="4">
        <v>161</v>
      </c>
      <c r="H53" s="4">
        <v>61</v>
      </c>
      <c r="I53" s="1"/>
    </row>
    <row r="54" spans="1:9">
      <c r="A54" s="1"/>
      <c r="B54" s="4">
        <v>28</v>
      </c>
      <c r="C54" s="4">
        <v>165</v>
      </c>
      <c r="D54" s="4">
        <v>63</v>
      </c>
      <c r="E54" s="1"/>
      <c r="F54" s="4">
        <v>126</v>
      </c>
      <c r="G54" s="4">
        <v>165</v>
      </c>
      <c r="H54" s="4">
        <v>61</v>
      </c>
      <c r="I54" s="1"/>
    </row>
    <row r="55" spans="1:9">
      <c r="A55" s="1"/>
      <c r="B55" s="4">
        <v>40</v>
      </c>
      <c r="C55" s="4">
        <v>165</v>
      </c>
      <c r="D55" s="4">
        <v>76</v>
      </c>
      <c r="E55" s="1"/>
      <c r="F55" s="4">
        <v>145</v>
      </c>
      <c r="G55" s="4">
        <v>165</v>
      </c>
      <c r="H55" s="4">
        <v>61</v>
      </c>
      <c r="I55" s="1"/>
    </row>
    <row r="56" spans="1:9">
      <c r="A56" s="1"/>
      <c r="B56" s="4">
        <v>45</v>
      </c>
      <c r="C56" s="4">
        <v>165</v>
      </c>
      <c r="D56" s="4">
        <v>72</v>
      </c>
      <c r="E56" s="1"/>
      <c r="F56" s="4">
        <v>156</v>
      </c>
      <c r="G56" s="4">
        <v>167</v>
      </c>
      <c r="H56" s="4">
        <v>61</v>
      </c>
      <c r="I56" s="1"/>
    </row>
    <row r="57" spans="1:9">
      <c r="A57" s="1"/>
      <c r="B57" s="4">
        <v>121</v>
      </c>
      <c r="C57" s="4">
        <v>165</v>
      </c>
      <c r="D57" s="4">
        <v>66</v>
      </c>
      <c r="E57" s="1"/>
      <c r="F57" s="4">
        <v>169</v>
      </c>
      <c r="G57" s="4">
        <v>167</v>
      </c>
      <c r="H57" s="4">
        <v>61</v>
      </c>
      <c r="I57" s="1"/>
    </row>
    <row r="58" spans="1:9">
      <c r="A58" s="1"/>
      <c r="B58" s="4">
        <v>126</v>
      </c>
      <c r="C58" s="4">
        <v>165</v>
      </c>
      <c r="D58" s="4">
        <v>61</v>
      </c>
      <c r="E58" s="1"/>
      <c r="F58" s="4">
        <v>184</v>
      </c>
      <c r="G58" s="4">
        <v>168</v>
      </c>
      <c r="H58" s="4">
        <v>61</v>
      </c>
      <c r="I58" s="1"/>
    </row>
    <row r="59" spans="1:9">
      <c r="A59" s="1"/>
      <c r="B59" s="4">
        <v>145</v>
      </c>
      <c r="C59" s="4">
        <v>165</v>
      </c>
      <c r="D59" s="4">
        <v>61</v>
      </c>
      <c r="E59" s="1"/>
      <c r="F59" s="4">
        <v>189</v>
      </c>
      <c r="G59" s="4">
        <v>163</v>
      </c>
      <c r="H59" s="4">
        <v>61</v>
      </c>
      <c r="I59" s="1"/>
    </row>
    <row r="60" spans="1:9">
      <c r="A60" s="1"/>
      <c r="B60" s="4">
        <v>176</v>
      </c>
      <c r="C60" s="4">
        <v>165</v>
      </c>
      <c r="D60" s="4">
        <v>67</v>
      </c>
      <c r="E60" s="1"/>
      <c r="F60" s="4">
        <v>200</v>
      </c>
      <c r="G60" s="4">
        <v>170</v>
      </c>
      <c r="H60" s="4">
        <v>61</v>
      </c>
      <c r="I60" s="1"/>
    </row>
    <row r="61" spans="1:9">
      <c r="A61" s="1"/>
      <c r="B61" s="4">
        <v>182</v>
      </c>
      <c r="C61" s="4">
        <v>165</v>
      </c>
      <c r="D61" s="4">
        <v>66</v>
      </c>
      <c r="E61" s="1"/>
      <c r="F61" s="4">
        <v>6</v>
      </c>
      <c r="G61" s="4">
        <v>166</v>
      </c>
      <c r="H61" s="4">
        <v>62</v>
      </c>
      <c r="I61" s="1"/>
    </row>
    <row r="62" spans="1:9">
      <c r="A62" s="1"/>
      <c r="B62" s="4">
        <v>199</v>
      </c>
      <c r="C62" s="4">
        <v>165</v>
      </c>
      <c r="D62" s="4">
        <v>60</v>
      </c>
      <c r="E62" s="1"/>
      <c r="F62" s="4">
        <v>19</v>
      </c>
      <c r="G62" s="4">
        <v>165</v>
      </c>
      <c r="H62" s="4">
        <v>62</v>
      </c>
      <c r="I62" s="1"/>
    </row>
    <row r="63" spans="1:9">
      <c r="A63" s="1"/>
      <c r="B63" s="4">
        <v>6</v>
      </c>
      <c r="C63" s="4">
        <v>166</v>
      </c>
      <c r="D63" s="4">
        <v>62</v>
      </c>
      <c r="E63" s="1"/>
      <c r="F63" s="4">
        <v>20</v>
      </c>
      <c r="G63" s="4">
        <v>164</v>
      </c>
      <c r="H63" s="4">
        <v>62</v>
      </c>
      <c r="I63" s="1"/>
    </row>
    <row r="64" spans="1:9">
      <c r="A64" s="1"/>
      <c r="B64" s="4">
        <v>17</v>
      </c>
      <c r="C64" s="4">
        <v>166</v>
      </c>
      <c r="D64" s="4">
        <v>64</v>
      </c>
      <c r="E64" s="1"/>
      <c r="F64" s="4">
        <v>24</v>
      </c>
      <c r="G64" s="4">
        <v>171</v>
      </c>
      <c r="H64" s="4">
        <v>62</v>
      </c>
      <c r="I64" s="1"/>
    </row>
    <row r="65" spans="1:9">
      <c r="A65" s="1"/>
      <c r="B65" s="4">
        <v>33</v>
      </c>
      <c r="C65" s="4">
        <v>166</v>
      </c>
      <c r="D65" s="4">
        <v>78</v>
      </c>
      <c r="E65" s="1"/>
      <c r="F65" s="4">
        <v>52</v>
      </c>
      <c r="G65" s="4">
        <v>160</v>
      </c>
      <c r="H65" s="4">
        <v>62</v>
      </c>
      <c r="I65" s="1"/>
    </row>
    <row r="66" spans="1:9">
      <c r="A66" s="1"/>
      <c r="B66" s="4">
        <v>38</v>
      </c>
      <c r="C66" s="4">
        <v>166</v>
      </c>
      <c r="D66" s="4">
        <v>63</v>
      </c>
      <c r="E66" s="1"/>
      <c r="F66" s="4">
        <v>55</v>
      </c>
      <c r="G66" s="4">
        <v>170</v>
      </c>
      <c r="H66" s="4">
        <v>62</v>
      </c>
      <c r="I66" s="1"/>
    </row>
    <row r="67" spans="1:9">
      <c r="A67" s="1"/>
      <c r="B67" s="4">
        <v>41</v>
      </c>
      <c r="C67" s="4">
        <v>166</v>
      </c>
      <c r="D67" s="4">
        <v>71</v>
      </c>
      <c r="E67" s="1"/>
      <c r="F67" s="4">
        <v>97</v>
      </c>
      <c r="G67" s="4">
        <v>168</v>
      </c>
      <c r="H67" s="4">
        <v>62</v>
      </c>
      <c r="I67" s="1"/>
    </row>
    <row r="68" spans="1:9">
      <c r="A68" s="1"/>
      <c r="B68" s="4">
        <v>69</v>
      </c>
      <c r="C68" s="4">
        <v>166</v>
      </c>
      <c r="D68" s="4">
        <v>51</v>
      </c>
      <c r="E68" s="1"/>
      <c r="F68" s="4">
        <v>107</v>
      </c>
      <c r="G68" s="4">
        <v>167</v>
      </c>
      <c r="H68" s="4">
        <v>62</v>
      </c>
      <c r="I68" s="1"/>
    </row>
    <row r="69" spans="1:9">
      <c r="A69" s="1"/>
      <c r="B69" s="4">
        <v>102</v>
      </c>
      <c r="C69" s="4">
        <v>166</v>
      </c>
      <c r="D69" s="4">
        <v>64</v>
      </c>
      <c r="E69" s="1"/>
      <c r="F69" s="4">
        <v>110</v>
      </c>
      <c r="G69" s="4">
        <v>169</v>
      </c>
      <c r="H69" s="4">
        <v>62</v>
      </c>
      <c r="I69" s="1"/>
    </row>
    <row r="70" spans="1:9">
      <c r="A70" s="1"/>
      <c r="B70" s="4">
        <v>160</v>
      </c>
      <c r="C70" s="4">
        <v>166</v>
      </c>
      <c r="D70" s="4">
        <v>78</v>
      </c>
      <c r="E70" s="1"/>
      <c r="F70" s="4">
        <v>116</v>
      </c>
      <c r="G70" s="4">
        <v>164</v>
      </c>
      <c r="H70" s="4">
        <v>62</v>
      </c>
      <c r="I70" s="1"/>
    </row>
    <row r="71" spans="1:9">
      <c r="A71" s="1"/>
      <c r="B71" s="4">
        <v>165</v>
      </c>
      <c r="C71" s="4">
        <v>166</v>
      </c>
      <c r="D71" s="4">
        <v>62</v>
      </c>
      <c r="E71" s="1"/>
      <c r="F71" s="4">
        <v>165</v>
      </c>
      <c r="G71" s="4">
        <v>166</v>
      </c>
      <c r="H71" s="4">
        <v>62</v>
      </c>
      <c r="I71" s="1"/>
    </row>
    <row r="72" spans="1:9">
      <c r="A72" s="1"/>
      <c r="B72" s="4">
        <v>166</v>
      </c>
      <c r="C72" s="4">
        <v>166</v>
      </c>
      <c r="D72" s="4">
        <v>71</v>
      </c>
      <c r="E72" s="1"/>
      <c r="F72" s="4">
        <v>175</v>
      </c>
      <c r="G72" s="4">
        <v>166</v>
      </c>
      <c r="H72" s="4">
        <v>62</v>
      </c>
      <c r="I72" s="1"/>
    </row>
    <row r="73" spans="1:9">
      <c r="A73" s="1"/>
      <c r="B73" s="4">
        <v>175</v>
      </c>
      <c r="C73" s="4">
        <v>166</v>
      </c>
      <c r="D73" s="4">
        <v>62</v>
      </c>
      <c r="E73" s="1"/>
      <c r="F73" s="4">
        <v>193</v>
      </c>
      <c r="G73" s="4">
        <v>171</v>
      </c>
      <c r="H73" s="4">
        <v>62</v>
      </c>
      <c r="I73" s="1"/>
    </row>
    <row r="74" spans="1:9">
      <c r="A74" s="1"/>
      <c r="B74" s="4">
        <v>27</v>
      </c>
      <c r="C74" s="4">
        <v>167</v>
      </c>
      <c r="D74" s="4">
        <v>64</v>
      </c>
      <c r="E74" s="1"/>
      <c r="F74" s="4">
        <v>196</v>
      </c>
      <c r="G74" s="4">
        <v>169</v>
      </c>
      <c r="H74" s="4">
        <v>62</v>
      </c>
      <c r="I74" s="1"/>
    </row>
    <row r="75" spans="1:9">
      <c r="A75" s="1"/>
      <c r="B75" s="4">
        <v>47</v>
      </c>
      <c r="C75" s="4">
        <v>167</v>
      </c>
      <c r="D75" s="4">
        <v>57</v>
      </c>
      <c r="E75" s="1"/>
      <c r="F75" s="4">
        <v>8</v>
      </c>
      <c r="G75" s="4">
        <v>164</v>
      </c>
      <c r="H75" s="4">
        <v>63</v>
      </c>
      <c r="I75" s="1"/>
    </row>
    <row r="76" spans="1:9">
      <c r="A76" s="1"/>
      <c r="B76" s="4">
        <v>98</v>
      </c>
      <c r="C76" s="4">
        <v>167</v>
      </c>
      <c r="D76" s="4">
        <v>64</v>
      </c>
      <c r="E76" s="1"/>
      <c r="F76" s="4">
        <v>26</v>
      </c>
      <c r="G76" s="4">
        <v>163</v>
      </c>
      <c r="H76" s="4">
        <v>63</v>
      </c>
      <c r="I76" s="1"/>
    </row>
    <row r="77" spans="1:9">
      <c r="A77" s="1"/>
      <c r="B77" s="4">
        <v>106</v>
      </c>
      <c r="C77" s="4">
        <v>167</v>
      </c>
      <c r="D77" s="4">
        <v>70</v>
      </c>
      <c r="E77" s="1"/>
      <c r="F77" s="4">
        <v>28</v>
      </c>
      <c r="G77" s="4">
        <v>165</v>
      </c>
      <c r="H77" s="4">
        <v>63</v>
      </c>
      <c r="I77" s="1"/>
    </row>
    <row r="78" spans="1:9">
      <c r="A78" s="1"/>
      <c r="B78" s="4">
        <v>107</v>
      </c>
      <c r="C78" s="4">
        <v>167</v>
      </c>
      <c r="D78" s="4">
        <v>62</v>
      </c>
      <c r="E78" s="1"/>
      <c r="F78" s="4">
        <v>38</v>
      </c>
      <c r="G78" s="4">
        <v>166</v>
      </c>
      <c r="H78" s="4">
        <v>63</v>
      </c>
      <c r="I78" s="1"/>
    </row>
    <row r="79" spans="1:9">
      <c r="A79" s="1"/>
      <c r="B79" s="4">
        <v>109</v>
      </c>
      <c r="C79" s="4">
        <v>167</v>
      </c>
      <c r="D79" s="4">
        <v>63</v>
      </c>
      <c r="E79" s="1"/>
      <c r="F79" s="4">
        <v>109</v>
      </c>
      <c r="G79" s="4">
        <v>167</v>
      </c>
      <c r="H79" s="4">
        <v>63</v>
      </c>
      <c r="I79" s="1"/>
    </row>
    <row r="80" spans="1:9">
      <c r="A80" s="1"/>
      <c r="B80" s="4">
        <v>111</v>
      </c>
      <c r="C80" s="4">
        <v>167</v>
      </c>
      <c r="D80" s="4">
        <v>64</v>
      </c>
      <c r="E80" s="1"/>
      <c r="F80" s="4">
        <v>113</v>
      </c>
      <c r="G80" s="4">
        <v>169</v>
      </c>
      <c r="H80" s="4">
        <v>63</v>
      </c>
      <c r="I80" s="1"/>
    </row>
    <row r="81" spans="1:9">
      <c r="A81" s="1"/>
      <c r="B81" s="4">
        <v>120</v>
      </c>
      <c r="C81" s="4">
        <v>167</v>
      </c>
      <c r="D81" s="4">
        <v>57</v>
      </c>
      <c r="E81" s="1"/>
      <c r="F81" s="4">
        <v>125</v>
      </c>
      <c r="G81" s="4">
        <v>187</v>
      </c>
      <c r="H81" s="4">
        <v>63</v>
      </c>
      <c r="I81" s="1"/>
    </row>
    <row r="82" spans="1:9">
      <c r="A82" s="1"/>
      <c r="B82" s="4">
        <v>155</v>
      </c>
      <c r="C82" s="4">
        <v>167</v>
      </c>
      <c r="D82" s="4">
        <v>65</v>
      </c>
      <c r="E82" s="1"/>
      <c r="F82" s="4">
        <v>149</v>
      </c>
      <c r="G82" s="4">
        <v>168</v>
      </c>
      <c r="H82" s="4">
        <v>63</v>
      </c>
      <c r="I82" s="1"/>
    </row>
    <row r="83" spans="1:9">
      <c r="A83" s="1"/>
      <c r="B83" s="4">
        <v>156</v>
      </c>
      <c r="C83" s="4">
        <v>167</v>
      </c>
      <c r="D83" s="4">
        <v>61</v>
      </c>
      <c r="E83" s="1"/>
      <c r="F83" s="4">
        <v>159</v>
      </c>
      <c r="G83" s="4">
        <v>173</v>
      </c>
      <c r="H83" s="4">
        <v>63</v>
      </c>
      <c r="I83" s="1"/>
    </row>
    <row r="84" spans="1:9">
      <c r="A84" s="1"/>
      <c r="B84" s="4">
        <v>169</v>
      </c>
      <c r="C84" s="4">
        <v>167</v>
      </c>
      <c r="D84" s="4">
        <v>61</v>
      </c>
      <c r="E84" s="1"/>
      <c r="F84" s="4">
        <v>17</v>
      </c>
      <c r="G84" s="4">
        <v>166</v>
      </c>
      <c r="H84" s="4">
        <v>64</v>
      </c>
      <c r="I84" s="1"/>
    </row>
    <row r="85" spans="1:9">
      <c r="A85" s="1"/>
      <c r="B85" s="4">
        <v>192</v>
      </c>
      <c r="C85" s="4">
        <v>167</v>
      </c>
      <c r="D85" s="4">
        <v>59</v>
      </c>
      <c r="E85" s="1"/>
      <c r="F85" s="4">
        <v>27</v>
      </c>
      <c r="G85" s="4">
        <v>167</v>
      </c>
      <c r="H85" s="4">
        <v>64</v>
      </c>
      <c r="I85" s="1"/>
    </row>
    <row r="86" spans="1:9">
      <c r="A86" s="1"/>
      <c r="B86" s="4">
        <v>14</v>
      </c>
      <c r="C86" s="4">
        <v>168</v>
      </c>
      <c r="D86" s="4">
        <v>55</v>
      </c>
      <c r="E86" s="1"/>
      <c r="F86" s="4">
        <v>35</v>
      </c>
      <c r="G86" s="4">
        <v>169</v>
      </c>
      <c r="H86" s="4">
        <v>64</v>
      </c>
      <c r="I86" s="1"/>
    </row>
    <row r="87" spans="1:9">
      <c r="A87" s="1"/>
      <c r="B87" s="4">
        <v>16</v>
      </c>
      <c r="C87" s="4">
        <v>168</v>
      </c>
      <c r="D87" s="4">
        <v>67</v>
      </c>
      <c r="E87" s="1"/>
      <c r="F87" s="4">
        <v>36</v>
      </c>
      <c r="G87" s="4">
        <v>163</v>
      </c>
      <c r="H87" s="4">
        <v>64</v>
      </c>
      <c r="I87" s="1"/>
    </row>
    <row r="88" spans="1:9">
      <c r="A88" s="1"/>
      <c r="B88" s="4">
        <v>37</v>
      </c>
      <c r="C88" s="4">
        <v>168</v>
      </c>
      <c r="D88" s="4">
        <v>58</v>
      </c>
      <c r="E88" s="1"/>
      <c r="F88" s="4">
        <v>53</v>
      </c>
      <c r="G88" s="4">
        <v>175</v>
      </c>
      <c r="H88" s="4">
        <v>64</v>
      </c>
      <c r="I88" s="1"/>
    </row>
    <row r="89" spans="1:9">
      <c r="A89" s="1"/>
      <c r="B89" s="4">
        <v>48</v>
      </c>
      <c r="C89" s="4">
        <v>168</v>
      </c>
      <c r="D89" s="4">
        <v>66</v>
      </c>
      <c r="E89" s="1"/>
      <c r="F89" s="4">
        <v>82</v>
      </c>
      <c r="G89" s="4">
        <v>171</v>
      </c>
      <c r="H89" s="4">
        <v>64</v>
      </c>
      <c r="I89" s="1"/>
    </row>
    <row r="90" spans="1:9">
      <c r="A90" s="1"/>
      <c r="B90" s="4">
        <v>97</v>
      </c>
      <c r="C90" s="4">
        <v>168</v>
      </c>
      <c r="D90" s="4">
        <v>62</v>
      </c>
      <c r="E90" s="1"/>
      <c r="F90" s="4">
        <v>98</v>
      </c>
      <c r="G90" s="4">
        <v>167</v>
      </c>
      <c r="H90" s="4">
        <v>64</v>
      </c>
      <c r="I90" s="1"/>
    </row>
    <row r="91" spans="1:9">
      <c r="A91" s="1"/>
      <c r="B91" s="4">
        <v>108</v>
      </c>
      <c r="C91" s="4">
        <v>168</v>
      </c>
      <c r="D91" s="4">
        <v>67</v>
      </c>
      <c r="E91" s="1"/>
      <c r="F91" s="4">
        <v>100</v>
      </c>
      <c r="G91" s="4">
        <v>173</v>
      </c>
      <c r="H91" s="4">
        <v>64</v>
      </c>
      <c r="I91" s="1"/>
    </row>
    <row r="92" spans="1:9">
      <c r="A92" s="1"/>
      <c r="B92" s="4">
        <v>123</v>
      </c>
      <c r="C92" s="4">
        <v>168</v>
      </c>
      <c r="D92" s="4">
        <v>68</v>
      </c>
      <c r="E92" s="1"/>
      <c r="F92" s="4">
        <v>102</v>
      </c>
      <c r="G92" s="4">
        <v>166</v>
      </c>
      <c r="H92" s="4">
        <v>64</v>
      </c>
      <c r="I92" s="1"/>
    </row>
    <row r="93" spans="1:9">
      <c r="A93" s="1"/>
      <c r="B93" s="4">
        <v>149</v>
      </c>
      <c r="C93" s="4">
        <v>168</v>
      </c>
      <c r="D93" s="4">
        <v>63</v>
      </c>
      <c r="E93" s="1"/>
      <c r="F93" s="4">
        <v>111</v>
      </c>
      <c r="G93" s="4">
        <v>167</v>
      </c>
      <c r="H93" s="4">
        <v>64</v>
      </c>
      <c r="I93" s="1"/>
    </row>
    <row r="94" spans="1:9">
      <c r="A94" s="1"/>
      <c r="B94" s="4">
        <v>178</v>
      </c>
      <c r="C94" s="4">
        <v>168</v>
      </c>
      <c r="D94" s="4">
        <v>58</v>
      </c>
      <c r="E94" s="1"/>
      <c r="F94" s="4">
        <v>122</v>
      </c>
      <c r="G94" s="4">
        <v>172</v>
      </c>
      <c r="H94" s="4">
        <v>64</v>
      </c>
      <c r="I94" s="1"/>
    </row>
    <row r="95" spans="1:9">
      <c r="A95" s="1"/>
      <c r="B95" s="4">
        <v>184</v>
      </c>
      <c r="C95" s="4">
        <v>168</v>
      </c>
      <c r="D95" s="4">
        <v>61</v>
      </c>
      <c r="E95" s="1"/>
      <c r="F95" s="4">
        <v>158</v>
      </c>
      <c r="G95" s="4">
        <v>175</v>
      </c>
      <c r="H95" s="4">
        <v>64</v>
      </c>
      <c r="I95" s="1"/>
    </row>
    <row r="96" spans="1:9">
      <c r="A96" s="1"/>
      <c r="B96" s="4">
        <v>185</v>
      </c>
      <c r="C96" s="4">
        <v>168</v>
      </c>
      <c r="D96" s="4">
        <v>67</v>
      </c>
      <c r="E96" s="1"/>
      <c r="F96" s="4">
        <v>164</v>
      </c>
      <c r="G96" s="4">
        <v>173</v>
      </c>
      <c r="H96" s="4">
        <v>64</v>
      </c>
      <c r="I96" s="1"/>
    </row>
    <row r="97" spans="1:9">
      <c r="A97" s="1"/>
      <c r="B97" s="4">
        <v>9</v>
      </c>
      <c r="C97" s="4">
        <v>169</v>
      </c>
      <c r="D97" s="4">
        <v>65</v>
      </c>
      <c r="E97" s="1"/>
      <c r="F97" s="4">
        <v>5</v>
      </c>
      <c r="G97" s="4">
        <v>171</v>
      </c>
      <c r="H97" s="4">
        <v>65</v>
      </c>
      <c r="I97" s="1"/>
    </row>
    <row r="98" spans="1:9">
      <c r="A98" s="1"/>
      <c r="B98" s="4">
        <v>10</v>
      </c>
      <c r="C98" s="4">
        <v>169</v>
      </c>
      <c r="D98" s="4">
        <v>75</v>
      </c>
      <c r="E98" s="1"/>
      <c r="F98" s="4">
        <v>9</v>
      </c>
      <c r="G98" s="4">
        <v>169</v>
      </c>
      <c r="H98" s="4">
        <v>65</v>
      </c>
      <c r="I98" s="1"/>
    </row>
    <row r="99" spans="1:9">
      <c r="A99" s="1"/>
      <c r="B99" s="4">
        <v>15</v>
      </c>
      <c r="C99" s="4">
        <v>169</v>
      </c>
      <c r="D99" s="4">
        <v>66</v>
      </c>
      <c r="E99" s="1"/>
      <c r="F99" s="4">
        <v>70</v>
      </c>
      <c r="G99" s="4">
        <v>171</v>
      </c>
      <c r="H99" s="4">
        <v>65</v>
      </c>
      <c r="I99" s="1"/>
    </row>
    <row r="100" spans="1:9">
      <c r="A100" s="1"/>
      <c r="B100" s="4">
        <v>35</v>
      </c>
      <c r="C100" s="4">
        <v>169</v>
      </c>
      <c r="D100" s="4">
        <v>64</v>
      </c>
      <c r="E100" s="1"/>
      <c r="F100" s="4">
        <v>114</v>
      </c>
      <c r="G100" s="4">
        <v>163</v>
      </c>
      <c r="H100" s="4">
        <v>65</v>
      </c>
      <c r="I100" s="1"/>
    </row>
    <row r="101" spans="1:9">
      <c r="A101" s="1"/>
      <c r="B101" s="4">
        <v>50</v>
      </c>
      <c r="C101" s="4">
        <v>169</v>
      </c>
      <c r="D101" s="4">
        <v>71</v>
      </c>
      <c r="E101" s="1"/>
      <c r="F101" s="4">
        <v>115</v>
      </c>
      <c r="G101" s="4">
        <v>164</v>
      </c>
      <c r="H101" s="4">
        <v>65</v>
      </c>
      <c r="I101" s="1"/>
    </row>
    <row r="102" spans="1:9">
      <c r="A102" s="1"/>
      <c r="B102" s="4">
        <v>88</v>
      </c>
      <c r="C102" s="4">
        <v>169</v>
      </c>
      <c r="D102" s="4">
        <v>68</v>
      </c>
      <c r="E102" s="1"/>
      <c r="F102" s="4">
        <v>119</v>
      </c>
      <c r="G102" s="4">
        <v>176</v>
      </c>
      <c r="H102" s="4">
        <v>65</v>
      </c>
      <c r="I102" s="1"/>
    </row>
    <row r="103" spans="1:9">
      <c r="A103" s="1"/>
      <c r="B103" s="4">
        <v>90</v>
      </c>
      <c r="C103" s="4">
        <v>169</v>
      </c>
      <c r="D103" s="4">
        <v>74</v>
      </c>
      <c r="E103" s="1"/>
      <c r="F103" s="4">
        <v>134</v>
      </c>
      <c r="G103" s="4">
        <v>176</v>
      </c>
      <c r="H103" s="4">
        <v>65</v>
      </c>
      <c r="I103" s="1"/>
    </row>
    <row r="104" spans="1:9">
      <c r="A104" s="1"/>
      <c r="B104" s="4">
        <v>104</v>
      </c>
      <c r="C104" s="4">
        <v>169</v>
      </c>
      <c r="D104" s="4">
        <v>68</v>
      </c>
      <c r="E104" s="1"/>
      <c r="F104" s="4">
        <v>152</v>
      </c>
      <c r="G104" s="4">
        <v>170</v>
      </c>
      <c r="H104" s="4">
        <v>65</v>
      </c>
      <c r="I104" s="1"/>
    </row>
    <row r="105" spans="1:9">
      <c r="A105" s="1"/>
      <c r="B105" s="4">
        <v>110</v>
      </c>
      <c r="C105" s="4">
        <v>169</v>
      </c>
      <c r="D105" s="4">
        <v>62</v>
      </c>
      <c r="E105" s="1"/>
      <c r="F105" s="4">
        <v>155</v>
      </c>
      <c r="G105" s="4">
        <v>167</v>
      </c>
      <c r="H105" s="4">
        <v>65</v>
      </c>
      <c r="I105" s="1"/>
    </row>
    <row r="106" spans="1:9">
      <c r="A106" s="1"/>
      <c r="B106" s="4">
        <v>113</v>
      </c>
      <c r="C106" s="4">
        <v>169</v>
      </c>
      <c r="D106" s="4">
        <v>63</v>
      </c>
      <c r="E106" s="1"/>
      <c r="F106" s="4">
        <v>161</v>
      </c>
      <c r="G106" s="4">
        <v>170</v>
      </c>
      <c r="H106" s="4">
        <v>65</v>
      </c>
      <c r="I106" s="1"/>
    </row>
    <row r="107" spans="1:9">
      <c r="A107" s="1"/>
      <c r="B107" s="4">
        <v>129</v>
      </c>
      <c r="C107" s="4">
        <v>169</v>
      </c>
      <c r="D107" s="4">
        <v>56</v>
      </c>
      <c r="E107" s="1"/>
      <c r="F107" s="4">
        <v>162</v>
      </c>
      <c r="G107" s="4">
        <v>176</v>
      </c>
      <c r="H107" s="4">
        <v>65</v>
      </c>
      <c r="I107" s="1"/>
    </row>
    <row r="108" spans="1:9">
      <c r="A108" s="1"/>
      <c r="B108" s="4">
        <v>139</v>
      </c>
      <c r="C108" s="4">
        <v>169</v>
      </c>
      <c r="D108" s="4">
        <v>75</v>
      </c>
      <c r="E108" s="1"/>
      <c r="F108" s="4">
        <v>170</v>
      </c>
      <c r="G108" s="4">
        <v>176</v>
      </c>
      <c r="H108" s="4">
        <v>65</v>
      </c>
      <c r="I108" s="1"/>
    </row>
    <row r="109" spans="1:9">
      <c r="A109" s="1"/>
      <c r="B109" s="4">
        <v>181</v>
      </c>
      <c r="C109" s="4">
        <v>169</v>
      </c>
      <c r="D109" s="4">
        <v>74</v>
      </c>
      <c r="E109" s="1"/>
      <c r="F109" s="4">
        <v>173</v>
      </c>
      <c r="G109" s="4">
        <v>164</v>
      </c>
      <c r="H109" s="4">
        <v>65</v>
      </c>
      <c r="I109" s="1"/>
    </row>
    <row r="110" spans="1:9">
      <c r="A110" s="1"/>
      <c r="B110" s="4">
        <v>196</v>
      </c>
      <c r="C110" s="4">
        <v>169</v>
      </c>
      <c r="D110" s="4">
        <v>62</v>
      </c>
      <c r="E110" s="1"/>
      <c r="F110" s="4">
        <v>187</v>
      </c>
      <c r="G110" s="4">
        <v>170</v>
      </c>
      <c r="H110" s="4">
        <v>65</v>
      </c>
      <c r="I110" s="1"/>
    </row>
    <row r="111" spans="1:9">
      <c r="A111" s="1"/>
      <c r="B111" s="4">
        <v>198</v>
      </c>
      <c r="C111" s="4">
        <v>169</v>
      </c>
      <c r="D111" s="4">
        <v>70</v>
      </c>
      <c r="E111" s="1"/>
      <c r="F111" s="4">
        <v>15</v>
      </c>
      <c r="G111" s="4">
        <v>169</v>
      </c>
      <c r="H111" s="4">
        <v>66</v>
      </c>
      <c r="I111" s="1"/>
    </row>
    <row r="112" spans="1:9">
      <c r="A112" s="1"/>
      <c r="B112" s="4">
        <v>22</v>
      </c>
      <c r="C112" s="4">
        <v>170</v>
      </c>
      <c r="D112" s="4">
        <v>66</v>
      </c>
      <c r="E112" s="1"/>
      <c r="F112" s="4">
        <v>22</v>
      </c>
      <c r="G112" s="4">
        <v>170</v>
      </c>
      <c r="H112" s="4">
        <v>66</v>
      </c>
      <c r="I112" s="1"/>
    </row>
    <row r="113" spans="1:9">
      <c r="A113" s="1"/>
      <c r="B113" s="4">
        <v>55</v>
      </c>
      <c r="C113" s="4">
        <v>170</v>
      </c>
      <c r="D113" s="4">
        <v>62</v>
      </c>
      <c r="E113" s="1"/>
      <c r="F113" s="4">
        <v>29</v>
      </c>
      <c r="G113" s="4">
        <v>175</v>
      </c>
      <c r="H113" s="4">
        <v>66</v>
      </c>
      <c r="I113" s="1"/>
    </row>
    <row r="114" spans="1:9">
      <c r="A114" s="1"/>
      <c r="B114" s="4">
        <v>60</v>
      </c>
      <c r="C114" s="4">
        <v>170</v>
      </c>
      <c r="D114" s="4">
        <v>61</v>
      </c>
      <c r="E114" s="1"/>
      <c r="F114" s="4">
        <v>30</v>
      </c>
      <c r="G114" s="4">
        <v>171</v>
      </c>
      <c r="H114" s="4">
        <v>66</v>
      </c>
      <c r="I114" s="1"/>
    </row>
    <row r="115" spans="1:9">
      <c r="A115" s="1"/>
      <c r="B115" s="4">
        <v>74</v>
      </c>
      <c r="C115" s="4">
        <v>170</v>
      </c>
      <c r="D115" s="4">
        <v>61</v>
      </c>
      <c r="E115" s="1"/>
      <c r="F115" s="4">
        <v>46</v>
      </c>
      <c r="G115" s="4">
        <v>172</v>
      </c>
      <c r="H115" s="4">
        <v>66</v>
      </c>
      <c r="I115" s="1"/>
    </row>
    <row r="116" spans="1:9">
      <c r="A116" s="1"/>
      <c r="B116" s="4">
        <v>80</v>
      </c>
      <c r="C116" s="4">
        <v>170</v>
      </c>
      <c r="D116" s="4">
        <v>68</v>
      </c>
      <c r="E116" s="1"/>
      <c r="F116" s="4">
        <v>48</v>
      </c>
      <c r="G116" s="4">
        <v>168</v>
      </c>
      <c r="H116" s="4">
        <v>66</v>
      </c>
      <c r="I116" s="1"/>
    </row>
    <row r="117" spans="1:9">
      <c r="A117" s="1"/>
      <c r="B117" s="4">
        <v>99</v>
      </c>
      <c r="C117" s="4">
        <v>170</v>
      </c>
      <c r="D117" s="4">
        <v>67</v>
      </c>
      <c r="E117" s="1"/>
      <c r="F117" s="4">
        <v>91</v>
      </c>
      <c r="G117" s="4">
        <v>178</v>
      </c>
      <c r="H117" s="4">
        <v>66</v>
      </c>
      <c r="I117" s="1"/>
    </row>
    <row r="118" spans="1:9">
      <c r="A118" s="1"/>
      <c r="B118" s="4">
        <v>124</v>
      </c>
      <c r="C118" s="4">
        <v>170</v>
      </c>
      <c r="D118" s="4">
        <v>68</v>
      </c>
      <c r="E118" s="1"/>
      <c r="F118" s="4">
        <v>93</v>
      </c>
      <c r="G118" s="4">
        <v>171</v>
      </c>
      <c r="H118" s="4">
        <v>66</v>
      </c>
      <c r="I118" s="1"/>
    </row>
    <row r="119" spans="1:9">
      <c r="A119" s="1"/>
      <c r="B119" s="4">
        <v>152</v>
      </c>
      <c r="C119" s="4">
        <v>170</v>
      </c>
      <c r="D119" s="4">
        <v>65</v>
      </c>
      <c r="E119" s="1"/>
      <c r="F119" s="4">
        <v>95</v>
      </c>
      <c r="G119" s="4">
        <v>178</v>
      </c>
      <c r="H119" s="4">
        <v>66</v>
      </c>
      <c r="I119" s="1"/>
    </row>
    <row r="120" spans="1:9">
      <c r="A120" s="1"/>
      <c r="B120" s="4">
        <v>161</v>
      </c>
      <c r="C120" s="4">
        <v>170</v>
      </c>
      <c r="D120" s="4">
        <v>65</v>
      </c>
      <c r="E120" s="1"/>
      <c r="F120" s="4">
        <v>101</v>
      </c>
      <c r="G120" s="4">
        <v>162</v>
      </c>
      <c r="H120" s="4">
        <v>66</v>
      </c>
      <c r="I120" s="1"/>
    </row>
    <row r="121" spans="1:9">
      <c r="A121" s="1"/>
      <c r="B121" s="4">
        <v>167</v>
      </c>
      <c r="C121" s="4">
        <v>170</v>
      </c>
      <c r="D121" s="4">
        <v>76</v>
      </c>
      <c r="E121" s="1"/>
      <c r="F121" s="4">
        <v>121</v>
      </c>
      <c r="G121" s="4">
        <v>165</v>
      </c>
      <c r="H121" s="4">
        <v>66</v>
      </c>
      <c r="I121" s="1"/>
    </row>
    <row r="122" spans="1:9">
      <c r="A122" s="1"/>
      <c r="B122" s="4">
        <v>187</v>
      </c>
      <c r="C122" s="4">
        <v>170</v>
      </c>
      <c r="D122" s="4">
        <v>65</v>
      </c>
      <c r="E122" s="1"/>
      <c r="F122" s="4">
        <v>128</v>
      </c>
      <c r="G122" s="4">
        <v>171</v>
      </c>
      <c r="H122" s="4">
        <v>66</v>
      </c>
      <c r="I122" s="1"/>
    </row>
    <row r="123" spans="1:9">
      <c r="A123" s="1"/>
      <c r="B123" s="4">
        <v>200</v>
      </c>
      <c r="C123" s="4">
        <v>170</v>
      </c>
      <c r="D123" s="4">
        <v>61</v>
      </c>
      <c r="E123" s="1"/>
      <c r="F123" s="4">
        <v>143</v>
      </c>
      <c r="G123" s="4">
        <v>161</v>
      </c>
      <c r="H123" s="4">
        <v>66</v>
      </c>
      <c r="I123" s="1"/>
    </row>
    <row r="124" spans="1:9">
      <c r="A124" s="1"/>
      <c r="B124" s="4">
        <v>3</v>
      </c>
      <c r="C124" s="4">
        <v>171</v>
      </c>
      <c r="D124" s="4">
        <v>60</v>
      </c>
      <c r="E124" s="1"/>
      <c r="F124" s="4">
        <v>154</v>
      </c>
      <c r="G124" s="4">
        <v>172</v>
      </c>
      <c r="H124" s="4">
        <v>66</v>
      </c>
      <c r="I124" s="1"/>
    </row>
    <row r="125" spans="1:9">
      <c r="A125" s="1"/>
      <c r="B125" s="4">
        <v>5</v>
      </c>
      <c r="C125" s="4">
        <v>171</v>
      </c>
      <c r="D125" s="4">
        <v>65</v>
      </c>
      <c r="E125" s="1"/>
      <c r="F125" s="4">
        <v>168</v>
      </c>
      <c r="G125" s="4">
        <v>161</v>
      </c>
      <c r="H125" s="4">
        <v>66</v>
      </c>
      <c r="I125" s="1"/>
    </row>
    <row r="126" spans="1:9">
      <c r="A126" s="1"/>
      <c r="B126" s="4">
        <v>24</v>
      </c>
      <c r="C126" s="4">
        <v>171</v>
      </c>
      <c r="D126" s="4">
        <v>62</v>
      </c>
      <c r="E126" s="1"/>
      <c r="F126" s="4">
        <v>179</v>
      </c>
      <c r="G126" s="4">
        <v>171</v>
      </c>
      <c r="H126" s="4">
        <v>66</v>
      </c>
      <c r="I126" s="1"/>
    </row>
    <row r="127" spans="1:9">
      <c r="A127" s="1"/>
      <c r="B127" s="4">
        <v>25</v>
      </c>
      <c r="C127" s="4">
        <v>171</v>
      </c>
      <c r="D127" s="4">
        <v>67</v>
      </c>
      <c r="E127" s="1"/>
      <c r="F127" s="4">
        <v>182</v>
      </c>
      <c r="G127" s="4">
        <v>165</v>
      </c>
      <c r="H127" s="4">
        <v>66</v>
      </c>
      <c r="I127" s="1"/>
    </row>
    <row r="128" spans="1:9">
      <c r="A128" s="1"/>
      <c r="B128" s="4">
        <v>30</v>
      </c>
      <c r="C128" s="4">
        <v>171</v>
      </c>
      <c r="D128" s="4">
        <v>66</v>
      </c>
      <c r="E128" s="1"/>
      <c r="F128" s="4">
        <v>190</v>
      </c>
      <c r="G128" s="4">
        <v>163</v>
      </c>
      <c r="H128" s="4">
        <v>66</v>
      </c>
      <c r="I128" s="1"/>
    </row>
    <row r="129" spans="1:9">
      <c r="A129" s="1"/>
      <c r="B129" s="4">
        <v>42</v>
      </c>
      <c r="C129" s="4">
        <v>171</v>
      </c>
      <c r="D129" s="4">
        <v>75</v>
      </c>
      <c r="E129" s="1"/>
      <c r="F129" s="4">
        <v>197</v>
      </c>
      <c r="G129" s="4">
        <v>161</v>
      </c>
      <c r="H129" s="4">
        <v>66</v>
      </c>
      <c r="I129" s="1"/>
    </row>
    <row r="130" spans="1:9">
      <c r="A130" s="1"/>
      <c r="B130" s="4">
        <v>57</v>
      </c>
      <c r="C130" s="4">
        <v>171</v>
      </c>
      <c r="D130" s="4">
        <v>70</v>
      </c>
      <c r="E130" s="1"/>
      <c r="F130" s="4">
        <v>1</v>
      </c>
      <c r="G130" s="4">
        <v>165</v>
      </c>
      <c r="H130" s="4">
        <v>67</v>
      </c>
      <c r="I130" s="1"/>
    </row>
    <row r="131" spans="1:9">
      <c r="A131" s="1"/>
      <c r="B131" s="4">
        <v>61</v>
      </c>
      <c r="C131" s="4">
        <v>171</v>
      </c>
      <c r="D131" s="4">
        <v>76</v>
      </c>
      <c r="E131" s="1"/>
      <c r="F131" s="4">
        <v>13</v>
      </c>
      <c r="G131" s="4">
        <v>176</v>
      </c>
      <c r="H131" s="4">
        <v>67</v>
      </c>
      <c r="I131" s="1"/>
    </row>
    <row r="132" spans="1:9">
      <c r="A132" s="1"/>
      <c r="B132" s="4">
        <v>70</v>
      </c>
      <c r="C132" s="4">
        <v>171</v>
      </c>
      <c r="D132" s="4">
        <v>65</v>
      </c>
      <c r="E132" s="1"/>
      <c r="F132" s="4">
        <v>16</v>
      </c>
      <c r="G132" s="4">
        <v>168</v>
      </c>
      <c r="H132" s="4">
        <v>67</v>
      </c>
      <c r="I132" s="1"/>
    </row>
    <row r="133" spans="1:9">
      <c r="A133" s="1"/>
      <c r="B133" s="4">
        <v>78</v>
      </c>
      <c r="C133" s="4">
        <v>171</v>
      </c>
      <c r="D133" s="4">
        <v>60</v>
      </c>
      <c r="E133" s="1"/>
      <c r="F133" s="4">
        <v>25</v>
      </c>
      <c r="G133" s="4">
        <v>171</v>
      </c>
      <c r="H133" s="4">
        <v>67</v>
      </c>
      <c r="I133" s="1"/>
    </row>
    <row r="134" spans="1:9">
      <c r="A134" s="1"/>
      <c r="B134" s="4">
        <v>82</v>
      </c>
      <c r="C134" s="4">
        <v>171</v>
      </c>
      <c r="D134" s="4">
        <v>64</v>
      </c>
      <c r="E134" s="1"/>
      <c r="F134" s="4">
        <v>31</v>
      </c>
      <c r="G134" s="4">
        <v>174</v>
      </c>
      <c r="H134" s="4">
        <v>67</v>
      </c>
      <c r="I134" s="1"/>
    </row>
    <row r="135" spans="1:9">
      <c r="A135" s="1"/>
      <c r="B135" s="4">
        <v>92</v>
      </c>
      <c r="C135" s="4">
        <v>171</v>
      </c>
      <c r="D135" s="4">
        <v>75</v>
      </c>
      <c r="E135" s="1"/>
      <c r="F135" s="4">
        <v>67</v>
      </c>
      <c r="G135" s="4">
        <v>172</v>
      </c>
      <c r="H135" s="4">
        <v>67</v>
      </c>
      <c r="I135" s="1"/>
    </row>
    <row r="136" spans="1:9">
      <c r="A136" s="1"/>
      <c r="B136" s="4">
        <v>93</v>
      </c>
      <c r="C136" s="4">
        <v>171</v>
      </c>
      <c r="D136" s="4">
        <v>66</v>
      </c>
      <c r="E136" s="1"/>
      <c r="F136" s="4">
        <v>85</v>
      </c>
      <c r="G136" s="4">
        <v>172</v>
      </c>
      <c r="H136" s="4">
        <v>67</v>
      </c>
      <c r="I136" s="1"/>
    </row>
    <row r="137" spans="1:9">
      <c r="A137" s="1"/>
      <c r="B137" s="4">
        <v>127</v>
      </c>
      <c r="C137" s="4">
        <v>171</v>
      </c>
      <c r="D137" s="4">
        <v>73</v>
      </c>
      <c r="E137" s="1"/>
      <c r="F137" s="4">
        <v>94</v>
      </c>
      <c r="G137" s="4">
        <v>177</v>
      </c>
      <c r="H137" s="4">
        <v>67</v>
      </c>
      <c r="I137" s="1"/>
    </row>
    <row r="138" spans="1:9">
      <c r="A138" s="1"/>
      <c r="B138" s="4">
        <v>128</v>
      </c>
      <c r="C138" s="4">
        <v>171</v>
      </c>
      <c r="D138" s="4">
        <v>66</v>
      </c>
      <c r="E138" s="1"/>
      <c r="F138" s="4">
        <v>99</v>
      </c>
      <c r="G138" s="4">
        <v>170</v>
      </c>
      <c r="H138" s="4">
        <v>67</v>
      </c>
      <c r="I138" s="1"/>
    </row>
    <row r="139" spans="1:9">
      <c r="A139" s="1"/>
      <c r="B139" s="4">
        <v>172</v>
      </c>
      <c r="C139" s="4">
        <v>171</v>
      </c>
      <c r="D139" s="4">
        <v>73</v>
      </c>
      <c r="E139" s="1"/>
      <c r="F139" s="4">
        <v>108</v>
      </c>
      <c r="G139" s="4">
        <v>168</v>
      </c>
      <c r="H139" s="4">
        <v>67</v>
      </c>
      <c r="I139" s="1"/>
    </row>
    <row r="140" spans="1:9">
      <c r="A140" s="1"/>
      <c r="B140" s="4">
        <v>179</v>
      </c>
      <c r="C140" s="4">
        <v>171</v>
      </c>
      <c r="D140" s="4">
        <v>66</v>
      </c>
      <c r="E140" s="1"/>
      <c r="F140" s="4">
        <v>133</v>
      </c>
      <c r="G140" s="4">
        <v>172</v>
      </c>
      <c r="H140" s="4">
        <v>67</v>
      </c>
      <c r="I140" s="1"/>
    </row>
    <row r="141" spans="1:9">
      <c r="A141" s="1"/>
      <c r="B141" s="4">
        <v>183</v>
      </c>
      <c r="C141" s="4">
        <v>171</v>
      </c>
      <c r="D141" s="4">
        <v>70</v>
      </c>
      <c r="E141" s="1"/>
      <c r="F141" s="4">
        <v>157</v>
      </c>
      <c r="G141" s="4">
        <v>172</v>
      </c>
      <c r="H141" s="4">
        <v>67</v>
      </c>
      <c r="I141" s="1"/>
    </row>
    <row r="142" spans="1:9">
      <c r="A142" s="1"/>
      <c r="B142" s="4">
        <v>193</v>
      </c>
      <c r="C142" s="4">
        <v>171</v>
      </c>
      <c r="D142" s="4">
        <v>62</v>
      </c>
      <c r="E142" s="1"/>
      <c r="F142" s="4">
        <v>176</v>
      </c>
      <c r="G142" s="4">
        <v>165</v>
      </c>
      <c r="H142" s="4">
        <v>67</v>
      </c>
      <c r="I142" s="1"/>
    </row>
    <row r="143" spans="1:9">
      <c r="A143" s="1"/>
      <c r="B143" s="4">
        <v>4</v>
      </c>
      <c r="C143" s="4">
        <v>172</v>
      </c>
      <c r="D143" s="4">
        <v>72</v>
      </c>
      <c r="E143" s="1"/>
      <c r="F143" s="4">
        <v>185</v>
      </c>
      <c r="G143" s="4">
        <v>168</v>
      </c>
      <c r="H143" s="4">
        <v>67</v>
      </c>
      <c r="I143" s="1"/>
    </row>
    <row r="144" spans="1:9">
      <c r="A144" s="1"/>
      <c r="B144" s="4">
        <v>39</v>
      </c>
      <c r="C144" s="4">
        <v>172</v>
      </c>
      <c r="D144" s="4">
        <v>69</v>
      </c>
      <c r="E144" s="1"/>
      <c r="F144" s="4">
        <v>68</v>
      </c>
      <c r="G144" s="4">
        <v>184</v>
      </c>
      <c r="H144" s="4">
        <v>68</v>
      </c>
      <c r="I144" s="1"/>
    </row>
    <row r="145" spans="1:9">
      <c r="A145" s="1"/>
      <c r="B145" s="4">
        <v>46</v>
      </c>
      <c r="C145" s="4">
        <v>172</v>
      </c>
      <c r="D145" s="4">
        <v>66</v>
      </c>
      <c r="E145" s="1"/>
      <c r="F145" s="4">
        <v>80</v>
      </c>
      <c r="G145" s="4">
        <v>170</v>
      </c>
      <c r="H145" s="4">
        <v>68</v>
      </c>
      <c r="I145" s="1"/>
    </row>
    <row r="146" spans="1:9">
      <c r="A146" s="1"/>
      <c r="B146" s="4">
        <v>67</v>
      </c>
      <c r="C146" s="4">
        <v>172</v>
      </c>
      <c r="D146" s="4">
        <v>67</v>
      </c>
      <c r="E146" s="1"/>
      <c r="F146" s="4">
        <v>88</v>
      </c>
      <c r="G146" s="4">
        <v>169</v>
      </c>
      <c r="H146" s="4">
        <v>68</v>
      </c>
      <c r="I146" s="1"/>
    </row>
    <row r="147" spans="1:9">
      <c r="A147" s="1"/>
      <c r="B147" s="4">
        <v>83</v>
      </c>
      <c r="C147" s="4">
        <v>172</v>
      </c>
      <c r="D147" s="4">
        <v>78</v>
      </c>
      <c r="E147" s="1"/>
      <c r="F147" s="4">
        <v>104</v>
      </c>
      <c r="G147" s="4">
        <v>169</v>
      </c>
      <c r="H147" s="4">
        <v>68</v>
      </c>
      <c r="I147" s="1"/>
    </row>
    <row r="148" spans="1:9">
      <c r="A148" s="1"/>
      <c r="B148" s="4">
        <v>85</v>
      </c>
      <c r="C148" s="4">
        <v>172</v>
      </c>
      <c r="D148" s="4">
        <v>67</v>
      </c>
      <c r="E148" s="1"/>
      <c r="F148" s="4">
        <v>123</v>
      </c>
      <c r="G148" s="4">
        <v>168</v>
      </c>
      <c r="H148" s="4">
        <v>68</v>
      </c>
      <c r="I148" s="1"/>
    </row>
    <row r="149" spans="1:9">
      <c r="A149" s="1"/>
      <c r="B149" s="4">
        <v>103</v>
      </c>
      <c r="C149" s="4">
        <v>172</v>
      </c>
      <c r="D149" s="4">
        <v>59</v>
      </c>
      <c r="E149" s="1"/>
      <c r="F149" s="4">
        <v>124</v>
      </c>
      <c r="G149" s="4">
        <v>170</v>
      </c>
      <c r="H149" s="4">
        <v>68</v>
      </c>
      <c r="I149" s="1"/>
    </row>
    <row r="150" spans="1:9">
      <c r="A150" s="1"/>
      <c r="B150" s="4">
        <v>122</v>
      </c>
      <c r="C150" s="4">
        <v>172</v>
      </c>
      <c r="D150" s="4">
        <v>64</v>
      </c>
      <c r="E150" s="1"/>
      <c r="F150" s="4">
        <v>174</v>
      </c>
      <c r="G150" s="4">
        <v>184</v>
      </c>
      <c r="H150" s="4">
        <v>68</v>
      </c>
      <c r="I150" s="1"/>
    </row>
    <row r="151" spans="1:9">
      <c r="A151" s="1"/>
      <c r="B151" s="4">
        <v>133</v>
      </c>
      <c r="C151" s="4">
        <v>172</v>
      </c>
      <c r="D151" s="4">
        <v>67</v>
      </c>
      <c r="E151" s="1"/>
      <c r="F151" s="4">
        <v>39</v>
      </c>
      <c r="G151" s="4">
        <v>172</v>
      </c>
      <c r="H151" s="4">
        <v>69</v>
      </c>
      <c r="I151" s="1"/>
    </row>
    <row r="152" spans="1:9">
      <c r="A152" s="1"/>
      <c r="B152" s="4">
        <v>136</v>
      </c>
      <c r="C152" s="4">
        <v>172</v>
      </c>
      <c r="D152" s="4">
        <v>70</v>
      </c>
      <c r="E152" s="1"/>
      <c r="F152" s="4">
        <v>81</v>
      </c>
      <c r="G152" s="4">
        <v>179</v>
      </c>
      <c r="H152" s="4">
        <v>69</v>
      </c>
      <c r="I152" s="1"/>
    </row>
    <row r="153" spans="1:9">
      <c r="A153" s="1"/>
      <c r="B153" s="4">
        <v>154</v>
      </c>
      <c r="C153" s="4">
        <v>172</v>
      </c>
      <c r="D153" s="4">
        <v>66</v>
      </c>
      <c r="E153" s="1"/>
      <c r="F153" s="4">
        <v>194</v>
      </c>
      <c r="G153" s="4">
        <v>173</v>
      </c>
      <c r="H153" s="4">
        <v>69</v>
      </c>
      <c r="I153" s="1"/>
    </row>
    <row r="154" spans="1:9">
      <c r="A154" s="1"/>
      <c r="B154" s="4">
        <v>157</v>
      </c>
      <c r="C154" s="4">
        <v>172</v>
      </c>
      <c r="D154" s="4">
        <v>67</v>
      </c>
      <c r="E154" s="1"/>
      <c r="F154" s="4">
        <v>57</v>
      </c>
      <c r="G154" s="4">
        <v>171</v>
      </c>
      <c r="H154" s="4">
        <v>70</v>
      </c>
      <c r="I154" s="1"/>
    </row>
    <row r="155" spans="1:9">
      <c r="A155" s="1"/>
      <c r="B155" s="4">
        <v>12</v>
      </c>
      <c r="C155" s="4">
        <v>173</v>
      </c>
      <c r="D155" s="4">
        <v>75</v>
      </c>
      <c r="E155" s="1"/>
      <c r="F155" s="4">
        <v>62</v>
      </c>
      <c r="G155" s="4">
        <v>176</v>
      </c>
      <c r="H155" s="4">
        <v>70</v>
      </c>
      <c r="I155" s="1"/>
    </row>
    <row r="156" spans="1:9">
      <c r="A156" s="1"/>
      <c r="B156" s="4">
        <v>59</v>
      </c>
      <c r="C156" s="4">
        <v>173</v>
      </c>
      <c r="D156" s="4">
        <v>71</v>
      </c>
      <c r="E156" s="1"/>
      <c r="F156" s="4">
        <v>105</v>
      </c>
      <c r="G156" s="4">
        <v>176</v>
      </c>
      <c r="H156" s="4">
        <v>70</v>
      </c>
      <c r="I156" s="1"/>
    </row>
    <row r="157" spans="1:9">
      <c r="A157" s="1"/>
      <c r="B157" s="4">
        <v>65</v>
      </c>
      <c r="C157" s="4">
        <v>173</v>
      </c>
      <c r="D157" s="4">
        <v>71</v>
      </c>
      <c r="E157" s="1"/>
      <c r="F157" s="4">
        <v>106</v>
      </c>
      <c r="G157" s="4">
        <v>167</v>
      </c>
      <c r="H157" s="4">
        <v>70</v>
      </c>
      <c r="I157" s="1"/>
    </row>
    <row r="158" spans="1:9">
      <c r="A158" s="1"/>
      <c r="B158" s="4">
        <v>77</v>
      </c>
      <c r="C158" s="4">
        <v>173</v>
      </c>
      <c r="D158" s="4">
        <v>77</v>
      </c>
      <c r="E158" s="1"/>
      <c r="F158" s="4">
        <v>136</v>
      </c>
      <c r="G158" s="4">
        <v>172</v>
      </c>
      <c r="H158" s="4">
        <v>70</v>
      </c>
      <c r="I158" s="1"/>
    </row>
    <row r="159" spans="1:9">
      <c r="A159" s="1"/>
      <c r="B159" s="4">
        <v>100</v>
      </c>
      <c r="C159" s="4">
        <v>173</v>
      </c>
      <c r="D159" s="4">
        <v>64</v>
      </c>
      <c r="E159" s="1"/>
      <c r="F159" s="4">
        <v>144</v>
      </c>
      <c r="G159" s="4">
        <v>176</v>
      </c>
      <c r="H159" s="4">
        <v>70</v>
      </c>
      <c r="I159" s="1"/>
    </row>
    <row r="160" spans="1:9">
      <c r="A160" s="1"/>
      <c r="B160" s="4">
        <v>159</v>
      </c>
      <c r="C160" s="4">
        <v>173</v>
      </c>
      <c r="D160" s="4">
        <v>63</v>
      </c>
      <c r="E160" s="1"/>
      <c r="F160" s="4">
        <v>183</v>
      </c>
      <c r="G160" s="4">
        <v>171</v>
      </c>
      <c r="H160" s="4">
        <v>70</v>
      </c>
      <c r="I160" s="1"/>
    </row>
    <row r="161" spans="1:9">
      <c r="A161" s="1"/>
      <c r="B161" s="4">
        <v>164</v>
      </c>
      <c r="C161" s="4">
        <v>173</v>
      </c>
      <c r="D161" s="4">
        <v>64</v>
      </c>
      <c r="E161" s="1"/>
      <c r="F161" s="4">
        <v>198</v>
      </c>
      <c r="G161" s="4">
        <v>169</v>
      </c>
      <c r="H161" s="4">
        <v>70</v>
      </c>
      <c r="I161" s="1"/>
    </row>
    <row r="162" spans="1:9">
      <c r="A162" s="1"/>
      <c r="B162" s="4">
        <v>194</v>
      </c>
      <c r="C162" s="4">
        <v>173</v>
      </c>
      <c r="D162" s="4">
        <v>69</v>
      </c>
      <c r="E162" s="1"/>
      <c r="F162" s="4">
        <v>41</v>
      </c>
      <c r="G162" s="4">
        <v>166</v>
      </c>
      <c r="H162" s="4">
        <v>71</v>
      </c>
      <c r="I162" s="1"/>
    </row>
    <row r="163" spans="1:9">
      <c r="A163" s="1"/>
      <c r="B163" s="4">
        <v>31</v>
      </c>
      <c r="C163" s="4">
        <v>174</v>
      </c>
      <c r="D163" s="4">
        <v>67</v>
      </c>
      <c r="E163" s="1"/>
      <c r="F163" s="4">
        <v>50</v>
      </c>
      <c r="G163" s="4">
        <v>169</v>
      </c>
      <c r="H163" s="4">
        <v>71</v>
      </c>
      <c r="I163" s="1"/>
    </row>
    <row r="164" spans="1:9">
      <c r="A164" s="1"/>
      <c r="B164" s="4">
        <v>137</v>
      </c>
      <c r="C164" s="4">
        <v>174</v>
      </c>
      <c r="D164" s="4">
        <v>73</v>
      </c>
      <c r="E164" s="1"/>
      <c r="F164" s="4">
        <v>58</v>
      </c>
      <c r="G164" s="4">
        <v>178</v>
      </c>
      <c r="H164" s="4">
        <v>71</v>
      </c>
      <c r="I164" s="1"/>
    </row>
    <row r="165" spans="1:9">
      <c r="A165" s="1"/>
      <c r="B165" s="4">
        <v>29</v>
      </c>
      <c r="C165" s="4">
        <v>175</v>
      </c>
      <c r="D165" s="4">
        <v>66</v>
      </c>
      <c r="E165" s="1"/>
      <c r="F165" s="4">
        <v>59</v>
      </c>
      <c r="G165" s="4">
        <v>173</v>
      </c>
      <c r="H165" s="4">
        <v>71</v>
      </c>
      <c r="I165" s="1"/>
    </row>
    <row r="166" spans="1:9">
      <c r="A166" s="1"/>
      <c r="B166" s="4">
        <v>53</v>
      </c>
      <c r="C166" s="4">
        <v>175</v>
      </c>
      <c r="D166" s="4">
        <v>64</v>
      </c>
      <c r="E166" s="1"/>
      <c r="F166" s="4">
        <v>65</v>
      </c>
      <c r="G166" s="4">
        <v>173</v>
      </c>
      <c r="H166" s="4">
        <v>71</v>
      </c>
      <c r="I166" s="1"/>
    </row>
    <row r="167" spans="1:9">
      <c r="A167" s="1"/>
      <c r="B167" s="4">
        <v>96</v>
      </c>
      <c r="C167" s="4">
        <v>175</v>
      </c>
      <c r="D167" s="4">
        <v>80</v>
      </c>
      <c r="E167" s="1"/>
      <c r="F167" s="4">
        <v>79</v>
      </c>
      <c r="G167" s="4">
        <v>186</v>
      </c>
      <c r="H167" s="4">
        <v>71</v>
      </c>
      <c r="I167" s="1"/>
    </row>
    <row r="168" spans="1:9">
      <c r="A168" s="1"/>
      <c r="B168" s="4">
        <v>132</v>
      </c>
      <c r="C168" s="4">
        <v>175</v>
      </c>
      <c r="D168" s="4">
        <v>77</v>
      </c>
      <c r="E168" s="1"/>
      <c r="F168" s="4">
        <v>118</v>
      </c>
      <c r="G168" s="4">
        <v>178</v>
      </c>
      <c r="H168" s="4">
        <v>71</v>
      </c>
      <c r="I168" s="1"/>
    </row>
    <row r="169" spans="1:9">
      <c r="A169" s="1"/>
      <c r="B169" s="4">
        <v>158</v>
      </c>
      <c r="C169" s="4">
        <v>175</v>
      </c>
      <c r="D169" s="4">
        <v>64</v>
      </c>
      <c r="E169" s="1"/>
      <c r="F169" s="4">
        <v>166</v>
      </c>
      <c r="G169" s="4">
        <v>166</v>
      </c>
      <c r="H169" s="4">
        <v>71</v>
      </c>
      <c r="I169" s="1"/>
    </row>
    <row r="170" spans="1:9">
      <c r="A170" s="1"/>
      <c r="B170" s="4">
        <v>13</v>
      </c>
      <c r="C170" s="4">
        <v>176</v>
      </c>
      <c r="D170" s="4">
        <v>67</v>
      </c>
      <c r="E170" s="1"/>
      <c r="F170" s="4">
        <v>4</v>
      </c>
      <c r="G170" s="4">
        <v>172</v>
      </c>
      <c r="H170" s="4">
        <v>72</v>
      </c>
      <c r="I170" s="1"/>
    </row>
    <row r="171" spans="1:9">
      <c r="A171" s="1"/>
      <c r="B171" s="4">
        <v>62</v>
      </c>
      <c r="C171" s="4">
        <v>176</v>
      </c>
      <c r="D171" s="4">
        <v>70</v>
      </c>
      <c r="E171" s="1"/>
      <c r="F171" s="4">
        <v>45</v>
      </c>
      <c r="G171" s="4">
        <v>165</v>
      </c>
      <c r="H171" s="4">
        <v>72</v>
      </c>
      <c r="I171" s="1"/>
    </row>
    <row r="172" spans="1:9">
      <c r="A172" s="1"/>
      <c r="B172" s="4">
        <v>105</v>
      </c>
      <c r="C172" s="4">
        <v>176</v>
      </c>
      <c r="D172" s="4">
        <v>70</v>
      </c>
      <c r="E172" s="1"/>
      <c r="F172" s="4">
        <v>148</v>
      </c>
      <c r="G172" s="4">
        <v>176</v>
      </c>
      <c r="H172" s="4">
        <v>72</v>
      </c>
      <c r="I172" s="1"/>
    </row>
    <row r="173" spans="1:9">
      <c r="A173" s="1"/>
      <c r="B173" s="4">
        <v>119</v>
      </c>
      <c r="C173" s="4">
        <v>176</v>
      </c>
      <c r="D173" s="4">
        <v>65</v>
      </c>
      <c r="E173" s="1"/>
      <c r="F173" s="4">
        <v>51</v>
      </c>
      <c r="G173" s="4">
        <v>178</v>
      </c>
      <c r="H173" s="4">
        <v>73</v>
      </c>
      <c r="I173" s="1"/>
    </row>
    <row r="174" spans="1:9">
      <c r="A174" s="1"/>
      <c r="B174" s="4">
        <v>134</v>
      </c>
      <c r="C174" s="4">
        <v>176</v>
      </c>
      <c r="D174" s="4">
        <v>65</v>
      </c>
      <c r="E174" s="1"/>
      <c r="F174" s="4">
        <v>127</v>
      </c>
      <c r="G174" s="4">
        <v>171</v>
      </c>
      <c r="H174" s="4">
        <v>73</v>
      </c>
      <c r="I174" s="1"/>
    </row>
    <row r="175" spans="1:9">
      <c r="A175" s="1"/>
      <c r="B175" s="4">
        <v>142</v>
      </c>
      <c r="C175" s="4">
        <v>176</v>
      </c>
      <c r="D175" s="4">
        <v>77</v>
      </c>
      <c r="E175" s="1"/>
      <c r="F175" s="4">
        <v>137</v>
      </c>
      <c r="G175" s="4">
        <v>174</v>
      </c>
      <c r="H175" s="4">
        <v>73</v>
      </c>
      <c r="I175" s="1"/>
    </row>
    <row r="176" spans="1:9">
      <c r="A176" s="1"/>
      <c r="B176" s="4">
        <v>144</v>
      </c>
      <c r="C176" s="4">
        <v>176</v>
      </c>
      <c r="D176" s="4">
        <v>70</v>
      </c>
      <c r="E176" s="1"/>
      <c r="F176" s="4">
        <v>172</v>
      </c>
      <c r="G176" s="4">
        <v>171</v>
      </c>
      <c r="H176" s="4">
        <v>73</v>
      </c>
      <c r="I176" s="1"/>
    </row>
    <row r="177" spans="1:9">
      <c r="A177" s="1"/>
      <c r="B177" s="4">
        <v>148</v>
      </c>
      <c r="C177" s="4">
        <v>176</v>
      </c>
      <c r="D177" s="4">
        <v>72</v>
      </c>
      <c r="E177" s="1"/>
      <c r="F177" s="4">
        <v>180</v>
      </c>
      <c r="G177" s="4">
        <v>183</v>
      </c>
      <c r="H177" s="4">
        <v>73</v>
      </c>
      <c r="I177" s="1"/>
    </row>
    <row r="178" spans="1:9">
      <c r="A178" s="1"/>
      <c r="B178" s="4">
        <v>162</v>
      </c>
      <c r="C178" s="4">
        <v>176</v>
      </c>
      <c r="D178" s="4">
        <v>65</v>
      </c>
      <c r="E178" s="1"/>
      <c r="F178" s="4">
        <v>90</v>
      </c>
      <c r="G178" s="4">
        <v>169</v>
      </c>
      <c r="H178" s="4">
        <v>74</v>
      </c>
      <c r="I178" s="1"/>
    </row>
    <row r="179" spans="1:9">
      <c r="A179" s="1"/>
      <c r="B179" s="4">
        <v>170</v>
      </c>
      <c r="C179" s="4">
        <v>176</v>
      </c>
      <c r="D179" s="4">
        <v>65</v>
      </c>
      <c r="E179" s="1"/>
      <c r="F179" s="4">
        <v>181</v>
      </c>
      <c r="G179" s="4">
        <v>169</v>
      </c>
      <c r="H179" s="4">
        <v>74</v>
      </c>
      <c r="I179" s="1"/>
    </row>
    <row r="180" spans="1:9">
      <c r="A180" s="1"/>
      <c r="B180" s="4">
        <v>94</v>
      </c>
      <c r="C180" s="4">
        <v>177</v>
      </c>
      <c r="D180" s="4">
        <v>67</v>
      </c>
      <c r="E180" s="1"/>
      <c r="F180" s="4">
        <v>10</v>
      </c>
      <c r="G180" s="4">
        <v>169</v>
      </c>
      <c r="H180" s="4">
        <v>75</v>
      </c>
      <c r="I180" s="1"/>
    </row>
    <row r="181" spans="1:9">
      <c r="A181" s="1"/>
      <c r="B181" s="4">
        <v>18</v>
      </c>
      <c r="C181" s="4">
        <v>178</v>
      </c>
      <c r="D181" s="4">
        <v>80</v>
      </c>
      <c r="E181" s="1"/>
      <c r="F181" s="4">
        <v>12</v>
      </c>
      <c r="G181" s="4">
        <v>173</v>
      </c>
      <c r="H181" s="4">
        <v>75</v>
      </c>
      <c r="I181" s="1"/>
    </row>
    <row r="182" spans="1:9">
      <c r="A182" s="1"/>
      <c r="B182" s="4">
        <v>51</v>
      </c>
      <c r="C182" s="4">
        <v>178</v>
      </c>
      <c r="D182" s="4">
        <v>73</v>
      </c>
      <c r="E182" s="1"/>
      <c r="F182" s="4">
        <v>42</v>
      </c>
      <c r="G182" s="4">
        <v>171</v>
      </c>
      <c r="H182" s="4">
        <v>75</v>
      </c>
      <c r="I182" s="1"/>
    </row>
    <row r="183" spans="1:9">
      <c r="A183" s="1"/>
      <c r="B183" s="4">
        <v>58</v>
      </c>
      <c r="C183" s="4">
        <v>178</v>
      </c>
      <c r="D183" s="4">
        <v>71</v>
      </c>
      <c r="E183" s="1"/>
      <c r="F183" s="4">
        <v>92</v>
      </c>
      <c r="G183" s="4">
        <v>171</v>
      </c>
      <c r="H183" s="4">
        <v>75</v>
      </c>
      <c r="I183" s="1"/>
    </row>
    <row r="184" spans="1:9">
      <c r="A184" s="1"/>
      <c r="B184" s="4">
        <v>91</v>
      </c>
      <c r="C184" s="4">
        <v>178</v>
      </c>
      <c r="D184" s="4">
        <v>66</v>
      </c>
      <c r="E184" s="1"/>
      <c r="F184" s="4">
        <v>139</v>
      </c>
      <c r="G184" s="4">
        <v>169</v>
      </c>
      <c r="H184" s="4">
        <v>75</v>
      </c>
      <c r="I184" s="1"/>
    </row>
    <row r="185" spans="1:9">
      <c r="A185" s="1"/>
      <c r="B185" s="4">
        <v>95</v>
      </c>
      <c r="C185" s="4">
        <v>178</v>
      </c>
      <c r="D185" s="4">
        <v>66</v>
      </c>
      <c r="E185" s="1"/>
      <c r="F185" s="4">
        <v>40</v>
      </c>
      <c r="G185" s="4">
        <v>165</v>
      </c>
      <c r="H185" s="4">
        <v>76</v>
      </c>
      <c r="I185" s="1"/>
    </row>
    <row r="186" spans="1:9">
      <c r="A186" s="1"/>
      <c r="B186" s="4">
        <v>118</v>
      </c>
      <c r="C186" s="4">
        <v>178</v>
      </c>
      <c r="D186" s="4">
        <v>71</v>
      </c>
      <c r="E186" s="1"/>
      <c r="F186" s="4">
        <v>61</v>
      </c>
      <c r="G186" s="4">
        <v>171</v>
      </c>
      <c r="H186" s="4">
        <v>76</v>
      </c>
      <c r="I186" s="1"/>
    </row>
    <row r="187" spans="1:9">
      <c r="A187" s="1"/>
      <c r="B187" s="4">
        <v>141</v>
      </c>
      <c r="C187" s="4">
        <v>178</v>
      </c>
      <c r="D187" s="4">
        <v>60</v>
      </c>
      <c r="E187" s="1"/>
      <c r="F187" s="4">
        <v>71</v>
      </c>
      <c r="G187" s="4">
        <v>182</v>
      </c>
      <c r="H187" s="4">
        <v>76</v>
      </c>
      <c r="I187" s="1"/>
    </row>
    <row r="188" spans="1:9">
      <c r="A188" s="1"/>
      <c r="B188" s="4">
        <v>186</v>
      </c>
      <c r="C188" s="4">
        <v>178</v>
      </c>
      <c r="D188" s="4">
        <v>80</v>
      </c>
      <c r="E188" s="1"/>
      <c r="F188" s="4">
        <v>135</v>
      </c>
      <c r="G188" s="4">
        <v>180</v>
      </c>
      <c r="H188" s="4">
        <v>76</v>
      </c>
      <c r="I188" s="1"/>
    </row>
    <row r="189" spans="1:9">
      <c r="A189" s="1"/>
      <c r="B189" s="4">
        <v>64</v>
      </c>
      <c r="C189" s="4">
        <v>179</v>
      </c>
      <c r="D189" s="4">
        <v>77</v>
      </c>
      <c r="E189" s="1"/>
      <c r="F189" s="4">
        <v>147</v>
      </c>
      <c r="G189" s="4">
        <v>182</v>
      </c>
      <c r="H189" s="4">
        <v>76</v>
      </c>
      <c r="I189" s="1"/>
    </row>
    <row r="190" spans="1:9">
      <c r="A190" s="1"/>
      <c r="B190" s="4">
        <v>81</v>
      </c>
      <c r="C190" s="4">
        <v>179</v>
      </c>
      <c r="D190" s="4">
        <v>69</v>
      </c>
      <c r="E190" s="1"/>
      <c r="F190" s="4">
        <v>167</v>
      </c>
      <c r="G190" s="4">
        <v>170</v>
      </c>
      <c r="H190" s="4">
        <v>76</v>
      </c>
      <c r="I190" s="1"/>
    </row>
    <row r="191" spans="1:9">
      <c r="A191" s="1"/>
      <c r="B191" s="4">
        <v>84</v>
      </c>
      <c r="C191" s="4">
        <v>179</v>
      </c>
      <c r="D191" s="4">
        <v>77</v>
      </c>
      <c r="E191" s="1"/>
      <c r="F191" s="4">
        <v>64</v>
      </c>
      <c r="G191" s="4">
        <v>179</v>
      </c>
      <c r="H191" s="4">
        <v>77</v>
      </c>
      <c r="I191" s="1"/>
    </row>
    <row r="192" spans="1:9">
      <c r="A192" s="1"/>
      <c r="B192" s="4">
        <v>171</v>
      </c>
      <c r="C192" s="4">
        <v>179</v>
      </c>
      <c r="D192" s="4">
        <v>77</v>
      </c>
      <c r="E192" s="1"/>
      <c r="F192" s="4">
        <v>77</v>
      </c>
      <c r="G192" s="4">
        <v>173</v>
      </c>
      <c r="H192" s="4">
        <v>77</v>
      </c>
      <c r="I192" s="1"/>
    </row>
    <row r="193" spans="1:9">
      <c r="A193" s="1"/>
      <c r="B193" s="4">
        <v>135</v>
      </c>
      <c r="C193" s="4">
        <v>180</v>
      </c>
      <c r="D193" s="4">
        <v>76</v>
      </c>
      <c r="E193" s="1"/>
      <c r="F193" s="4">
        <v>84</v>
      </c>
      <c r="G193" s="4">
        <v>179</v>
      </c>
      <c r="H193" s="4">
        <v>77</v>
      </c>
      <c r="I193" s="1"/>
    </row>
    <row r="194" spans="1:9">
      <c r="A194" s="1"/>
      <c r="B194" s="4">
        <v>71</v>
      </c>
      <c r="C194" s="4">
        <v>182</v>
      </c>
      <c r="D194" s="4">
        <v>76</v>
      </c>
      <c r="E194" s="1"/>
      <c r="F194" s="4">
        <v>132</v>
      </c>
      <c r="G194" s="4">
        <v>175</v>
      </c>
      <c r="H194" s="4">
        <v>77</v>
      </c>
      <c r="I194" s="1"/>
    </row>
    <row r="195" spans="1:9">
      <c r="A195" s="1"/>
      <c r="B195" s="4">
        <v>147</v>
      </c>
      <c r="C195" s="4">
        <v>182</v>
      </c>
      <c r="D195" s="4">
        <v>76</v>
      </c>
      <c r="E195" s="1"/>
      <c r="F195" s="4">
        <v>142</v>
      </c>
      <c r="G195" s="4">
        <v>176</v>
      </c>
      <c r="H195" s="4">
        <v>77</v>
      </c>
      <c r="I195" s="1"/>
    </row>
    <row r="196" spans="1:9">
      <c r="A196" s="1"/>
      <c r="B196" s="4">
        <v>180</v>
      </c>
      <c r="C196" s="4">
        <v>183</v>
      </c>
      <c r="D196" s="4">
        <v>73</v>
      </c>
      <c r="E196" s="1"/>
      <c r="F196" s="4">
        <v>171</v>
      </c>
      <c r="G196" s="4">
        <v>179</v>
      </c>
      <c r="H196" s="4">
        <v>77</v>
      </c>
      <c r="I196" s="1"/>
    </row>
    <row r="197" spans="1:9">
      <c r="A197" s="1"/>
      <c r="B197" s="4">
        <v>68</v>
      </c>
      <c r="C197" s="4">
        <v>184</v>
      </c>
      <c r="D197" s="4">
        <v>68</v>
      </c>
      <c r="E197" s="1"/>
      <c r="F197" s="4">
        <v>33</v>
      </c>
      <c r="G197" s="4">
        <v>166</v>
      </c>
      <c r="H197" s="4">
        <v>78</v>
      </c>
      <c r="I197" s="1"/>
    </row>
    <row r="198" spans="1:9">
      <c r="A198" s="1"/>
      <c r="B198" s="4">
        <v>174</v>
      </c>
      <c r="C198" s="4">
        <v>184</v>
      </c>
      <c r="D198" s="4">
        <v>68</v>
      </c>
      <c r="E198" s="1"/>
      <c r="F198" s="4">
        <v>83</v>
      </c>
      <c r="G198" s="4">
        <v>172</v>
      </c>
      <c r="H198" s="4">
        <v>78</v>
      </c>
      <c r="I198" s="1"/>
    </row>
    <row r="199" spans="1:9">
      <c r="A199" s="1"/>
      <c r="B199" s="4">
        <v>79</v>
      </c>
      <c r="C199" s="4">
        <v>186</v>
      </c>
      <c r="D199" s="4">
        <v>71</v>
      </c>
      <c r="E199" s="1"/>
      <c r="F199" s="4">
        <v>160</v>
      </c>
      <c r="G199" s="4">
        <v>166</v>
      </c>
      <c r="H199" s="4">
        <v>78</v>
      </c>
      <c r="I199" s="1"/>
    </row>
    <row r="200" spans="1:9">
      <c r="A200" s="1"/>
      <c r="B200" s="4">
        <v>125</v>
      </c>
      <c r="C200" s="4">
        <v>187</v>
      </c>
      <c r="D200" s="4">
        <v>63</v>
      </c>
      <c r="E200" s="1"/>
      <c r="F200" s="4">
        <v>18</v>
      </c>
      <c r="G200" s="4">
        <v>178</v>
      </c>
      <c r="H200" s="4">
        <v>80</v>
      </c>
      <c r="I200" s="1"/>
    </row>
    <row r="201" spans="1:9">
      <c r="A201" s="1"/>
      <c r="B201" s="4">
        <v>89</v>
      </c>
      <c r="C201" s="4">
        <v>190</v>
      </c>
      <c r="D201" s="4">
        <v>80</v>
      </c>
      <c r="E201" s="1"/>
      <c r="F201" s="4">
        <v>89</v>
      </c>
      <c r="G201" s="4">
        <v>190</v>
      </c>
      <c r="H201" s="4">
        <v>80</v>
      </c>
      <c r="I201" s="1"/>
    </row>
    <row r="202" spans="1:9">
      <c r="A202" s="1"/>
      <c r="B202" s="4">
        <v>86</v>
      </c>
      <c r="C202" s="4">
        <v>196</v>
      </c>
      <c r="D202" s="4">
        <v>60</v>
      </c>
      <c r="E202" s="1"/>
      <c r="F202" s="4">
        <v>96</v>
      </c>
      <c r="G202" s="4">
        <v>175</v>
      </c>
      <c r="H202" s="4">
        <v>80</v>
      </c>
      <c r="I202" s="1"/>
    </row>
    <row r="203" spans="1:9">
      <c r="A203" s="1"/>
      <c r="B203" s="4">
        <v>112</v>
      </c>
      <c r="C203" s="4">
        <v>196</v>
      </c>
      <c r="D203" s="4">
        <v>60</v>
      </c>
      <c r="E203" s="1"/>
      <c r="F203" s="4">
        <v>186</v>
      </c>
      <c r="G203" s="4">
        <v>178</v>
      </c>
      <c r="H203" s="4">
        <v>80</v>
      </c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</sheetData>
  <sortState xmlns:xlrd2="http://schemas.microsoft.com/office/spreadsheetml/2017/richdata2" ref="F4:H203">
    <sortCondition ref="H4:H203"/>
  </sortState>
  <mergeCells count="2">
    <mergeCell ref="B2:D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8CC1-8317-452F-A031-B6CD7B6105BD}">
  <dimension ref="B2:N25"/>
  <sheetViews>
    <sheetView workbookViewId="0">
      <selection activeCell="O13" sqref="O13"/>
    </sheetView>
  </sheetViews>
  <sheetFormatPr defaultRowHeight="15"/>
  <sheetData>
    <row r="2" spans="2:14" ht="22.5" customHeight="1">
      <c r="B2" s="146" t="s">
        <v>5</v>
      </c>
      <c r="C2" s="147"/>
      <c r="D2" s="146" t="s">
        <v>6</v>
      </c>
      <c r="E2" s="148"/>
    </row>
    <row r="3" spans="2:14">
      <c r="B3" s="123" t="s">
        <v>7</v>
      </c>
      <c r="C3" s="123" t="s">
        <v>8</v>
      </c>
      <c r="D3" s="123" t="s">
        <v>7</v>
      </c>
      <c r="E3" s="11" t="s">
        <v>8</v>
      </c>
    </row>
    <row r="4" spans="2:14">
      <c r="B4" s="130">
        <f>MIN('1'!C4:C203)</f>
        <v>156</v>
      </c>
      <c r="C4" s="130">
        <f>MAX('1'!C4:C203)</f>
        <v>196</v>
      </c>
      <c r="D4" s="130">
        <f>MIN('1'!H4:H203)</f>
        <v>48</v>
      </c>
      <c r="E4" s="130">
        <f>MAX('1'!H4:H203)</f>
        <v>80</v>
      </c>
    </row>
    <row r="5" spans="2:14">
      <c r="B5" s="149" t="s">
        <v>9</v>
      </c>
      <c r="C5" s="150"/>
      <c r="D5" s="151" t="s">
        <v>9</v>
      </c>
      <c r="E5" s="150"/>
    </row>
    <row r="6" spans="2:14">
      <c r="B6" s="156">
        <f>(C$4-B$4)/10 + 0.01</f>
        <v>4.01</v>
      </c>
      <c r="C6" s="157"/>
      <c r="D6" s="156">
        <f>(E$4-D$4)/10 + 0.01</f>
        <v>3.21</v>
      </c>
      <c r="E6" s="157"/>
    </row>
    <row r="7" spans="2:14" ht="13.5" customHeight="1"/>
    <row r="8" spans="2:14" ht="24" customHeight="1">
      <c r="D8" s="136" t="s">
        <v>10</v>
      </c>
      <c r="E8" s="137"/>
      <c r="F8" s="137"/>
      <c r="G8" s="137"/>
      <c r="H8" s="137"/>
      <c r="I8" s="137"/>
      <c r="J8" s="137"/>
      <c r="K8" s="137"/>
      <c r="L8" s="137"/>
      <c r="M8" s="137"/>
      <c r="N8" s="138"/>
    </row>
    <row r="9" spans="2:14" ht="27" customHeight="1">
      <c r="B9" s="158" t="s">
        <v>11</v>
      </c>
      <c r="C9" s="159"/>
      <c r="D9" s="7">
        <f>$B$4</f>
        <v>156</v>
      </c>
      <c r="E9" s="6">
        <f>D9+$B$6</f>
        <v>160.01</v>
      </c>
      <c r="F9" s="6">
        <f t="shared" ref="F9:N9" si="0">E9+$B$6</f>
        <v>164.01999999999998</v>
      </c>
      <c r="G9" s="6">
        <f t="shared" si="0"/>
        <v>168.02999999999997</v>
      </c>
      <c r="H9" s="6">
        <f t="shared" si="0"/>
        <v>172.03999999999996</v>
      </c>
      <c r="I9" s="6">
        <f t="shared" si="0"/>
        <v>176.04999999999995</v>
      </c>
      <c r="J9" s="6">
        <f t="shared" si="0"/>
        <v>180.05999999999995</v>
      </c>
      <c r="K9" s="6">
        <f t="shared" si="0"/>
        <v>184.06999999999994</v>
      </c>
      <c r="L9" s="6">
        <f t="shared" si="0"/>
        <v>188.07999999999993</v>
      </c>
      <c r="M9" s="6">
        <f t="shared" si="0"/>
        <v>192.08999999999992</v>
      </c>
      <c r="N9" s="6">
        <f>M9+$B$6</f>
        <v>196.09999999999991</v>
      </c>
    </row>
    <row r="10" spans="2:14" ht="24" customHeight="1">
      <c r="B10" s="160" t="s">
        <v>6</v>
      </c>
      <c r="C10" s="161"/>
      <c r="D10" s="8">
        <f>$D$4</f>
        <v>48</v>
      </c>
      <c r="E10" s="5">
        <f>D10+$D$6</f>
        <v>51.21</v>
      </c>
      <c r="F10" s="5">
        <f t="shared" ref="F10:N10" si="1">E10+$D$6</f>
        <v>54.42</v>
      </c>
      <c r="G10" s="5">
        <f t="shared" si="1"/>
        <v>57.63</v>
      </c>
      <c r="H10" s="5">
        <f t="shared" si="1"/>
        <v>60.84</v>
      </c>
      <c r="I10" s="5">
        <f t="shared" si="1"/>
        <v>64.05</v>
      </c>
      <c r="J10" s="5">
        <f t="shared" si="1"/>
        <v>67.259999999999991</v>
      </c>
      <c r="K10" s="5">
        <f t="shared" si="1"/>
        <v>70.469999999999985</v>
      </c>
      <c r="L10" s="5">
        <f t="shared" si="1"/>
        <v>73.679999999999978</v>
      </c>
      <c r="M10" s="5">
        <f t="shared" si="1"/>
        <v>76.889999999999972</v>
      </c>
      <c r="N10" s="5">
        <f t="shared" si="1"/>
        <v>80.099999999999966</v>
      </c>
    </row>
    <row r="13" spans="2:14">
      <c r="B13" s="143" t="s">
        <v>12</v>
      </c>
      <c r="C13" s="144"/>
      <c r="D13" s="144"/>
      <c r="E13" s="144"/>
      <c r="F13" s="145"/>
      <c r="G13" s="139" t="s">
        <v>13</v>
      </c>
      <c r="H13" s="140"/>
      <c r="I13" s="139" t="s">
        <v>14</v>
      </c>
      <c r="J13" s="140"/>
    </row>
    <row r="14" spans="2:14" ht="15.75">
      <c r="B14" s="152" t="s">
        <v>15</v>
      </c>
      <c r="C14" s="154" t="s">
        <v>11</v>
      </c>
      <c r="D14" s="155"/>
      <c r="E14" s="154" t="s">
        <v>6</v>
      </c>
      <c r="F14" s="155"/>
      <c r="G14" s="141"/>
      <c r="H14" s="142"/>
      <c r="I14" s="141"/>
      <c r="J14" s="142"/>
    </row>
    <row r="15" spans="2:14">
      <c r="B15" s="153"/>
      <c r="C15" s="10" t="s">
        <v>16</v>
      </c>
      <c r="D15" s="10" t="s">
        <v>17</v>
      </c>
      <c r="E15" s="10" t="s">
        <v>16</v>
      </c>
      <c r="F15" s="10" t="s">
        <v>17</v>
      </c>
      <c r="G15" s="9" t="s">
        <v>5</v>
      </c>
      <c r="H15" s="9" t="s">
        <v>18</v>
      </c>
      <c r="I15" s="9" t="s">
        <v>5</v>
      </c>
      <c r="J15" s="9" t="s">
        <v>18</v>
      </c>
    </row>
    <row r="16" spans="2:14">
      <c r="B16" s="128">
        <v>1</v>
      </c>
      <c r="C16" s="12">
        <f>$D$9</f>
        <v>156</v>
      </c>
      <c r="D16" s="12">
        <f>$E$9</f>
        <v>160.01</v>
      </c>
      <c r="E16" s="12">
        <f>$D$10</f>
        <v>48</v>
      </c>
      <c r="F16" s="12">
        <f>$E$10</f>
        <v>51.21</v>
      </c>
      <c r="G16" s="12">
        <f>COUNTIFS('1'!$C$4:$C$203,("&gt;="&amp;C16),'1'!$C$4:$C$203,("&lt;"&amp;D16))</f>
        <v>10</v>
      </c>
      <c r="H16" s="12">
        <f>COUNTIFS('1'!$H$4:$H$203,("&gt;="&amp;E16),'1'!$H$4:$H$203,("&lt;"&amp;F16))</f>
        <v>5</v>
      </c>
      <c r="I16" s="12">
        <f>G16/200</f>
        <v>0.05</v>
      </c>
      <c r="J16" s="12">
        <f>H16/200</f>
        <v>2.5000000000000001E-2</v>
      </c>
    </row>
    <row r="17" spans="2:10">
      <c r="B17" s="3">
        <v>2</v>
      </c>
      <c r="C17" s="13">
        <f>D16</f>
        <v>160.01</v>
      </c>
      <c r="D17" s="13">
        <f>$F$9</f>
        <v>164.01999999999998</v>
      </c>
      <c r="E17" s="13">
        <f>F16</f>
        <v>51.21</v>
      </c>
      <c r="F17" s="13">
        <f>$F$10</f>
        <v>54.42</v>
      </c>
      <c r="G17" s="13">
        <f>COUNTIFS('1'!$C$4:$C$203,("&gt;="&amp;C17),'1'!$C$4:$C$203,("&lt;"&amp;D17))</f>
        <v>38</v>
      </c>
      <c r="H17" s="13">
        <f>COUNTIFS('1'!$H$4:$H$203,("&gt;="&amp;E17),'1'!$H$4:$H$203,("&lt;"&amp;F17))</f>
        <v>5</v>
      </c>
      <c r="I17" s="13">
        <f t="shared" ref="I17:I25" si="2">G17/200</f>
        <v>0.19</v>
      </c>
      <c r="J17" s="13">
        <f t="shared" ref="J17:J25" si="3">H17/200</f>
        <v>2.5000000000000001E-2</v>
      </c>
    </row>
    <row r="18" spans="2:10">
      <c r="B18" s="3">
        <v>3</v>
      </c>
      <c r="C18" s="13">
        <f t="shared" ref="C18:E25" si="4">D17</f>
        <v>164.01999999999998</v>
      </c>
      <c r="D18" s="13">
        <f>$G$9</f>
        <v>168.02999999999997</v>
      </c>
      <c r="E18" s="13">
        <f t="shared" si="4"/>
        <v>54.42</v>
      </c>
      <c r="F18" s="13">
        <f>$G$10</f>
        <v>57.63</v>
      </c>
      <c r="G18" s="13">
        <f>COUNTIFS('1'!$C$4:$C$203,("&gt;="&amp;C18),'1'!$C$4:$C$203,("&lt;"&amp;D18))</f>
        <v>45</v>
      </c>
      <c r="H18" s="13">
        <f>COUNTIFS('1'!$H$4:$H$203,("&gt;="&amp;E18),'1'!$H$4:$H$203,("&lt;"&amp;F18))</f>
        <v>12</v>
      </c>
      <c r="I18" s="13">
        <f t="shared" si="2"/>
        <v>0.22500000000000001</v>
      </c>
      <c r="J18" s="13">
        <f t="shared" si="3"/>
        <v>0.06</v>
      </c>
    </row>
    <row r="19" spans="2:10">
      <c r="B19" s="3">
        <v>4</v>
      </c>
      <c r="C19" s="13">
        <f t="shared" si="4"/>
        <v>168.02999999999997</v>
      </c>
      <c r="D19" s="13">
        <f>$H$9</f>
        <v>172.03999999999996</v>
      </c>
      <c r="E19" s="13">
        <f t="shared" si="4"/>
        <v>57.63</v>
      </c>
      <c r="F19" s="13">
        <f>$H$10</f>
        <v>60.84</v>
      </c>
      <c r="G19" s="13">
        <f>COUNTIFS('1'!$C$4:$C$203,("&gt;="&amp;C19),'1'!$C$4:$C$203,("&lt;"&amp;D19))</f>
        <v>58</v>
      </c>
      <c r="H19" s="13">
        <f>COUNTIFS('1'!$H$4:$H$203,("&gt;="&amp;E19),'1'!$H$4:$H$203,("&lt;"&amp;F19))</f>
        <v>24</v>
      </c>
      <c r="I19" s="13">
        <f>G19/200</f>
        <v>0.28999999999999998</v>
      </c>
      <c r="J19" s="13">
        <f>H19/200</f>
        <v>0.12</v>
      </c>
    </row>
    <row r="20" spans="2:10">
      <c r="B20" s="3">
        <v>5</v>
      </c>
      <c r="C20" s="13">
        <f t="shared" si="4"/>
        <v>172.03999999999996</v>
      </c>
      <c r="D20" s="13">
        <f>$I$9</f>
        <v>176.04999999999995</v>
      </c>
      <c r="E20" s="13">
        <f t="shared" si="4"/>
        <v>60.84</v>
      </c>
      <c r="F20" s="13">
        <f>$I$10</f>
        <v>64.05</v>
      </c>
      <c r="G20" s="13">
        <f>COUNTIFS('1'!$C$4:$C$203,("&gt;="&amp;C20),'1'!$C$4:$C$203,("&lt;"&amp;D20))</f>
        <v>25</v>
      </c>
      <c r="H20" s="13">
        <f>COUNTIFS('1'!$H$4:$H$203,("&gt;="&amp;E20),'1'!$H$4:$H$203,("&lt;"&amp;F20))</f>
        <v>47</v>
      </c>
      <c r="I20" s="13">
        <f t="shared" si="2"/>
        <v>0.125</v>
      </c>
      <c r="J20" s="13">
        <f t="shared" si="3"/>
        <v>0.23499999999999999</v>
      </c>
    </row>
    <row r="21" spans="2:10">
      <c r="B21" s="3">
        <v>6</v>
      </c>
      <c r="C21" s="13">
        <f t="shared" si="4"/>
        <v>176.04999999999995</v>
      </c>
      <c r="D21" s="13">
        <f>$J$9</f>
        <v>180.05999999999995</v>
      </c>
      <c r="E21" s="13">
        <f t="shared" si="4"/>
        <v>64.05</v>
      </c>
      <c r="F21" s="13">
        <f>$J$10</f>
        <v>67.259999999999991</v>
      </c>
      <c r="G21" s="13">
        <f>COUNTIFS('1'!$C$4:$C$203,("&gt;="&amp;C21),'1'!$C$4:$C$203,("&lt;"&amp;D21))</f>
        <v>14</v>
      </c>
      <c r="H21" s="13">
        <f>COUNTIFS('1'!$H$4:$H$203,("&gt;="&amp;E21),'1'!$H$4:$H$203,("&lt;"&amp;F21))</f>
        <v>47</v>
      </c>
      <c r="I21" s="13">
        <f t="shared" si="2"/>
        <v>7.0000000000000007E-2</v>
      </c>
      <c r="J21" s="13">
        <f t="shared" si="3"/>
        <v>0.23499999999999999</v>
      </c>
    </row>
    <row r="22" spans="2:10">
      <c r="B22" s="3">
        <v>7</v>
      </c>
      <c r="C22" s="13">
        <f t="shared" si="4"/>
        <v>180.05999999999995</v>
      </c>
      <c r="D22" s="13">
        <f>$K$9</f>
        <v>184.06999999999994</v>
      </c>
      <c r="E22" s="13">
        <f t="shared" si="4"/>
        <v>67.259999999999991</v>
      </c>
      <c r="F22" s="13">
        <f>$K$10</f>
        <v>70.469999999999985</v>
      </c>
      <c r="G22" s="13">
        <f>COUNTIFS('1'!$C$4:$C$203,("&gt;="&amp;C22),'1'!$C$4:$C$203,("&lt;"&amp;D22))</f>
        <v>5</v>
      </c>
      <c r="H22" s="13">
        <f>COUNTIFS('1'!$H$4:$H$203,("&gt;="&amp;E22),'1'!$H$4:$H$203,("&lt;"&amp;F22))</f>
        <v>18</v>
      </c>
      <c r="I22" s="13">
        <f t="shared" si="2"/>
        <v>2.5000000000000001E-2</v>
      </c>
      <c r="J22" s="13">
        <f t="shared" si="3"/>
        <v>0.09</v>
      </c>
    </row>
    <row r="23" spans="2:10">
      <c r="B23" s="3">
        <v>8</v>
      </c>
      <c r="C23" s="13">
        <f t="shared" si="4"/>
        <v>184.06999999999994</v>
      </c>
      <c r="D23" s="13">
        <f>$L$9</f>
        <v>188.07999999999993</v>
      </c>
      <c r="E23" s="13">
        <f t="shared" si="4"/>
        <v>70.469999999999985</v>
      </c>
      <c r="F23" s="13">
        <f>$L$10</f>
        <v>73.679999999999978</v>
      </c>
      <c r="G23" s="13">
        <f>COUNTIFS('1'!$C$4:$C$203,("&gt;="&amp;C23),'1'!$C$4:$C$203,("&lt;"&amp;D23))</f>
        <v>2</v>
      </c>
      <c r="H23" s="13">
        <f>COUNTIFS('1'!$H$4:$H$203,("&gt;="&amp;E23),'1'!$H$4:$H$203,("&lt;"&amp;F23))</f>
        <v>16</v>
      </c>
      <c r="I23" s="13">
        <f t="shared" si="2"/>
        <v>0.01</v>
      </c>
      <c r="J23" s="13">
        <f t="shared" si="3"/>
        <v>0.08</v>
      </c>
    </row>
    <row r="24" spans="2:10">
      <c r="B24" s="3">
        <v>9</v>
      </c>
      <c r="C24" s="13">
        <f t="shared" si="4"/>
        <v>188.07999999999993</v>
      </c>
      <c r="D24" s="13">
        <f>$M$9</f>
        <v>192.08999999999992</v>
      </c>
      <c r="E24" s="13">
        <f t="shared" si="4"/>
        <v>73.679999999999978</v>
      </c>
      <c r="F24" s="13">
        <f>$M$10</f>
        <v>76.889999999999972</v>
      </c>
      <c r="G24" s="13">
        <f>COUNTIFS('1'!$C$4:$C$203,("&gt;="&amp;C24),'1'!$C$4:$C$203,("&lt;"&amp;D24))</f>
        <v>1</v>
      </c>
      <c r="H24" s="13">
        <f>COUNTIFS('1'!$H$4:$H$203,("&gt;="&amp;E24),'1'!$H$4:$H$203,("&lt;"&amp;F24))</f>
        <v>13</v>
      </c>
      <c r="I24" s="13">
        <f t="shared" si="2"/>
        <v>5.0000000000000001E-3</v>
      </c>
      <c r="J24" s="13">
        <f t="shared" si="3"/>
        <v>6.5000000000000002E-2</v>
      </c>
    </row>
    <row r="25" spans="2:10">
      <c r="B25" s="3">
        <v>10</v>
      </c>
      <c r="C25" s="13">
        <f t="shared" si="4"/>
        <v>192.08999999999992</v>
      </c>
      <c r="D25" s="13">
        <f>$N$9</f>
        <v>196.09999999999991</v>
      </c>
      <c r="E25" s="13">
        <f t="shared" si="4"/>
        <v>76.889999999999972</v>
      </c>
      <c r="F25" s="13">
        <f>$N$10</f>
        <v>80.099999999999966</v>
      </c>
      <c r="G25" s="13">
        <f>COUNTIFS('1'!$C$4:$C$203,("&gt;="&amp;C25),'1'!$C$4:$C$203,("&lt;"&amp;D25))</f>
        <v>2</v>
      </c>
      <c r="H25" s="13">
        <f>COUNTIFS('1'!$H$4:$H$203,("&gt;="&amp;E25),'1'!$H$4:$H$203,("&lt;"&amp;F25))</f>
        <v>13</v>
      </c>
      <c r="I25" s="13">
        <f t="shared" si="2"/>
        <v>0.01</v>
      </c>
      <c r="J25" s="13">
        <f t="shared" si="3"/>
        <v>6.5000000000000002E-2</v>
      </c>
    </row>
  </sheetData>
  <mergeCells count="15">
    <mergeCell ref="G13:H14"/>
    <mergeCell ref="I13:J14"/>
    <mergeCell ref="B13:F13"/>
    <mergeCell ref="B2:C2"/>
    <mergeCell ref="D2:E2"/>
    <mergeCell ref="B5:C5"/>
    <mergeCell ref="D5:E5"/>
    <mergeCell ref="B14:B15"/>
    <mergeCell ref="C14:D14"/>
    <mergeCell ref="E14:F14"/>
    <mergeCell ref="B6:C6"/>
    <mergeCell ref="D6:E6"/>
    <mergeCell ref="B9:C9"/>
    <mergeCell ref="B10:C10"/>
    <mergeCell ref="D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EE18-6561-43E7-92E9-CD2191196B66}">
  <dimension ref="B2:E13"/>
  <sheetViews>
    <sheetView workbookViewId="0">
      <selection activeCell="E4" sqref="E4"/>
    </sheetView>
  </sheetViews>
  <sheetFormatPr defaultRowHeight="15"/>
  <cols>
    <col min="2" max="2" width="16.85546875" customWidth="1"/>
    <col min="3" max="3" width="87.28515625" customWidth="1"/>
    <col min="4" max="4" width="94.42578125" customWidth="1"/>
    <col min="5" max="5" width="92.140625" customWidth="1"/>
  </cols>
  <sheetData>
    <row r="2" spans="2:5" ht="30.75" customHeight="1">
      <c r="B2" s="136" t="s">
        <v>5</v>
      </c>
      <c r="C2" s="137"/>
      <c r="D2" s="137"/>
      <c r="E2" s="138"/>
    </row>
    <row r="3" spans="2:5" ht="27.75" customHeight="1">
      <c r="B3" s="14" t="s">
        <v>19</v>
      </c>
      <c r="C3" s="15" t="s">
        <v>20</v>
      </c>
      <c r="D3" s="15" t="s">
        <v>21</v>
      </c>
      <c r="E3" s="15" t="s">
        <v>22</v>
      </c>
    </row>
    <row r="4" spans="2:5">
      <c r="B4" s="128">
        <f>'2'!B16</f>
        <v>1</v>
      </c>
      <c r="C4" s="128">
        <f>'2'!$G16/200/('2'!$D16-'2'!$C16)</f>
        <v>1.2468827930174592E-2</v>
      </c>
      <c r="D4" s="128">
        <f>('2'!$D16-'2'!$C16)/2+'2'!$C16</f>
        <v>158.005</v>
      </c>
      <c r="E4" s="128">
        <f>'2'!$G$16</f>
        <v>10</v>
      </c>
    </row>
    <row r="5" spans="2:5">
      <c r="B5" s="3">
        <f>'2'!B17</f>
        <v>2</v>
      </c>
      <c r="C5" s="128">
        <f>'2'!$G17/200/('2'!$D17-'2'!$C17)</f>
        <v>4.7381546134663451E-2</v>
      </c>
      <c r="D5" s="128">
        <f>('2'!$D17-'2'!$C17)/2+'2'!$C17</f>
        <v>162.01499999999999</v>
      </c>
      <c r="E5" s="3">
        <f>$E4+'2'!$G17</f>
        <v>48</v>
      </c>
    </row>
    <row r="6" spans="2:5">
      <c r="B6" s="3">
        <f>'2'!B18</f>
        <v>3</v>
      </c>
      <c r="C6" s="128">
        <f>'2'!$G18/200/('2'!$D18-'2'!$C18)</f>
        <v>5.6109725685785664E-2</v>
      </c>
      <c r="D6" s="128">
        <f>('2'!$D18-'2'!$C18)/2+'2'!$C18</f>
        <v>166.02499999999998</v>
      </c>
      <c r="E6" s="3">
        <f>$E5+'2'!$G18</f>
        <v>93</v>
      </c>
    </row>
    <row r="7" spans="2:5">
      <c r="B7" s="3">
        <f>'2'!B19</f>
        <v>4</v>
      </c>
      <c r="C7" s="128">
        <f>'2'!$G19/200/('2'!$D19-'2'!$C19)</f>
        <v>7.2319201995012627E-2</v>
      </c>
      <c r="D7" s="128">
        <f>('2'!$D19-'2'!$C19)/2+'2'!$C19</f>
        <v>170.03499999999997</v>
      </c>
      <c r="E7" s="3">
        <f>$E6+'2'!$G19</f>
        <v>151</v>
      </c>
    </row>
    <row r="8" spans="2:5">
      <c r="B8" s="3">
        <f>'2'!B20</f>
        <v>5</v>
      </c>
      <c r="C8" s="128">
        <f>'2'!$G20/200/('2'!$D20-'2'!$C20)</f>
        <v>3.117206982543648E-2</v>
      </c>
      <c r="D8" s="128">
        <f>('2'!$D20-'2'!$C20)/2+'2'!$C20</f>
        <v>174.04499999999996</v>
      </c>
      <c r="E8" s="3">
        <f>$E7+'2'!$G20</f>
        <v>176</v>
      </c>
    </row>
    <row r="9" spans="2:5">
      <c r="B9" s="3">
        <f>'2'!B21</f>
        <v>6</v>
      </c>
      <c r="C9" s="128">
        <f>'2'!$G21/200/('2'!$D21-'2'!$C21)</f>
        <v>1.7456359102244429E-2</v>
      </c>
      <c r="D9" s="128">
        <f>('2'!$D21-'2'!$C21)/2+'2'!$C21</f>
        <v>178.05499999999995</v>
      </c>
      <c r="E9" s="3">
        <f>$E8+'2'!$G21</f>
        <v>190</v>
      </c>
    </row>
    <row r="10" spans="2:5">
      <c r="B10" s="3">
        <f>'2'!B22</f>
        <v>7</v>
      </c>
      <c r="C10" s="128">
        <f>'2'!$G22/200/('2'!$D22-'2'!$C22)</f>
        <v>6.234413965087296E-3</v>
      </c>
      <c r="D10" s="128">
        <f>('2'!$D22-'2'!$C22)/2+'2'!$C22</f>
        <v>182.06499999999994</v>
      </c>
      <c r="E10" s="3">
        <f>$E9+'2'!$G22</f>
        <v>195</v>
      </c>
    </row>
    <row r="11" spans="2:5">
      <c r="B11" s="3">
        <f>'2'!B23</f>
        <v>8</v>
      </c>
      <c r="C11" s="128">
        <f>'2'!$G23/200/('2'!$D23-'2'!$C23)</f>
        <v>2.4937655860349183E-3</v>
      </c>
      <c r="D11" s="128">
        <f>('2'!$D23-'2'!$C23)/2+'2'!$C23</f>
        <v>186.07499999999993</v>
      </c>
      <c r="E11" s="3">
        <f>$E10+'2'!$G23</f>
        <v>197</v>
      </c>
    </row>
    <row r="12" spans="2:5">
      <c r="B12" s="3">
        <f>'2'!B24</f>
        <v>9</v>
      </c>
      <c r="C12" s="128">
        <f>'2'!$G24/200/('2'!$D24-'2'!$C24)</f>
        <v>1.2468827930174591E-3</v>
      </c>
      <c r="D12" s="128">
        <f>('2'!$D24-'2'!$C24)/2+'2'!$C24</f>
        <v>190.08499999999992</v>
      </c>
      <c r="E12" s="3">
        <f>$E11+'2'!$G24</f>
        <v>198</v>
      </c>
    </row>
    <row r="13" spans="2:5">
      <c r="B13" s="3">
        <f>'2'!B25</f>
        <v>10</v>
      </c>
      <c r="C13" s="128">
        <f>'2'!$G25/200/('2'!$D25-'2'!$C25)</f>
        <v>2.4937655860349183E-3</v>
      </c>
      <c r="D13" s="128">
        <f>('2'!$D25-'2'!$C25)/2+'2'!$C25</f>
        <v>194.09499999999991</v>
      </c>
      <c r="E13" s="3">
        <f>$E12+'2'!$G25</f>
        <v>200</v>
      </c>
    </row>
  </sheetData>
  <mergeCells count="1">
    <mergeCell ref="B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6467-CDD0-440E-8679-7214A7CE7A3B}">
  <dimension ref="B2:P203"/>
  <sheetViews>
    <sheetView tabSelected="1" topLeftCell="A3" workbookViewId="0">
      <selection activeCell="G26" sqref="G26"/>
    </sheetView>
  </sheetViews>
  <sheetFormatPr defaultRowHeight="15"/>
  <cols>
    <col min="2" max="2" width="16" customWidth="1"/>
    <col min="3" max="3" width="27.5703125" customWidth="1"/>
    <col min="4" max="4" width="30" customWidth="1"/>
    <col min="5" max="5" width="29.140625" customWidth="1"/>
    <col min="6" max="6" width="49" customWidth="1"/>
    <col min="7" max="7" width="12.28515625" bestFit="1" customWidth="1"/>
    <col min="9" max="9" width="18.85546875" customWidth="1"/>
    <col min="10" max="10" width="18.140625" customWidth="1"/>
    <col min="11" max="11" width="18.7109375" customWidth="1"/>
    <col min="12" max="12" width="27.7109375" customWidth="1"/>
    <col min="13" max="13" width="17.5703125" customWidth="1"/>
    <col min="14" max="14" width="16.7109375" customWidth="1"/>
    <col min="15" max="15" width="19.28515625" customWidth="1"/>
    <col min="16" max="16" width="27.85546875" customWidth="1"/>
  </cols>
  <sheetData>
    <row r="2" spans="2:16" ht="30.75" customHeight="1">
      <c r="B2" s="136" t="s">
        <v>5</v>
      </c>
      <c r="C2" s="137"/>
      <c r="D2" s="137"/>
      <c r="E2" s="137"/>
      <c r="F2" s="134"/>
      <c r="G2" s="135"/>
      <c r="I2" s="168"/>
      <c r="J2" s="168"/>
      <c r="K2" s="168"/>
      <c r="L2" s="168"/>
      <c r="M2" s="168"/>
      <c r="N2" s="168"/>
      <c r="O2" s="168"/>
      <c r="P2" s="168"/>
    </row>
    <row r="3" spans="2:16" ht="30" customHeight="1">
      <c r="B3" s="14" t="s">
        <v>19</v>
      </c>
      <c r="C3" s="15" t="s">
        <v>23</v>
      </c>
      <c r="D3" s="104" t="s">
        <v>24</v>
      </c>
      <c r="E3" s="105" t="s">
        <v>25</v>
      </c>
      <c r="F3" s="18" t="s">
        <v>26</v>
      </c>
      <c r="G3" s="16" t="s">
        <v>27</v>
      </c>
      <c r="I3" s="126"/>
      <c r="J3" s="126"/>
      <c r="K3" s="126"/>
      <c r="L3" s="126"/>
      <c r="M3" s="126"/>
      <c r="N3" s="126"/>
      <c r="O3" s="126"/>
      <c r="P3" s="126"/>
    </row>
    <row r="4" spans="2:16" ht="16.5" customHeight="1">
      <c r="B4" s="128">
        <f>'2'!B16</f>
        <v>1</v>
      </c>
      <c r="C4" s="12">
        <f>AVERAGE('2'!$C16:$D16)</f>
        <v>158.005</v>
      </c>
      <c r="D4" s="128">
        <f>$C4*'2'!$G16</f>
        <v>1580.05</v>
      </c>
      <c r="E4" s="128">
        <f>POWER($C4, 2)*'2'!$G16</f>
        <v>249655.80025</v>
      </c>
      <c r="F4" s="166" t="s">
        <v>28</v>
      </c>
      <c r="G4" s="167">
        <f>SUM(D4:D13) / 200</f>
        <v>168.87209999999999</v>
      </c>
      <c r="I4" s="20"/>
      <c r="J4" s="20"/>
      <c r="K4" s="20"/>
      <c r="L4" s="20"/>
      <c r="M4" s="20"/>
      <c r="N4" s="20"/>
      <c r="O4" s="20"/>
      <c r="P4" s="20"/>
    </row>
    <row r="5" spans="2:16">
      <c r="B5" s="3">
        <f>'2'!B17</f>
        <v>2</v>
      </c>
      <c r="C5" s="12">
        <f>AVERAGE('2'!$C17:$D17)</f>
        <v>162.01499999999999</v>
      </c>
      <c r="D5" s="128">
        <f>$C5*'2'!$G17</f>
        <v>6156.57</v>
      </c>
      <c r="E5" s="128">
        <f>POWER($C5, 2)*'2'!$G17</f>
        <v>997456.68854999985</v>
      </c>
      <c r="F5" s="163"/>
      <c r="G5" s="165"/>
      <c r="I5" s="20"/>
      <c r="J5" s="20"/>
      <c r="K5" s="20"/>
      <c r="L5" s="20"/>
      <c r="M5" s="20"/>
      <c r="N5" s="20"/>
      <c r="O5" s="20"/>
      <c r="P5" s="20"/>
    </row>
    <row r="6" spans="2:16">
      <c r="B6" s="3">
        <f>'2'!B18</f>
        <v>3</v>
      </c>
      <c r="C6" s="12">
        <f>AVERAGE('2'!$C18:$D18)</f>
        <v>166.02499999999998</v>
      </c>
      <c r="D6" s="128">
        <f>$C6*'2'!$G18</f>
        <v>7471.1249999999991</v>
      </c>
      <c r="E6" s="128">
        <f>POWER($C6, 2)*'2'!$G18</f>
        <v>1240393.5281249997</v>
      </c>
      <c r="F6" s="162" t="s">
        <v>29</v>
      </c>
      <c r="G6" s="164">
        <f>SUM(E4:E13)/200-POWER(G4, 2)</f>
        <v>42.224734589995933</v>
      </c>
      <c r="I6" s="20"/>
      <c r="J6" s="20"/>
      <c r="K6" s="20"/>
      <c r="L6" s="20"/>
      <c r="M6" s="20"/>
      <c r="N6" s="20"/>
      <c r="O6" s="20"/>
      <c r="P6" s="20"/>
    </row>
    <row r="7" spans="2:16">
      <c r="B7" s="3">
        <f>'2'!B19</f>
        <v>4</v>
      </c>
      <c r="C7" s="12">
        <f>AVERAGE('2'!$C19:$D19)</f>
        <v>170.03499999999997</v>
      </c>
      <c r="D7" s="128">
        <f>$C7*'2'!$G19</f>
        <v>9862.0299999999988</v>
      </c>
      <c r="E7" s="128">
        <f>POWER($C7, 2)*'2'!$G19</f>
        <v>1676890.2710499994</v>
      </c>
      <c r="F7" s="163"/>
      <c r="G7" s="165"/>
      <c r="I7" s="20"/>
      <c r="J7" s="20"/>
      <c r="K7" s="20"/>
      <c r="L7" s="20"/>
      <c r="M7" s="20"/>
      <c r="N7" s="20"/>
      <c r="O7" s="20"/>
      <c r="P7" s="20"/>
    </row>
    <row r="8" spans="2:16">
      <c r="B8" s="3">
        <f>'2'!B20</f>
        <v>5</v>
      </c>
      <c r="C8" s="12">
        <f>AVERAGE('2'!$C20:$D20)</f>
        <v>174.04499999999996</v>
      </c>
      <c r="D8" s="128">
        <f>$C8*'2'!$G20</f>
        <v>4351.1249999999991</v>
      </c>
      <c r="E8" s="128">
        <f>POWER($C8, 2)*'2'!$G20</f>
        <v>757291.55062499968</v>
      </c>
      <c r="F8" s="162" t="s">
        <v>30</v>
      </c>
      <c r="G8" s="164">
        <f>200/(200 - 1) * G6</f>
        <v>42.436919185925554</v>
      </c>
      <c r="I8" s="20"/>
      <c r="J8" s="20"/>
      <c r="K8" s="20"/>
      <c r="L8" s="20"/>
      <c r="M8" s="20"/>
      <c r="N8" s="20"/>
      <c r="O8" s="20"/>
      <c r="P8" s="20"/>
    </row>
    <row r="9" spans="2:16">
      <c r="B9" s="3">
        <f>'2'!B21</f>
        <v>6</v>
      </c>
      <c r="C9" s="12">
        <f>AVERAGE('2'!$C21:$D21)</f>
        <v>178.05499999999995</v>
      </c>
      <c r="D9" s="128">
        <f>$C9*'2'!$G21</f>
        <v>2492.7699999999995</v>
      </c>
      <c r="E9" s="128">
        <f>POWER($C9, 2)*'2'!$G21</f>
        <v>443850.16234999977</v>
      </c>
      <c r="F9" s="163"/>
      <c r="G9" s="165"/>
      <c r="I9" s="20"/>
      <c r="J9" s="20"/>
      <c r="K9" s="20"/>
      <c r="L9" s="20"/>
      <c r="M9" s="20"/>
      <c r="N9" s="20"/>
      <c r="O9" s="20"/>
      <c r="P9" s="20"/>
    </row>
    <row r="10" spans="2:16">
      <c r="B10" s="3">
        <f>'2'!B22</f>
        <v>7</v>
      </c>
      <c r="C10" s="12">
        <f>AVERAGE('2'!$C22:$D22)</f>
        <v>182.06499999999994</v>
      </c>
      <c r="D10" s="128">
        <f>$C10*'2'!$G22</f>
        <v>910.3249999999997</v>
      </c>
      <c r="E10" s="128">
        <f>POWER($C10, 2)*'2'!$G22</f>
        <v>165738.3211249999</v>
      </c>
      <c r="F10" s="162" t="s">
        <v>31</v>
      </c>
      <c r="G10" s="164">
        <f>SQRT(G6)</f>
        <v>6.4980562162846773</v>
      </c>
      <c r="I10" s="20"/>
      <c r="J10" s="20"/>
      <c r="K10" s="20"/>
      <c r="L10" s="20"/>
      <c r="M10" s="20"/>
      <c r="N10" s="20"/>
      <c r="O10" s="20"/>
      <c r="P10" s="20"/>
    </row>
    <row r="11" spans="2:16" ht="15.75" customHeight="1">
      <c r="B11" s="3">
        <f>'2'!B23</f>
        <v>8</v>
      </c>
      <c r="C11" s="12">
        <f>AVERAGE('2'!$C23:$D23)</f>
        <v>186.07499999999993</v>
      </c>
      <c r="D11" s="128">
        <f>$C11*'2'!$G23</f>
        <v>372.14999999999986</v>
      </c>
      <c r="E11" s="128">
        <f>POWER($C11, 2)*'2'!$G23</f>
        <v>69247.811249999955</v>
      </c>
      <c r="F11" s="163"/>
      <c r="G11" s="165"/>
      <c r="I11" s="20"/>
      <c r="J11" s="20"/>
      <c r="K11" s="20"/>
      <c r="L11" s="20"/>
      <c r="M11" s="20"/>
      <c r="N11" s="20"/>
      <c r="O11" s="20"/>
      <c r="P11" s="20"/>
    </row>
    <row r="12" spans="2:16" ht="30" customHeight="1">
      <c r="B12" s="3">
        <f>'2'!B24</f>
        <v>9</v>
      </c>
      <c r="C12" s="12">
        <f>AVERAGE('2'!$C24:$D24)</f>
        <v>190.08499999999992</v>
      </c>
      <c r="D12" s="128">
        <f>$C12*'2'!$G24</f>
        <v>190.08499999999992</v>
      </c>
      <c r="E12" s="128">
        <f>POWER($C12, 2)*'2'!$G24</f>
        <v>36132.307224999968</v>
      </c>
      <c r="F12" s="127" t="s">
        <v>32</v>
      </c>
      <c r="G12" s="128">
        <f>SQRT(G8)</f>
        <v>6.5143625310482651</v>
      </c>
      <c r="I12" s="20"/>
      <c r="J12" s="20"/>
      <c r="K12" s="20"/>
      <c r="L12" s="20"/>
      <c r="M12" s="20"/>
      <c r="N12" s="20"/>
      <c r="O12" s="20"/>
      <c r="P12" s="20"/>
    </row>
    <row r="13" spans="2:16" ht="31.5" customHeight="1">
      <c r="B13" s="3">
        <f>'2'!B25</f>
        <v>10</v>
      </c>
      <c r="C13" s="12">
        <f>AVERAGE('2'!$C25:$D25)</f>
        <v>194.09499999999991</v>
      </c>
      <c r="D13" s="128">
        <f>$C13*'2'!$G25</f>
        <v>388.18999999999983</v>
      </c>
      <c r="E13" s="128">
        <f>POWER($C13, 2)*'2'!$G25</f>
        <v>75345.738049999927</v>
      </c>
      <c r="F13" s="127" t="s">
        <v>33</v>
      </c>
      <c r="G13" s="128">
        <f>MAX(C4:C13)</f>
        <v>194.09499999999991</v>
      </c>
      <c r="I13" s="20"/>
      <c r="J13" s="20"/>
      <c r="K13" s="20"/>
      <c r="L13" s="20"/>
      <c r="M13" s="20"/>
      <c r="N13" s="20"/>
      <c r="O13" s="20"/>
      <c r="P13" s="20"/>
    </row>
    <row r="14" spans="2:16">
      <c r="I14" s="20"/>
      <c r="J14" s="20"/>
      <c r="K14" s="20"/>
      <c r="L14" s="20"/>
      <c r="M14" s="20"/>
      <c r="N14" s="20"/>
      <c r="O14" s="20"/>
      <c r="P14" s="20"/>
    </row>
    <row r="15" spans="2:16" ht="33" customHeight="1">
      <c r="B15" s="136" t="s">
        <v>6</v>
      </c>
      <c r="C15" s="137"/>
      <c r="D15" s="137"/>
      <c r="E15" s="137"/>
      <c r="F15" s="134"/>
      <c r="G15" s="135"/>
      <c r="I15" s="20"/>
      <c r="J15" s="20"/>
      <c r="K15" s="20"/>
      <c r="L15" s="20"/>
      <c r="M15" s="20"/>
      <c r="N15" s="20"/>
      <c r="O15" s="20"/>
      <c r="P15" s="20"/>
    </row>
    <row r="16" spans="2:16" ht="32.25" customHeight="1">
      <c r="B16" s="14" t="s">
        <v>19</v>
      </c>
      <c r="C16" s="15" t="s">
        <v>28</v>
      </c>
      <c r="D16" s="15" t="s">
        <v>29</v>
      </c>
      <c r="E16" s="17" t="s">
        <v>30</v>
      </c>
      <c r="F16" s="18" t="s">
        <v>26</v>
      </c>
      <c r="G16" s="16" t="s">
        <v>27</v>
      </c>
      <c r="I16" s="20"/>
      <c r="J16" s="20"/>
      <c r="K16" s="20"/>
      <c r="L16" s="20"/>
      <c r="M16" s="20"/>
      <c r="N16" s="20"/>
      <c r="O16" s="20"/>
      <c r="P16" s="20"/>
    </row>
    <row r="17" spans="2:16">
      <c r="B17" s="128">
        <f>'2'!B16</f>
        <v>1</v>
      </c>
      <c r="C17" s="12">
        <f>AVERAGE('2'!$E16:$F16)</f>
        <v>49.605000000000004</v>
      </c>
      <c r="D17" s="128">
        <f>$C17*'2'!$H16</f>
        <v>248.02500000000003</v>
      </c>
      <c r="E17" s="128">
        <f>POWER($C17, 2)*'2'!$H16</f>
        <v>12303.280125000001</v>
      </c>
      <c r="F17" s="166" t="s">
        <v>28</v>
      </c>
      <c r="G17" s="167">
        <f>SUM(D17:D26) / 200</f>
        <v>65.093249999999983</v>
      </c>
      <c r="I17" s="20"/>
      <c r="J17" s="20"/>
      <c r="K17" s="20"/>
      <c r="L17" s="20"/>
      <c r="M17" s="20"/>
      <c r="N17" s="20"/>
      <c r="O17" s="20"/>
      <c r="P17" s="20"/>
    </row>
    <row r="18" spans="2:16">
      <c r="B18" s="128">
        <f>'2'!B17</f>
        <v>2</v>
      </c>
      <c r="C18" s="12">
        <f>AVERAGE('2'!$E17:$F17)</f>
        <v>52.814999999999998</v>
      </c>
      <c r="D18" s="128">
        <f>$C18*'2'!$H17</f>
        <v>264.07499999999999</v>
      </c>
      <c r="E18" s="128">
        <f>POWER($C18, 2)*'2'!$H17</f>
        <v>13947.121124999998</v>
      </c>
      <c r="F18" s="163"/>
      <c r="G18" s="165"/>
      <c r="I18" s="20"/>
      <c r="J18" s="20"/>
      <c r="K18" s="20"/>
      <c r="L18" s="20"/>
      <c r="M18" s="20"/>
      <c r="N18" s="20"/>
      <c r="O18" s="20"/>
      <c r="P18" s="20"/>
    </row>
    <row r="19" spans="2:16">
      <c r="B19" s="128">
        <f>'2'!B18</f>
        <v>3</v>
      </c>
      <c r="C19" s="12">
        <f>AVERAGE('2'!$E18:$F18)</f>
        <v>56.025000000000006</v>
      </c>
      <c r="D19" s="128">
        <f>$C19*'2'!$H18</f>
        <v>672.30000000000007</v>
      </c>
      <c r="E19" s="128">
        <f>POWER($C19, 2)*'2'!$H18</f>
        <v>37665.607500000013</v>
      </c>
      <c r="F19" s="162" t="s">
        <v>29</v>
      </c>
      <c r="G19" s="164">
        <f>SUM(E17:E26)/200-POWER(G17, 2)</f>
        <v>44.146628437501931</v>
      </c>
      <c r="I19" s="20"/>
      <c r="J19" s="20"/>
      <c r="K19" s="20"/>
      <c r="L19" s="20"/>
      <c r="M19" s="20"/>
      <c r="N19" s="20"/>
      <c r="O19" s="20"/>
      <c r="P19" s="20"/>
    </row>
    <row r="20" spans="2:16">
      <c r="B20" s="128">
        <f>'2'!B19</f>
        <v>4</v>
      </c>
      <c r="C20" s="12">
        <f>AVERAGE('2'!$E19:$F19)</f>
        <v>59.234999999999999</v>
      </c>
      <c r="D20" s="128">
        <f>$C20*'2'!$H19</f>
        <v>1421.6399999999999</v>
      </c>
      <c r="E20" s="128">
        <f>POWER($C20, 2)*'2'!$H19</f>
        <v>84210.845400000006</v>
      </c>
      <c r="F20" s="163"/>
      <c r="G20" s="165"/>
      <c r="I20" s="20"/>
      <c r="J20" s="20"/>
      <c r="K20" s="20"/>
      <c r="L20" s="20"/>
      <c r="M20" s="20"/>
      <c r="N20" s="20"/>
      <c r="O20" s="20"/>
      <c r="P20" s="20"/>
    </row>
    <row r="21" spans="2:16">
      <c r="B21" s="128">
        <f>'2'!B20</f>
        <v>5</v>
      </c>
      <c r="C21" s="12">
        <f>AVERAGE('2'!$E20:$F20)</f>
        <v>62.445</v>
      </c>
      <c r="D21" s="128">
        <f>$C21*'2'!$H20</f>
        <v>2934.915</v>
      </c>
      <c r="E21" s="128">
        <f>POWER($C21, 2)*'2'!$H20</f>
        <v>183270.76717499999</v>
      </c>
      <c r="F21" s="162" t="s">
        <v>30</v>
      </c>
      <c r="G21" s="164">
        <f>200/(200 - 1) * G19</f>
        <v>44.368470791459224</v>
      </c>
      <c r="I21" s="20"/>
      <c r="J21" s="20"/>
      <c r="K21" s="20"/>
      <c r="L21" s="20"/>
      <c r="M21" s="20"/>
      <c r="N21" s="20"/>
      <c r="O21" s="20"/>
      <c r="P21" s="20"/>
    </row>
    <row r="22" spans="2:16">
      <c r="B22" s="128">
        <f>'2'!B21</f>
        <v>6</v>
      </c>
      <c r="C22" s="12">
        <f>AVERAGE('2'!$E21:$F21)</f>
        <v>65.655000000000001</v>
      </c>
      <c r="D22" s="128">
        <f>$C22*'2'!$H21</f>
        <v>3085.7849999999999</v>
      </c>
      <c r="E22" s="128">
        <f>POWER($C22, 2)*'2'!$H21</f>
        <v>202597.214175</v>
      </c>
      <c r="F22" s="163"/>
      <c r="G22" s="165"/>
      <c r="I22" s="20"/>
      <c r="J22" s="20"/>
      <c r="K22" s="20"/>
      <c r="L22" s="20"/>
      <c r="M22" s="20"/>
      <c r="N22" s="20"/>
      <c r="O22" s="20"/>
      <c r="P22" s="20"/>
    </row>
    <row r="23" spans="2:16">
      <c r="B23" s="128">
        <f>'2'!B22</f>
        <v>7</v>
      </c>
      <c r="C23" s="12">
        <f>AVERAGE('2'!$E22:$F22)</f>
        <v>68.864999999999981</v>
      </c>
      <c r="D23" s="128">
        <f>$C23*'2'!$H22</f>
        <v>1239.5699999999997</v>
      </c>
      <c r="E23" s="128">
        <f>POWER($C23, 2)*'2'!$H22</f>
        <v>85362.988049999942</v>
      </c>
      <c r="F23" s="162" t="s">
        <v>31</v>
      </c>
      <c r="G23" s="164">
        <f>SQRT(G19)</f>
        <v>6.644292922313249</v>
      </c>
      <c r="I23" s="20"/>
      <c r="J23" s="20"/>
      <c r="K23" s="20"/>
      <c r="L23" s="20"/>
      <c r="M23" s="20"/>
      <c r="N23" s="20"/>
      <c r="O23" s="20"/>
      <c r="P23" s="20"/>
    </row>
    <row r="24" spans="2:16">
      <c r="B24" s="128">
        <f>'2'!B23</f>
        <v>8</v>
      </c>
      <c r="C24" s="12">
        <f>AVERAGE('2'!$E23:$F23)</f>
        <v>72.074999999999989</v>
      </c>
      <c r="D24" s="128">
        <f>$C24*'2'!$H23</f>
        <v>1153.1999999999998</v>
      </c>
      <c r="E24" s="128">
        <f>POWER($C24, 2)*'2'!$H23</f>
        <v>83116.88999999997</v>
      </c>
      <c r="F24" s="163"/>
      <c r="G24" s="165"/>
      <c r="I24" s="20"/>
      <c r="J24" s="20"/>
      <c r="K24" s="20"/>
      <c r="L24" s="20"/>
      <c r="M24" s="20"/>
      <c r="N24" s="20"/>
      <c r="O24" s="20"/>
      <c r="P24" s="20"/>
    </row>
    <row r="25" spans="2:16" ht="30.75" customHeight="1">
      <c r="B25" s="128">
        <f>'2'!B24</f>
        <v>9</v>
      </c>
      <c r="C25" s="12">
        <f>AVERAGE('2'!$E24:$F24)</f>
        <v>75.284999999999968</v>
      </c>
      <c r="D25" s="128">
        <f>$C25*'2'!$H24</f>
        <v>978.70499999999959</v>
      </c>
      <c r="E25" s="128">
        <f>POWER($C25, 2)*'2'!$H24</f>
        <v>73681.805924999935</v>
      </c>
      <c r="F25" s="127" t="s">
        <v>32</v>
      </c>
      <c r="G25" s="128">
        <f>SQRT(G21)</f>
        <v>6.6609662055485028</v>
      </c>
      <c r="I25" s="20"/>
      <c r="J25" s="20"/>
      <c r="K25" s="20"/>
      <c r="L25" s="20"/>
      <c r="M25" s="20"/>
      <c r="N25" s="20"/>
      <c r="O25" s="20"/>
      <c r="P25" s="20"/>
    </row>
    <row r="26" spans="2:16" ht="30" customHeight="1">
      <c r="B26" s="128">
        <f>'2'!B25</f>
        <v>10</v>
      </c>
      <c r="C26" s="12">
        <f>AVERAGE('2'!$E25:$F25)</f>
        <v>78.494999999999976</v>
      </c>
      <c r="D26" s="128">
        <f>$C26*'2'!$H25</f>
        <v>1020.4349999999997</v>
      </c>
      <c r="E26" s="128">
        <f>POWER($C26, 2)*'2'!$H25</f>
        <v>80099.045324999941</v>
      </c>
      <c r="F26" s="127" t="s">
        <v>33</v>
      </c>
      <c r="G26" s="128">
        <f>MAX(C17:C26)</f>
        <v>78.494999999999976</v>
      </c>
      <c r="I26" s="20"/>
      <c r="J26" s="20"/>
      <c r="K26" s="20"/>
      <c r="L26" s="20"/>
      <c r="M26" s="20"/>
      <c r="N26" s="20"/>
      <c r="O26" s="20"/>
      <c r="P26" s="20"/>
    </row>
    <row r="27" spans="2:16">
      <c r="I27" s="20"/>
      <c r="J27" s="20"/>
      <c r="K27" s="20"/>
      <c r="L27" s="20"/>
      <c r="M27" s="20"/>
      <c r="N27" s="20"/>
      <c r="O27" s="20"/>
      <c r="P27" s="20"/>
    </row>
    <row r="28" spans="2:16">
      <c r="I28" s="20"/>
      <c r="J28" s="20"/>
      <c r="K28" s="20"/>
      <c r="L28" s="20"/>
      <c r="M28" s="20"/>
      <c r="N28" s="20"/>
      <c r="O28" s="20"/>
      <c r="P28" s="20"/>
    </row>
    <row r="29" spans="2:16">
      <c r="I29" s="20"/>
      <c r="J29" s="20"/>
      <c r="K29" s="20"/>
      <c r="L29" s="20"/>
      <c r="M29" s="20"/>
      <c r="N29" s="20"/>
      <c r="O29" s="20"/>
      <c r="P29" s="20"/>
    </row>
    <row r="30" spans="2:16">
      <c r="I30" s="20"/>
      <c r="J30" s="20"/>
      <c r="K30" s="20"/>
      <c r="L30" s="20"/>
      <c r="M30" s="20"/>
      <c r="N30" s="20"/>
      <c r="O30" s="20"/>
      <c r="P30" s="20"/>
    </row>
    <row r="31" spans="2:16">
      <c r="I31" s="20"/>
      <c r="J31" s="20"/>
      <c r="K31" s="20"/>
      <c r="L31" s="20"/>
      <c r="M31" s="20"/>
      <c r="N31" s="20"/>
      <c r="O31" s="20"/>
      <c r="P31" s="20"/>
    </row>
    <row r="32" spans="2:16">
      <c r="I32" s="20"/>
      <c r="J32" s="20"/>
      <c r="K32" s="20"/>
      <c r="L32" s="20"/>
      <c r="M32" s="20"/>
      <c r="N32" s="20"/>
      <c r="O32" s="20"/>
      <c r="P32" s="20"/>
    </row>
    <row r="33" spans="9:16">
      <c r="I33" s="20"/>
      <c r="J33" s="20"/>
      <c r="K33" s="20"/>
      <c r="L33" s="20"/>
      <c r="M33" s="20"/>
      <c r="N33" s="20"/>
      <c r="O33" s="20"/>
      <c r="P33" s="20"/>
    </row>
    <row r="34" spans="9:16">
      <c r="I34" s="20"/>
      <c r="J34" s="20"/>
      <c r="K34" s="20"/>
      <c r="L34" s="20"/>
      <c r="M34" s="20"/>
      <c r="N34" s="20"/>
      <c r="O34" s="20"/>
      <c r="P34" s="20"/>
    </row>
    <row r="35" spans="9:16">
      <c r="I35" s="20"/>
      <c r="J35" s="20"/>
      <c r="K35" s="20"/>
      <c r="L35" s="20"/>
      <c r="M35" s="20"/>
      <c r="N35" s="20"/>
      <c r="O35" s="20"/>
      <c r="P35" s="20"/>
    </row>
    <row r="36" spans="9:16">
      <c r="I36" s="20"/>
      <c r="J36" s="20"/>
      <c r="K36" s="20"/>
      <c r="L36" s="20"/>
      <c r="M36" s="20"/>
      <c r="N36" s="20"/>
      <c r="O36" s="20"/>
      <c r="P36" s="20"/>
    </row>
    <row r="37" spans="9:16">
      <c r="I37" s="20"/>
      <c r="J37" s="20"/>
      <c r="K37" s="20"/>
      <c r="L37" s="20"/>
      <c r="M37" s="20"/>
      <c r="N37" s="20"/>
      <c r="O37" s="20"/>
      <c r="P37" s="20"/>
    </row>
    <row r="38" spans="9:16">
      <c r="I38" s="20"/>
      <c r="J38" s="20"/>
      <c r="K38" s="20"/>
      <c r="L38" s="20"/>
      <c r="M38" s="20"/>
      <c r="N38" s="20"/>
      <c r="O38" s="20"/>
      <c r="P38" s="20"/>
    </row>
    <row r="39" spans="9:16">
      <c r="I39" s="20"/>
      <c r="J39" s="20"/>
      <c r="K39" s="20"/>
      <c r="L39" s="20"/>
      <c r="M39" s="20"/>
      <c r="N39" s="20"/>
      <c r="O39" s="20"/>
      <c r="P39" s="20"/>
    </row>
    <row r="40" spans="9:16">
      <c r="I40" s="20"/>
      <c r="J40" s="20"/>
      <c r="K40" s="20"/>
      <c r="L40" s="20"/>
      <c r="M40" s="20"/>
      <c r="N40" s="20"/>
      <c r="O40" s="20"/>
      <c r="P40" s="20"/>
    </row>
    <row r="41" spans="9:16">
      <c r="I41" s="20"/>
      <c r="J41" s="20"/>
      <c r="K41" s="20"/>
      <c r="L41" s="20"/>
      <c r="M41" s="20"/>
      <c r="N41" s="20"/>
      <c r="O41" s="20"/>
      <c r="P41" s="20"/>
    </row>
    <row r="42" spans="9:16">
      <c r="I42" s="20"/>
      <c r="J42" s="20"/>
      <c r="K42" s="20"/>
      <c r="L42" s="20"/>
      <c r="M42" s="20"/>
      <c r="N42" s="20"/>
      <c r="O42" s="20"/>
      <c r="P42" s="20"/>
    </row>
    <row r="43" spans="9:16">
      <c r="I43" s="20"/>
      <c r="J43" s="20"/>
      <c r="K43" s="20"/>
      <c r="L43" s="20"/>
      <c r="M43" s="20"/>
      <c r="N43" s="20"/>
      <c r="O43" s="20"/>
      <c r="P43" s="20"/>
    </row>
    <row r="44" spans="9:16">
      <c r="I44" s="20"/>
      <c r="J44" s="20"/>
      <c r="K44" s="20"/>
      <c r="L44" s="20"/>
      <c r="M44" s="20"/>
      <c r="N44" s="20"/>
      <c r="O44" s="20"/>
      <c r="P44" s="20"/>
    </row>
    <row r="45" spans="9:16">
      <c r="I45" s="20"/>
      <c r="J45" s="20"/>
      <c r="K45" s="20"/>
      <c r="L45" s="20"/>
      <c r="M45" s="20"/>
      <c r="N45" s="20"/>
      <c r="O45" s="20"/>
      <c r="P45" s="20"/>
    </row>
    <row r="46" spans="9:16">
      <c r="I46" s="20"/>
      <c r="J46" s="20"/>
      <c r="K46" s="20"/>
      <c r="L46" s="20"/>
      <c r="M46" s="20"/>
      <c r="N46" s="20"/>
      <c r="O46" s="20"/>
      <c r="P46" s="20"/>
    </row>
    <row r="47" spans="9:16">
      <c r="I47" s="20"/>
      <c r="J47" s="20"/>
      <c r="K47" s="20"/>
      <c r="L47" s="20"/>
      <c r="M47" s="20"/>
      <c r="N47" s="20"/>
      <c r="O47" s="20"/>
      <c r="P47" s="20"/>
    </row>
    <row r="48" spans="9:16">
      <c r="I48" s="20"/>
      <c r="J48" s="20"/>
      <c r="K48" s="20"/>
      <c r="L48" s="20"/>
      <c r="M48" s="20"/>
      <c r="N48" s="20"/>
      <c r="O48" s="20"/>
      <c r="P48" s="20"/>
    </row>
    <row r="49" spans="9:16">
      <c r="I49" s="20"/>
      <c r="J49" s="20"/>
      <c r="K49" s="20"/>
      <c r="L49" s="20"/>
      <c r="M49" s="20"/>
      <c r="N49" s="20"/>
      <c r="O49" s="20"/>
      <c r="P49" s="20"/>
    </row>
    <row r="50" spans="9:16">
      <c r="I50" s="20"/>
      <c r="J50" s="20"/>
      <c r="K50" s="20"/>
      <c r="L50" s="20"/>
      <c r="M50" s="20"/>
      <c r="N50" s="20"/>
      <c r="O50" s="20"/>
      <c r="P50" s="20"/>
    </row>
    <row r="51" spans="9:16">
      <c r="I51" s="20"/>
      <c r="J51" s="20"/>
      <c r="K51" s="20"/>
      <c r="L51" s="20"/>
      <c r="M51" s="20"/>
      <c r="N51" s="20"/>
      <c r="O51" s="20"/>
      <c r="P51" s="20"/>
    </row>
    <row r="52" spans="9:16">
      <c r="I52" s="20"/>
      <c r="J52" s="20"/>
      <c r="K52" s="20"/>
      <c r="L52" s="20"/>
      <c r="M52" s="20"/>
      <c r="N52" s="20"/>
      <c r="O52" s="20"/>
      <c r="P52" s="20"/>
    </row>
    <row r="53" spans="9:16">
      <c r="I53" s="20"/>
      <c r="J53" s="20"/>
      <c r="K53" s="20"/>
      <c r="L53" s="20"/>
      <c r="M53" s="20"/>
      <c r="N53" s="20"/>
      <c r="O53" s="20"/>
      <c r="P53" s="20"/>
    </row>
    <row r="54" spans="9:16">
      <c r="I54" s="20"/>
      <c r="J54" s="20"/>
      <c r="K54" s="20"/>
      <c r="L54" s="20"/>
      <c r="M54" s="20"/>
      <c r="N54" s="20"/>
      <c r="O54" s="20"/>
      <c r="P54" s="20"/>
    </row>
    <row r="55" spans="9:16">
      <c r="I55" s="20"/>
      <c r="J55" s="20"/>
      <c r="K55" s="20"/>
      <c r="L55" s="20"/>
      <c r="M55" s="20"/>
      <c r="N55" s="20"/>
      <c r="O55" s="20"/>
      <c r="P55" s="20"/>
    </row>
    <row r="56" spans="9:16">
      <c r="I56" s="20"/>
      <c r="J56" s="20"/>
      <c r="K56" s="20"/>
      <c r="L56" s="20"/>
      <c r="M56" s="20"/>
      <c r="N56" s="20"/>
      <c r="O56" s="20"/>
      <c r="P56" s="20"/>
    </row>
    <row r="57" spans="9:16">
      <c r="I57" s="20"/>
      <c r="J57" s="20"/>
      <c r="K57" s="20"/>
      <c r="L57" s="20"/>
      <c r="M57" s="20"/>
      <c r="N57" s="20"/>
      <c r="O57" s="20"/>
      <c r="P57" s="20"/>
    </row>
    <row r="58" spans="9:16">
      <c r="I58" s="20"/>
      <c r="J58" s="20"/>
      <c r="K58" s="20"/>
      <c r="L58" s="20"/>
      <c r="M58" s="20"/>
      <c r="N58" s="20"/>
      <c r="O58" s="20"/>
      <c r="P58" s="20"/>
    </row>
    <row r="59" spans="9:16">
      <c r="I59" s="20"/>
      <c r="J59" s="20"/>
      <c r="K59" s="20"/>
      <c r="L59" s="20"/>
      <c r="M59" s="20"/>
      <c r="N59" s="20"/>
      <c r="O59" s="20"/>
      <c r="P59" s="20"/>
    </row>
    <row r="60" spans="9:16">
      <c r="I60" s="20"/>
      <c r="J60" s="20"/>
      <c r="K60" s="20"/>
      <c r="L60" s="20"/>
      <c r="M60" s="20"/>
      <c r="N60" s="20"/>
      <c r="O60" s="20"/>
      <c r="P60" s="20"/>
    </row>
    <row r="61" spans="9:16">
      <c r="I61" s="20"/>
      <c r="J61" s="20"/>
      <c r="K61" s="20"/>
      <c r="L61" s="20"/>
      <c r="M61" s="20"/>
      <c r="N61" s="20"/>
      <c r="O61" s="20"/>
      <c r="P61" s="20"/>
    </row>
    <row r="62" spans="9:16">
      <c r="I62" s="20"/>
      <c r="J62" s="20"/>
      <c r="K62" s="20"/>
      <c r="L62" s="20"/>
      <c r="M62" s="20"/>
      <c r="N62" s="20"/>
      <c r="O62" s="20"/>
      <c r="P62" s="20"/>
    </row>
    <row r="63" spans="9:16">
      <c r="I63" s="20"/>
      <c r="J63" s="20"/>
      <c r="K63" s="20"/>
      <c r="L63" s="20"/>
      <c r="M63" s="20"/>
      <c r="N63" s="20"/>
      <c r="O63" s="20"/>
      <c r="P63" s="20"/>
    </row>
    <row r="64" spans="9:16">
      <c r="I64" s="20"/>
      <c r="J64" s="20"/>
      <c r="K64" s="20"/>
      <c r="L64" s="20"/>
      <c r="M64" s="20"/>
      <c r="N64" s="20"/>
      <c r="O64" s="20"/>
      <c r="P64" s="20"/>
    </row>
    <row r="65" spans="9:16">
      <c r="I65" s="20"/>
      <c r="J65" s="20"/>
      <c r="K65" s="20"/>
      <c r="L65" s="20"/>
      <c r="M65" s="20"/>
      <c r="N65" s="20"/>
      <c r="O65" s="20"/>
      <c r="P65" s="20"/>
    </row>
    <row r="66" spans="9:16">
      <c r="I66" s="20"/>
      <c r="J66" s="20"/>
      <c r="K66" s="20"/>
      <c r="L66" s="20"/>
      <c r="M66" s="20"/>
      <c r="N66" s="20"/>
      <c r="O66" s="20"/>
      <c r="P66" s="20"/>
    </row>
    <row r="67" spans="9:16">
      <c r="I67" s="20"/>
      <c r="J67" s="20"/>
      <c r="K67" s="20"/>
      <c r="L67" s="20"/>
      <c r="M67" s="20"/>
      <c r="N67" s="20"/>
      <c r="O67" s="20"/>
      <c r="P67" s="20"/>
    </row>
    <row r="68" spans="9:16">
      <c r="I68" s="20"/>
      <c r="J68" s="20"/>
      <c r="K68" s="20"/>
      <c r="L68" s="20"/>
      <c r="M68" s="20"/>
      <c r="N68" s="20"/>
      <c r="O68" s="20"/>
      <c r="P68" s="20"/>
    </row>
    <row r="69" spans="9:16">
      <c r="I69" s="20"/>
      <c r="J69" s="20"/>
      <c r="K69" s="20"/>
      <c r="L69" s="20"/>
      <c r="M69" s="20"/>
      <c r="N69" s="20"/>
      <c r="O69" s="20"/>
      <c r="P69" s="20"/>
    </row>
    <row r="70" spans="9:16">
      <c r="I70" s="20"/>
      <c r="J70" s="20"/>
      <c r="K70" s="20"/>
      <c r="L70" s="20"/>
      <c r="M70" s="20"/>
      <c r="N70" s="20"/>
      <c r="O70" s="20"/>
      <c r="P70" s="20"/>
    </row>
    <row r="71" spans="9:16">
      <c r="I71" s="20"/>
      <c r="J71" s="20"/>
      <c r="K71" s="20"/>
      <c r="L71" s="20"/>
      <c r="M71" s="20"/>
      <c r="N71" s="20"/>
      <c r="O71" s="20"/>
      <c r="P71" s="20"/>
    </row>
    <row r="72" spans="9:16">
      <c r="I72" s="20"/>
      <c r="J72" s="20"/>
      <c r="K72" s="20"/>
      <c r="L72" s="20"/>
      <c r="M72" s="20"/>
      <c r="N72" s="20"/>
      <c r="O72" s="20"/>
      <c r="P72" s="20"/>
    </row>
    <row r="73" spans="9:16">
      <c r="I73" s="20"/>
      <c r="J73" s="20"/>
      <c r="K73" s="20"/>
      <c r="L73" s="20"/>
      <c r="M73" s="20"/>
      <c r="N73" s="20"/>
      <c r="O73" s="20"/>
      <c r="P73" s="20"/>
    </row>
    <row r="74" spans="9:16">
      <c r="I74" s="20"/>
      <c r="J74" s="20"/>
      <c r="K74" s="20"/>
      <c r="L74" s="20"/>
      <c r="M74" s="20"/>
      <c r="N74" s="20"/>
      <c r="O74" s="20"/>
      <c r="P74" s="20"/>
    </row>
    <row r="75" spans="9:16">
      <c r="I75" s="20"/>
      <c r="J75" s="20"/>
      <c r="K75" s="20"/>
      <c r="L75" s="20"/>
      <c r="M75" s="20"/>
      <c r="N75" s="20"/>
      <c r="O75" s="20"/>
      <c r="P75" s="20"/>
    </row>
    <row r="76" spans="9:16">
      <c r="I76" s="20"/>
      <c r="J76" s="20"/>
      <c r="K76" s="20"/>
      <c r="L76" s="20"/>
      <c r="M76" s="20"/>
      <c r="N76" s="20"/>
      <c r="O76" s="20"/>
      <c r="P76" s="20"/>
    </row>
    <row r="77" spans="9:16">
      <c r="I77" s="20"/>
      <c r="J77" s="20"/>
      <c r="K77" s="20"/>
      <c r="L77" s="20"/>
      <c r="M77" s="20"/>
      <c r="N77" s="20"/>
      <c r="O77" s="20"/>
      <c r="P77" s="20"/>
    </row>
    <row r="78" spans="9:16">
      <c r="I78" s="20"/>
      <c r="J78" s="20"/>
      <c r="K78" s="20"/>
      <c r="L78" s="20"/>
      <c r="M78" s="20"/>
      <c r="N78" s="20"/>
      <c r="O78" s="20"/>
      <c r="P78" s="20"/>
    </row>
    <row r="79" spans="9:16">
      <c r="I79" s="20"/>
      <c r="J79" s="20"/>
      <c r="K79" s="20"/>
      <c r="L79" s="20"/>
      <c r="M79" s="20"/>
      <c r="N79" s="20"/>
      <c r="O79" s="20"/>
      <c r="P79" s="20"/>
    </row>
    <row r="80" spans="9:16">
      <c r="I80" s="20"/>
      <c r="J80" s="20"/>
      <c r="K80" s="20"/>
      <c r="L80" s="20"/>
      <c r="M80" s="20"/>
      <c r="N80" s="20"/>
      <c r="O80" s="20"/>
      <c r="P80" s="20"/>
    </row>
    <row r="81" spans="9:16">
      <c r="I81" s="20"/>
      <c r="J81" s="20"/>
      <c r="K81" s="20"/>
      <c r="L81" s="20"/>
      <c r="M81" s="20"/>
      <c r="N81" s="20"/>
      <c r="O81" s="20"/>
      <c r="P81" s="20"/>
    </row>
    <row r="82" spans="9:16">
      <c r="I82" s="20"/>
      <c r="J82" s="20"/>
      <c r="K82" s="20"/>
      <c r="L82" s="20"/>
      <c r="M82" s="20"/>
      <c r="N82" s="20"/>
      <c r="O82" s="20"/>
      <c r="P82" s="20"/>
    </row>
    <row r="83" spans="9:16">
      <c r="I83" s="20"/>
      <c r="J83" s="20"/>
      <c r="K83" s="20"/>
      <c r="L83" s="20"/>
      <c r="M83" s="20"/>
      <c r="N83" s="20"/>
      <c r="O83" s="20"/>
      <c r="P83" s="20"/>
    </row>
    <row r="84" spans="9:16">
      <c r="I84" s="20"/>
      <c r="J84" s="20"/>
      <c r="K84" s="20"/>
      <c r="L84" s="20"/>
      <c r="M84" s="20"/>
      <c r="N84" s="20"/>
      <c r="O84" s="20"/>
      <c r="P84" s="20"/>
    </row>
    <row r="85" spans="9:16">
      <c r="I85" s="20"/>
      <c r="J85" s="20"/>
      <c r="K85" s="20"/>
      <c r="L85" s="20"/>
      <c r="M85" s="20"/>
      <c r="N85" s="20"/>
      <c r="O85" s="20"/>
      <c r="P85" s="20"/>
    </row>
    <row r="86" spans="9:16">
      <c r="I86" s="20"/>
      <c r="J86" s="20"/>
      <c r="K86" s="20"/>
      <c r="L86" s="20"/>
      <c r="M86" s="20"/>
      <c r="N86" s="20"/>
      <c r="O86" s="20"/>
      <c r="P86" s="20"/>
    </row>
    <row r="87" spans="9:16">
      <c r="I87" s="20"/>
      <c r="J87" s="20"/>
      <c r="K87" s="20"/>
      <c r="L87" s="20"/>
      <c r="M87" s="20"/>
      <c r="N87" s="20"/>
      <c r="O87" s="20"/>
      <c r="P87" s="20"/>
    </row>
    <row r="88" spans="9:16">
      <c r="I88" s="20"/>
      <c r="J88" s="20"/>
      <c r="K88" s="20"/>
      <c r="L88" s="20"/>
      <c r="M88" s="20"/>
      <c r="N88" s="20"/>
      <c r="O88" s="20"/>
      <c r="P88" s="20"/>
    </row>
    <row r="89" spans="9:16">
      <c r="I89" s="20"/>
      <c r="J89" s="20"/>
      <c r="K89" s="20"/>
      <c r="L89" s="20"/>
      <c r="M89" s="20"/>
      <c r="N89" s="20"/>
      <c r="O89" s="20"/>
      <c r="P89" s="20"/>
    </row>
    <row r="90" spans="9:16">
      <c r="I90" s="20"/>
      <c r="J90" s="20"/>
      <c r="K90" s="20"/>
      <c r="L90" s="20"/>
      <c r="M90" s="20"/>
      <c r="N90" s="20"/>
      <c r="O90" s="20"/>
      <c r="P90" s="20"/>
    </row>
    <row r="91" spans="9:16">
      <c r="I91" s="20"/>
      <c r="J91" s="20"/>
      <c r="K91" s="20"/>
      <c r="L91" s="20"/>
      <c r="M91" s="20"/>
      <c r="N91" s="20"/>
      <c r="O91" s="20"/>
      <c r="P91" s="20"/>
    </row>
    <row r="92" spans="9:16">
      <c r="I92" s="20"/>
      <c r="J92" s="20"/>
      <c r="K92" s="20"/>
      <c r="L92" s="20"/>
      <c r="M92" s="20"/>
      <c r="N92" s="20"/>
      <c r="O92" s="20"/>
      <c r="P92" s="20"/>
    </row>
    <row r="93" spans="9:16">
      <c r="I93" s="20"/>
      <c r="J93" s="20"/>
      <c r="K93" s="20"/>
      <c r="L93" s="20"/>
      <c r="M93" s="20"/>
      <c r="N93" s="20"/>
      <c r="O93" s="20"/>
      <c r="P93" s="20"/>
    </row>
    <row r="94" spans="9:16">
      <c r="I94" s="20"/>
      <c r="J94" s="20"/>
      <c r="K94" s="20"/>
      <c r="L94" s="20"/>
      <c r="M94" s="20"/>
      <c r="N94" s="20"/>
      <c r="O94" s="20"/>
      <c r="P94" s="20"/>
    </row>
    <row r="95" spans="9:16">
      <c r="I95" s="20"/>
      <c r="J95" s="20"/>
      <c r="K95" s="20"/>
      <c r="L95" s="20"/>
      <c r="M95" s="20"/>
      <c r="N95" s="20"/>
      <c r="O95" s="20"/>
      <c r="P95" s="20"/>
    </row>
    <row r="96" spans="9:16">
      <c r="I96" s="20"/>
      <c r="J96" s="20"/>
      <c r="K96" s="20"/>
      <c r="L96" s="20"/>
      <c r="M96" s="20"/>
      <c r="N96" s="20"/>
      <c r="O96" s="20"/>
      <c r="P96" s="20"/>
    </row>
    <row r="97" spans="9:16">
      <c r="I97" s="20"/>
      <c r="J97" s="20"/>
      <c r="K97" s="20"/>
      <c r="L97" s="20"/>
      <c r="M97" s="20"/>
      <c r="N97" s="20"/>
      <c r="O97" s="20"/>
      <c r="P97" s="20"/>
    </row>
    <row r="98" spans="9:16">
      <c r="I98" s="20"/>
      <c r="J98" s="20"/>
      <c r="K98" s="20"/>
      <c r="L98" s="20"/>
      <c r="M98" s="20"/>
      <c r="N98" s="20"/>
      <c r="O98" s="20"/>
      <c r="P98" s="20"/>
    </row>
    <row r="99" spans="9:16">
      <c r="I99" s="20"/>
      <c r="J99" s="20"/>
      <c r="K99" s="20"/>
      <c r="L99" s="20"/>
      <c r="M99" s="20"/>
      <c r="N99" s="20"/>
      <c r="O99" s="20"/>
      <c r="P99" s="20"/>
    </row>
    <row r="100" spans="9:16">
      <c r="I100" s="20"/>
      <c r="J100" s="20"/>
      <c r="K100" s="20"/>
      <c r="L100" s="20"/>
      <c r="M100" s="20"/>
      <c r="N100" s="20"/>
      <c r="O100" s="20"/>
      <c r="P100" s="20"/>
    </row>
    <row r="101" spans="9:16">
      <c r="I101" s="20"/>
      <c r="J101" s="20"/>
      <c r="K101" s="20"/>
      <c r="L101" s="20"/>
      <c r="M101" s="20"/>
      <c r="N101" s="20"/>
      <c r="O101" s="20"/>
      <c r="P101" s="20"/>
    </row>
    <row r="102" spans="9:16">
      <c r="I102" s="20"/>
      <c r="J102" s="20"/>
      <c r="K102" s="20"/>
      <c r="L102" s="20"/>
      <c r="M102" s="20"/>
      <c r="N102" s="20"/>
      <c r="O102" s="20"/>
      <c r="P102" s="20"/>
    </row>
    <row r="103" spans="9:16">
      <c r="I103" s="20"/>
      <c r="J103" s="20"/>
      <c r="K103" s="20"/>
      <c r="L103" s="20"/>
      <c r="M103" s="20"/>
      <c r="N103" s="20"/>
      <c r="O103" s="20"/>
      <c r="P103" s="20"/>
    </row>
    <row r="104" spans="9:16">
      <c r="I104" s="20"/>
      <c r="J104" s="20"/>
      <c r="K104" s="20"/>
      <c r="L104" s="20"/>
      <c r="M104" s="20"/>
      <c r="N104" s="20"/>
      <c r="O104" s="20"/>
      <c r="P104" s="20"/>
    </row>
    <row r="105" spans="9:16">
      <c r="I105" s="20"/>
      <c r="J105" s="20"/>
      <c r="K105" s="20"/>
      <c r="L105" s="20"/>
      <c r="M105" s="20"/>
      <c r="N105" s="20"/>
      <c r="O105" s="20"/>
      <c r="P105" s="20"/>
    </row>
    <row r="106" spans="9:16">
      <c r="I106" s="20"/>
      <c r="J106" s="20"/>
      <c r="K106" s="20"/>
      <c r="L106" s="20"/>
      <c r="M106" s="20"/>
      <c r="N106" s="20"/>
      <c r="O106" s="20"/>
      <c r="P106" s="20"/>
    </row>
    <row r="107" spans="9:16">
      <c r="I107" s="20"/>
      <c r="J107" s="20"/>
      <c r="K107" s="20"/>
      <c r="L107" s="20"/>
      <c r="M107" s="20"/>
      <c r="N107" s="20"/>
      <c r="O107" s="20"/>
      <c r="P107" s="20"/>
    </row>
    <row r="108" spans="9:16">
      <c r="I108" s="20"/>
      <c r="J108" s="20"/>
      <c r="K108" s="20"/>
      <c r="L108" s="20"/>
      <c r="M108" s="20"/>
      <c r="N108" s="20"/>
      <c r="O108" s="20"/>
      <c r="P108" s="20"/>
    </row>
    <row r="109" spans="9:16">
      <c r="I109" s="20"/>
      <c r="J109" s="20"/>
      <c r="K109" s="20"/>
      <c r="L109" s="20"/>
      <c r="M109" s="20"/>
      <c r="N109" s="20"/>
      <c r="O109" s="20"/>
      <c r="P109" s="20"/>
    </row>
    <row r="110" spans="9:16">
      <c r="I110" s="20"/>
      <c r="J110" s="20"/>
      <c r="K110" s="20"/>
      <c r="L110" s="20"/>
      <c r="M110" s="20"/>
      <c r="N110" s="20"/>
      <c r="O110" s="20"/>
      <c r="P110" s="20"/>
    </row>
    <row r="111" spans="9:16">
      <c r="I111" s="20"/>
      <c r="J111" s="20"/>
      <c r="K111" s="20"/>
      <c r="L111" s="20"/>
      <c r="M111" s="20"/>
      <c r="N111" s="20"/>
      <c r="O111" s="20"/>
      <c r="P111" s="20"/>
    </row>
    <row r="112" spans="9:16">
      <c r="I112" s="20"/>
      <c r="J112" s="20"/>
      <c r="K112" s="20"/>
      <c r="L112" s="20"/>
      <c r="M112" s="20"/>
      <c r="N112" s="20"/>
      <c r="O112" s="20"/>
      <c r="P112" s="20"/>
    </row>
    <row r="113" spans="9:16">
      <c r="I113" s="20"/>
      <c r="J113" s="20"/>
      <c r="K113" s="20"/>
      <c r="L113" s="20"/>
      <c r="M113" s="20"/>
      <c r="N113" s="20"/>
      <c r="O113" s="20"/>
      <c r="P113" s="20"/>
    </row>
    <row r="114" spans="9:16">
      <c r="I114" s="20"/>
      <c r="J114" s="20"/>
      <c r="K114" s="20"/>
      <c r="L114" s="20"/>
      <c r="M114" s="20"/>
      <c r="N114" s="20"/>
      <c r="O114" s="20"/>
      <c r="P114" s="20"/>
    </row>
    <row r="115" spans="9:16">
      <c r="I115" s="20"/>
      <c r="J115" s="20"/>
      <c r="K115" s="20"/>
      <c r="L115" s="20"/>
      <c r="M115" s="20"/>
      <c r="N115" s="20"/>
      <c r="O115" s="20"/>
      <c r="P115" s="20"/>
    </row>
    <row r="116" spans="9:16">
      <c r="I116" s="20"/>
      <c r="J116" s="20"/>
      <c r="K116" s="20"/>
      <c r="L116" s="20"/>
      <c r="M116" s="20"/>
      <c r="N116" s="20"/>
      <c r="O116" s="20"/>
      <c r="P116" s="20"/>
    </row>
    <row r="117" spans="9:16">
      <c r="I117" s="20"/>
      <c r="J117" s="20"/>
      <c r="K117" s="20"/>
      <c r="L117" s="20"/>
      <c r="M117" s="20"/>
      <c r="N117" s="20"/>
      <c r="O117" s="20"/>
      <c r="P117" s="20"/>
    </row>
    <row r="118" spans="9:16">
      <c r="I118" s="20"/>
      <c r="J118" s="20"/>
      <c r="K118" s="20"/>
      <c r="L118" s="20"/>
      <c r="M118" s="20"/>
      <c r="N118" s="20"/>
      <c r="O118" s="20"/>
      <c r="P118" s="20"/>
    </row>
    <row r="119" spans="9:16">
      <c r="I119" s="20"/>
      <c r="J119" s="20"/>
      <c r="K119" s="20"/>
      <c r="L119" s="20"/>
      <c r="M119" s="20"/>
      <c r="N119" s="20"/>
      <c r="O119" s="20"/>
      <c r="P119" s="20"/>
    </row>
    <row r="120" spans="9:16">
      <c r="I120" s="20"/>
      <c r="J120" s="20"/>
      <c r="K120" s="20"/>
      <c r="L120" s="20"/>
      <c r="M120" s="20"/>
      <c r="N120" s="20"/>
      <c r="O120" s="20"/>
      <c r="P120" s="20"/>
    </row>
    <row r="121" spans="9:16">
      <c r="I121" s="20"/>
      <c r="J121" s="20"/>
      <c r="K121" s="20"/>
      <c r="L121" s="20"/>
      <c r="M121" s="20"/>
      <c r="N121" s="20"/>
      <c r="O121" s="20"/>
      <c r="P121" s="20"/>
    </row>
    <row r="122" spans="9:16">
      <c r="I122" s="20"/>
      <c r="J122" s="20"/>
      <c r="K122" s="20"/>
      <c r="L122" s="20"/>
      <c r="M122" s="20"/>
      <c r="N122" s="20"/>
      <c r="O122" s="20"/>
      <c r="P122" s="20"/>
    </row>
    <row r="123" spans="9:16">
      <c r="I123" s="20"/>
      <c r="J123" s="20"/>
      <c r="K123" s="20"/>
      <c r="L123" s="20"/>
      <c r="M123" s="20"/>
      <c r="N123" s="20"/>
      <c r="O123" s="20"/>
      <c r="P123" s="20"/>
    </row>
    <row r="124" spans="9:16">
      <c r="I124" s="20"/>
      <c r="J124" s="20"/>
      <c r="K124" s="20"/>
      <c r="L124" s="20"/>
      <c r="M124" s="20"/>
      <c r="N124" s="20"/>
      <c r="O124" s="20"/>
      <c r="P124" s="20"/>
    </row>
    <row r="125" spans="9:16">
      <c r="I125" s="20"/>
      <c r="J125" s="20"/>
      <c r="K125" s="20"/>
      <c r="L125" s="20"/>
      <c r="M125" s="20"/>
      <c r="N125" s="20"/>
      <c r="O125" s="20"/>
      <c r="P125" s="20"/>
    </row>
    <row r="126" spans="9:16">
      <c r="I126" s="20"/>
      <c r="J126" s="20"/>
      <c r="K126" s="20"/>
      <c r="L126" s="20"/>
      <c r="M126" s="20"/>
      <c r="N126" s="20"/>
      <c r="O126" s="20"/>
      <c r="P126" s="20"/>
    </row>
    <row r="127" spans="9:16">
      <c r="I127" s="20"/>
      <c r="J127" s="20"/>
      <c r="K127" s="20"/>
      <c r="L127" s="20"/>
      <c r="M127" s="20"/>
      <c r="N127" s="20"/>
      <c r="O127" s="20"/>
      <c r="P127" s="20"/>
    </row>
    <row r="128" spans="9:16">
      <c r="I128" s="20"/>
      <c r="J128" s="20"/>
      <c r="K128" s="20"/>
      <c r="L128" s="20"/>
      <c r="M128" s="20"/>
      <c r="N128" s="20"/>
      <c r="O128" s="20"/>
      <c r="P128" s="20"/>
    </row>
    <row r="129" spans="9:16">
      <c r="I129" s="20"/>
      <c r="J129" s="20"/>
      <c r="K129" s="20"/>
      <c r="L129" s="20"/>
      <c r="M129" s="20"/>
      <c r="N129" s="20"/>
      <c r="O129" s="20"/>
      <c r="P129" s="20"/>
    </row>
    <row r="130" spans="9:16">
      <c r="I130" s="20"/>
      <c r="J130" s="20"/>
      <c r="K130" s="20"/>
      <c r="L130" s="20"/>
      <c r="M130" s="20"/>
      <c r="N130" s="20"/>
      <c r="O130" s="20"/>
      <c r="P130" s="20"/>
    </row>
    <row r="131" spans="9:16">
      <c r="I131" s="20"/>
      <c r="J131" s="20"/>
      <c r="K131" s="20"/>
      <c r="L131" s="20"/>
      <c r="M131" s="20"/>
      <c r="N131" s="20"/>
      <c r="O131" s="20"/>
      <c r="P131" s="20"/>
    </row>
    <row r="132" spans="9:16">
      <c r="I132" s="20"/>
      <c r="J132" s="20"/>
      <c r="K132" s="20"/>
      <c r="L132" s="20"/>
      <c r="M132" s="20"/>
      <c r="N132" s="20"/>
      <c r="O132" s="20"/>
      <c r="P132" s="20"/>
    </row>
    <row r="133" spans="9:16">
      <c r="I133" s="20"/>
      <c r="J133" s="20"/>
      <c r="K133" s="20"/>
      <c r="L133" s="20"/>
      <c r="M133" s="20"/>
      <c r="N133" s="20"/>
      <c r="O133" s="20"/>
      <c r="P133" s="20"/>
    </row>
    <row r="134" spans="9:16">
      <c r="I134" s="20"/>
      <c r="J134" s="20"/>
      <c r="K134" s="20"/>
      <c r="L134" s="20"/>
      <c r="M134" s="20"/>
      <c r="N134" s="20"/>
      <c r="O134" s="20"/>
      <c r="P134" s="20"/>
    </row>
    <row r="135" spans="9:16">
      <c r="I135" s="20"/>
      <c r="J135" s="20"/>
      <c r="K135" s="20"/>
      <c r="L135" s="20"/>
      <c r="M135" s="20"/>
      <c r="N135" s="20"/>
      <c r="O135" s="20"/>
      <c r="P135" s="20"/>
    </row>
    <row r="136" spans="9:16">
      <c r="I136" s="20"/>
      <c r="J136" s="20"/>
      <c r="K136" s="20"/>
      <c r="L136" s="20"/>
      <c r="M136" s="20"/>
      <c r="N136" s="20"/>
      <c r="O136" s="20"/>
      <c r="P136" s="20"/>
    </row>
    <row r="137" spans="9:16">
      <c r="I137" s="20"/>
      <c r="J137" s="20"/>
      <c r="K137" s="20"/>
      <c r="L137" s="20"/>
      <c r="M137" s="20"/>
      <c r="N137" s="20"/>
      <c r="O137" s="20"/>
      <c r="P137" s="20"/>
    </row>
    <row r="138" spans="9:16">
      <c r="I138" s="20"/>
      <c r="J138" s="20"/>
      <c r="K138" s="20"/>
      <c r="L138" s="20"/>
      <c r="M138" s="20"/>
      <c r="N138" s="20"/>
      <c r="O138" s="20"/>
      <c r="P138" s="20"/>
    </row>
    <row r="139" spans="9:16">
      <c r="I139" s="20"/>
      <c r="J139" s="20"/>
      <c r="K139" s="20"/>
      <c r="L139" s="20"/>
      <c r="M139" s="20"/>
      <c r="N139" s="20"/>
      <c r="O139" s="20"/>
      <c r="P139" s="20"/>
    </row>
    <row r="140" spans="9:16">
      <c r="I140" s="20"/>
      <c r="J140" s="20"/>
      <c r="K140" s="20"/>
      <c r="L140" s="20"/>
      <c r="M140" s="20"/>
      <c r="N140" s="20"/>
      <c r="O140" s="20"/>
      <c r="P140" s="20"/>
    </row>
    <row r="141" spans="9:16">
      <c r="I141" s="20"/>
      <c r="J141" s="20"/>
      <c r="K141" s="20"/>
      <c r="L141" s="20"/>
      <c r="M141" s="20"/>
      <c r="N141" s="20"/>
      <c r="O141" s="20"/>
      <c r="P141" s="20"/>
    </row>
    <row r="142" spans="9:16">
      <c r="I142" s="20"/>
      <c r="J142" s="20"/>
      <c r="K142" s="20"/>
      <c r="L142" s="20"/>
      <c r="M142" s="20"/>
      <c r="N142" s="20"/>
      <c r="O142" s="20"/>
      <c r="P142" s="20"/>
    </row>
    <row r="143" spans="9:16">
      <c r="I143" s="20"/>
      <c r="J143" s="20"/>
      <c r="K143" s="20"/>
      <c r="L143" s="20"/>
      <c r="M143" s="20"/>
      <c r="N143" s="20"/>
      <c r="O143" s="20"/>
      <c r="P143" s="20"/>
    </row>
    <row r="144" spans="9:16">
      <c r="I144" s="20"/>
      <c r="J144" s="20"/>
      <c r="K144" s="20"/>
      <c r="L144" s="20"/>
      <c r="M144" s="20"/>
      <c r="N144" s="20"/>
      <c r="O144" s="20"/>
      <c r="P144" s="20"/>
    </row>
    <row r="145" spans="9:16">
      <c r="I145" s="20"/>
      <c r="J145" s="20"/>
      <c r="K145" s="20"/>
      <c r="L145" s="20"/>
      <c r="M145" s="20"/>
      <c r="N145" s="20"/>
      <c r="O145" s="20"/>
      <c r="P145" s="20"/>
    </row>
    <row r="146" spans="9:16">
      <c r="I146" s="20"/>
      <c r="J146" s="20"/>
      <c r="K146" s="20"/>
      <c r="L146" s="20"/>
      <c r="M146" s="20"/>
      <c r="N146" s="20"/>
      <c r="O146" s="20"/>
      <c r="P146" s="20"/>
    </row>
    <row r="147" spans="9:16">
      <c r="I147" s="20"/>
      <c r="J147" s="20"/>
      <c r="K147" s="20"/>
      <c r="L147" s="20"/>
      <c r="M147" s="20"/>
      <c r="N147" s="20"/>
      <c r="O147" s="20"/>
      <c r="P147" s="20"/>
    </row>
    <row r="148" spans="9:16">
      <c r="I148" s="20"/>
      <c r="J148" s="20"/>
      <c r="K148" s="20"/>
      <c r="L148" s="20"/>
      <c r="M148" s="20"/>
      <c r="N148" s="20"/>
      <c r="O148" s="20"/>
      <c r="P148" s="20"/>
    </row>
    <row r="149" spans="9:16">
      <c r="I149" s="20"/>
      <c r="J149" s="20"/>
      <c r="K149" s="20"/>
      <c r="L149" s="20"/>
      <c r="M149" s="20"/>
      <c r="N149" s="20"/>
      <c r="O149" s="20"/>
      <c r="P149" s="20"/>
    </row>
    <row r="150" spans="9:16">
      <c r="I150" s="20"/>
      <c r="J150" s="20"/>
      <c r="K150" s="20"/>
      <c r="L150" s="20"/>
      <c r="M150" s="20"/>
      <c r="N150" s="20"/>
      <c r="O150" s="20"/>
      <c r="P150" s="20"/>
    </row>
    <row r="151" spans="9:16">
      <c r="I151" s="20"/>
      <c r="J151" s="20"/>
      <c r="K151" s="20"/>
      <c r="L151" s="20"/>
      <c r="M151" s="20"/>
      <c r="N151" s="20"/>
      <c r="O151" s="20"/>
      <c r="P151" s="20"/>
    </row>
    <row r="152" spans="9:16">
      <c r="I152" s="20"/>
      <c r="J152" s="20"/>
      <c r="K152" s="20"/>
      <c r="L152" s="20"/>
      <c r="M152" s="20"/>
      <c r="N152" s="20"/>
      <c r="O152" s="20"/>
      <c r="P152" s="20"/>
    </row>
    <row r="153" spans="9:16">
      <c r="I153" s="20"/>
      <c r="J153" s="20"/>
      <c r="K153" s="20"/>
      <c r="L153" s="20"/>
      <c r="M153" s="20"/>
      <c r="N153" s="20"/>
      <c r="O153" s="20"/>
      <c r="P153" s="20"/>
    </row>
    <row r="154" spans="9:16">
      <c r="I154" s="20"/>
      <c r="J154" s="20"/>
      <c r="K154" s="20"/>
      <c r="L154" s="20"/>
      <c r="M154" s="20"/>
      <c r="N154" s="20"/>
      <c r="O154" s="20"/>
      <c r="P154" s="20"/>
    </row>
    <row r="155" spans="9:16">
      <c r="I155" s="20"/>
      <c r="J155" s="20"/>
      <c r="K155" s="20"/>
      <c r="L155" s="20"/>
      <c r="M155" s="20"/>
      <c r="N155" s="20"/>
      <c r="O155" s="20"/>
      <c r="P155" s="20"/>
    </row>
    <row r="156" spans="9:16">
      <c r="I156" s="20"/>
      <c r="J156" s="20"/>
      <c r="K156" s="20"/>
      <c r="L156" s="20"/>
      <c r="M156" s="20"/>
      <c r="N156" s="20"/>
      <c r="O156" s="20"/>
      <c r="P156" s="20"/>
    </row>
    <row r="157" spans="9:16">
      <c r="I157" s="20"/>
      <c r="J157" s="20"/>
      <c r="K157" s="20"/>
      <c r="L157" s="20"/>
      <c r="M157" s="20"/>
      <c r="N157" s="20"/>
      <c r="O157" s="20"/>
      <c r="P157" s="20"/>
    </row>
    <row r="158" spans="9:16">
      <c r="I158" s="20"/>
      <c r="J158" s="20"/>
      <c r="K158" s="20"/>
      <c r="L158" s="20"/>
      <c r="M158" s="20"/>
      <c r="N158" s="20"/>
      <c r="O158" s="20"/>
      <c r="P158" s="20"/>
    </row>
    <row r="159" spans="9:16">
      <c r="I159" s="20"/>
      <c r="J159" s="20"/>
      <c r="K159" s="20"/>
      <c r="L159" s="20"/>
      <c r="M159" s="20"/>
      <c r="N159" s="20"/>
      <c r="O159" s="20"/>
      <c r="P159" s="20"/>
    </row>
    <row r="160" spans="9:16">
      <c r="I160" s="20"/>
      <c r="J160" s="20"/>
      <c r="K160" s="20"/>
      <c r="L160" s="20"/>
      <c r="M160" s="20"/>
      <c r="N160" s="20"/>
      <c r="O160" s="20"/>
      <c r="P160" s="20"/>
    </row>
    <row r="161" spans="9:16">
      <c r="I161" s="20"/>
      <c r="J161" s="20"/>
      <c r="K161" s="20"/>
      <c r="L161" s="20"/>
      <c r="M161" s="20"/>
      <c r="N161" s="20"/>
      <c r="O161" s="20"/>
      <c r="P161" s="20"/>
    </row>
    <row r="162" spans="9:16">
      <c r="I162" s="20"/>
      <c r="J162" s="20"/>
      <c r="K162" s="20"/>
      <c r="L162" s="20"/>
      <c r="M162" s="20"/>
      <c r="N162" s="20"/>
      <c r="O162" s="20"/>
      <c r="P162" s="20"/>
    </row>
    <row r="163" spans="9:16">
      <c r="I163" s="20"/>
      <c r="J163" s="20"/>
      <c r="K163" s="20"/>
      <c r="L163" s="20"/>
      <c r="M163" s="20"/>
      <c r="N163" s="20"/>
      <c r="O163" s="20"/>
      <c r="P163" s="20"/>
    </row>
    <row r="164" spans="9:16">
      <c r="I164" s="20"/>
      <c r="J164" s="20"/>
      <c r="K164" s="20"/>
      <c r="L164" s="20"/>
      <c r="M164" s="20"/>
      <c r="N164" s="20"/>
      <c r="O164" s="20"/>
      <c r="P164" s="20"/>
    </row>
    <row r="165" spans="9:16">
      <c r="I165" s="20"/>
      <c r="J165" s="20"/>
      <c r="K165" s="20"/>
      <c r="L165" s="20"/>
      <c r="M165" s="20"/>
      <c r="N165" s="20"/>
      <c r="O165" s="20"/>
      <c r="P165" s="20"/>
    </row>
    <row r="166" spans="9:16">
      <c r="I166" s="20"/>
      <c r="J166" s="20"/>
      <c r="K166" s="20"/>
      <c r="L166" s="20"/>
      <c r="M166" s="20"/>
      <c r="N166" s="20"/>
      <c r="O166" s="20"/>
      <c r="P166" s="20"/>
    </row>
    <row r="167" spans="9:16">
      <c r="I167" s="20"/>
      <c r="J167" s="20"/>
      <c r="K167" s="20"/>
      <c r="L167" s="20"/>
      <c r="M167" s="20"/>
      <c r="N167" s="20"/>
      <c r="O167" s="20"/>
      <c r="P167" s="20"/>
    </row>
    <row r="168" spans="9:16">
      <c r="I168" s="20"/>
      <c r="J168" s="20"/>
      <c r="K168" s="20"/>
      <c r="L168" s="20"/>
      <c r="M168" s="20"/>
      <c r="N168" s="20"/>
      <c r="O168" s="20"/>
      <c r="P168" s="20"/>
    </row>
    <row r="169" spans="9:16">
      <c r="I169" s="20"/>
      <c r="J169" s="20"/>
      <c r="K169" s="20"/>
      <c r="L169" s="20"/>
      <c r="M169" s="20"/>
      <c r="N169" s="20"/>
      <c r="O169" s="20"/>
      <c r="P169" s="20"/>
    </row>
    <row r="170" spans="9:16">
      <c r="I170" s="20"/>
      <c r="J170" s="20"/>
      <c r="K170" s="20"/>
      <c r="L170" s="20"/>
      <c r="M170" s="20"/>
      <c r="N170" s="20"/>
      <c r="O170" s="20"/>
      <c r="P170" s="20"/>
    </row>
    <row r="171" spans="9:16">
      <c r="I171" s="20"/>
      <c r="J171" s="20"/>
      <c r="K171" s="20"/>
      <c r="L171" s="20"/>
      <c r="M171" s="20"/>
      <c r="N171" s="20"/>
      <c r="O171" s="20"/>
      <c r="P171" s="20"/>
    </row>
    <row r="172" spans="9:16">
      <c r="I172" s="20"/>
      <c r="J172" s="20"/>
      <c r="K172" s="20"/>
      <c r="L172" s="20"/>
      <c r="M172" s="20"/>
      <c r="N172" s="20"/>
      <c r="O172" s="20"/>
      <c r="P172" s="20"/>
    </row>
    <row r="173" spans="9:16">
      <c r="I173" s="20"/>
      <c r="J173" s="20"/>
      <c r="K173" s="20"/>
      <c r="L173" s="20"/>
      <c r="M173" s="20"/>
      <c r="N173" s="20"/>
      <c r="O173" s="20"/>
      <c r="P173" s="20"/>
    </row>
    <row r="174" spans="9:16">
      <c r="I174" s="20"/>
      <c r="J174" s="20"/>
      <c r="K174" s="20"/>
      <c r="L174" s="20"/>
      <c r="M174" s="20"/>
      <c r="N174" s="20"/>
      <c r="O174" s="20"/>
      <c r="P174" s="20"/>
    </row>
    <row r="175" spans="9:16">
      <c r="I175" s="20"/>
      <c r="J175" s="20"/>
      <c r="K175" s="20"/>
      <c r="L175" s="20"/>
      <c r="M175" s="20"/>
      <c r="N175" s="20"/>
      <c r="O175" s="20"/>
      <c r="P175" s="20"/>
    </row>
    <row r="176" spans="9:16">
      <c r="I176" s="20"/>
      <c r="J176" s="20"/>
      <c r="K176" s="20"/>
      <c r="L176" s="20"/>
      <c r="M176" s="20"/>
      <c r="N176" s="20"/>
      <c r="O176" s="20"/>
      <c r="P176" s="20"/>
    </row>
    <row r="177" spans="9:16">
      <c r="I177" s="20"/>
      <c r="J177" s="20"/>
      <c r="K177" s="20"/>
      <c r="L177" s="20"/>
      <c r="M177" s="20"/>
      <c r="N177" s="20"/>
      <c r="O177" s="20"/>
      <c r="P177" s="20"/>
    </row>
    <row r="178" spans="9:16">
      <c r="I178" s="20"/>
      <c r="J178" s="20"/>
      <c r="K178" s="20"/>
      <c r="L178" s="20"/>
      <c r="M178" s="20"/>
      <c r="N178" s="20"/>
      <c r="O178" s="20"/>
      <c r="P178" s="20"/>
    </row>
    <row r="179" spans="9:16">
      <c r="I179" s="20"/>
      <c r="J179" s="20"/>
      <c r="K179" s="20"/>
      <c r="L179" s="20"/>
      <c r="M179" s="20"/>
      <c r="N179" s="20"/>
      <c r="O179" s="20"/>
      <c r="P179" s="20"/>
    </row>
    <row r="180" spans="9:16">
      <c r="I180" s="20"/>
      <c r="J180" s="20"/>
      <c r="K180" s="20"/>
      <c r="L180" s="20"/>
      <c r="M180" s="20"/>
      <c r="N180" s="20"/>
      <c r="O180" s="20"/>
      <c r="P180" s="20"/>
    </row>
    <row r="181" spans="9:16">
      <c r="I181" s="20"/>
      <c r="J181" s="20"/>
      <c r="K181" s="20"/>
      <c r="L181" s="20"/>
      <c r="M181" s="20"/>
      <c r="N181" s="20"/>
      <c r="O181" s="20"/>
      <c r="P181" s="20"/>
    </row>
    <row r="182" spans="9:16">
      <c r="I182" s="20"/>
      <c r="J182" s="20"/>
      <c r="K182" s="20"/>
      <c r="L182" s="20"/>
      <c r="M182" s="20"/>
      <c r="N182" s="20"/>
      <c r="O182" s="20"/>
      <c r="P182" s="20"/>
    </row>
    <row r="183" spans="9:16">
      <c r="I183" s="20"/>
      <c r="J183" s="20"/>
      <c r="K183" s="20"/>
      <c r="L183" s="20"/>
      <c r="M183" s="20"/>
      <c r="N183" s="20"/>
      <c r="O183" s="20"/>
      <c r="P183" s="20"/>
    </row>
    <row r="184" spans="9:16">
      <c r="I184" s="20"/>
      <c r="J184" s="20"/>
      <c r="K184" s="20"/>
      <c r="L184" s="20"/>
      <c r="M184" s="20"/>
      <c r="N184" s="20"/>
      <c r="O184" s="20"/>
      <c r="P184" s="20"/>
    </row>
    <row r="185" spans="9:16">
      <c r="I185" s="20"/>
      <c r="J185" s="20"/>
      <c r="K185" s="20"/>
      <c r="L185" s="20"/>
      <c r="M185" s="20"/>
      <c r="N185" s="20"/>
      <c r="O185" s="20"/>
      <c r="P185" s="20"/>
    </row>
    <row r="186" spans="9:16">
      <c r="I186" s="20"/>
      <c r="J186" s="20"/>
      <c r="K186" s="20"/>
      <c r="L186" s="20"/>
      <c r="M186" s="20"/>
      <c r="N186" s="20"/>
      <c r="O186" s="20"/>
      <c r="P186" s="20"/>
    </row>
    <row r="187" spans="9:16">
      <c r="I187" s="20"/>
      <c r="J187" s="20"/>
      <c r="K187" s="20"/>
      <c r="L187" s="20"/>
      <c r="M187" s="20"/>
      <c r="N187" s="20"/>
      <c r="O187" s="20"/>
      <c r="P187" s="20"/>
    </row>
    <row r="188" spans="9:16">
      <c r="I188" s="20"/>
      <c r="J188" s="20"/>
      <c r="K188" s="20"/>
      <c r="L188" s="20"/>
      <c r="M188" s="20"/>
      <c r="N188" s="20"/>
      <c r="O188" s="20"/>
      <c r="P188" s="20"/>
    </row>
    <row r="189" spans="9:16">
      <c r="I189" s="20"/>
      <c r="J189" s="20"/>
      <c r="K189" s="20"/>
      <c r="L189" s="20"/>
      <c r="M189" s="20"/>
      <c r="N189" s="20"/>
      <c r="O189" s="20"/>
      <c r="P189" s="20"/>
    </row>
    <row r="190" spans="9:16">
      <c r="I190" s="20"/>
      <c r="J190" s="20"/>
      <c r="K190" s="20"/>
      <c r="L190" s="20"/>
      <c r="M190" s="20"/>
      <c r="N190" s="20"/>
      <c r="O190" s="20"/>
      <c r="P190" s="20"/>
    </row>
    <row r="191" spans="9:16">
      <c r="I191" s="20"/>
      <c r="J191" s="20"/>
      <c r="K191" s="20"/>
      <c r="L191" s="20"/>
      <c r="M191" s="20"/>
      <c r="N191" s="20"/>
      <c r="O191" s="20"/>
      <c r="P191" s="20"/>
    </row>
    <row r="192" spans="9:16">
      <c r="I192" s="20"/>
      <c r="J192" s="20"/>
      <c r="K192" s="20"/>
      <c r="L192" s="20"/>
      <c r="M192" s="20"/>
      <c r="N192" s="20"/>
      <c r="O192" s="20"/>
      <c r="P192" s="20"/>
    </row>
    <row r="193" spans="9:16">
      <c r="I193" s="20"/>
      <c r="J193" s="20"/>
      <c r="K193" s="20"/>
      <c r="L193" s="20"/>
      <c r="M193" s="20"/>
      <c r="N193" s="20"/>
      <c r="O193" s="20"/>
      <c r="P193" s="20"/>
    </row>
    <row r="194" spans="9:16">
      <c r="I194" s="20"/>
      <c r="J194" s="20"/>
      <c r="K194" s="20"/>
      <c r="L194" s="20"/>
      <c r="M194" s="20"/>
      <c r="N194" s="20"/>
      <c r="O194" s="20"/>
      <c r="P194" s="20"/>
    </row>
    <row r="195" spans="9:16">
      <c r="I195" s="20"/>
      <c r="J195" s="20"/>
      <c r="K195" s="20"/>
      <c r="L195" s="20"/>
      <c r="M195" s="20"/>
      <c r="N195" s="20"/>
      <c r="O195" s="20"/>
      <c r="P195" s="20"/>
    </row>
    <row r="196" spans="9:16">
      <c r="I196" s="20"/>
      <c r="J196" s="20"/>
      <c r="K196" s="20"/>
      <c r="L196" s="20"/>
      <c r="M196" s="20"/>
      <c r="N196" s="20"/>
      <c r="O196" s="20"/>
      <c r="P196" s="20"/>
    </row>
    <row r="197" spans="9:16">
      <c r="I197" s="20"/>
      <c r="J197" s="20"/>
      <c r="K197" s="20"/>
      <c r="L197" s="20"/>
      <c r="M197" s="20"/>
      <c r="N197" s="20"/>
      <c r="O197" s="20"/>
      <c r="P197" s="20"/>
    </row>
    <row r="198" spans="9:16">
      <c r="I198" s="20"/>
      <c r="J198" s="20"/>
      <c r="K198" s="20"/>
      <c r="L198" s="20"/>
      <c r="M198" s="20"/>
      <c r="N198" s="20"/>
      <c r="O198" s="20"/>
      <c r="P198" s="20"/>
    </row>
    <row r="199" spans="9:16">
      <c r="I199" s="20"/>
      <c r="J199" s="20"/>
      <c r="K199" s="20"/>
      <c r="L199" s="20"/>
      <c r="M199" s="20"/>
      <c r="N199" s="20"/>
      <c r="O199" s="20"/>
      <c r="P199" s="20"/>
    </row>
    <row r="200" spans="9:16">
      <c r="I200" s="20"/>
      <c r="J200" s="20"/>
      <c r="K200" s="20"/>
      <c r="L200" s="20"/>
      <c r="M200" s="20"/>
      <c r="N200" s="20"/>
      <c r="O200" s="20"/>
      <c r="P200" s="20"/>
    </row>
    <row r="201" spans="9:16">
      <c r="I201" s="20"/>
      <c r="J201" s="20"/>
      <c r="K201" s="20"/>
      <c r="L201" s="20"/>
      <c r="M201" s="20"/>
      <c r="N201" s="20"/>
      <c r="O201" s="20"/>
      <c r="P201" s="20"/>
    </row>
    <row r="202" spans="9:16">
      <c r="I202" s="20"/>
      <c r="J202" s="20"/>
      <c r="K202" s="20"/>
      <c r="L202" s="20"/>
      <c r="M202" s="20"/>
      <c r="N202" s="20"/>
      <c r="O202" s="20"/>
      <c r="P202" s="20"/>
    </row>
    <row r="203" spans="9:16">
      <c r="I203" s="20"/>
      <c r="J203" s="20"/>
      <c r="K203" s="20"/>
      <c r="L203" s="20"/>
      <c r="M203" s="20"/>
      <c r="N203" s="20"/>
      <c r="O203" s="20"/>
      <c r="P203" s="20"/>
    </row>
  </sheetData>
  <mergeCells count="20">
    <mergeCell ref="B2:G2"/>
    <mergeCell ref="B15:G15"/>
    <mergeCell ref="I2:L2"/>
    <mergeCell ref="M2:P2"/>
    <mergeCell ref="F4:F5"/>
    <mergeCell ref="F6:F7"/>
    <mergeCell ref="F8:F9"/>
    <mergeCell ref="F10:F11"/>
    <mergeCell ref="G4:G5"/>
    <mergeCell ref="G6:G7"/>
    <mergeCell ref="G8:G9"/>
    <mergeCell ref="G10:G11"/>
    <mergeCell ref="F23:F24"/>
    <mergeCell ref="G23:G24"/>
    <mergeCell ref="F17:F18"/>
    <mergeCell ref="G17:G18"/>
    <mergeCell ref="F19:F20"/>
    <mergeCell ref="G19:G20"/>
    <mergeCell ref="F21:F22"/>
    <mergeCell ref="G21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7503-495C-4A8C-AF5A-E06DE84EF5C9}">
  <dimension ref="B2:G26"/>
  <sheetViews>
    <sheetView workbookViewId="0">
      <selection activeCell="C30" sqref="C30"/>
    </sheetView>
  </sheetViews>
  <sheetFormatPr defaultRowHeight="15"/>
  <cols>
    <col min="2" max="2" width="65" customWidth="1"/>
    <col min="3" max="3" width="27.5703125" customWidth="1"/>
    <col min="4" max="4" width="30" customWidth="1"/>
    <col min="5" max="5" width="29.140625" customWidth="1"/>
    <col min="6" max="6" width="73.85546875" customWidth="1"/>
    <col min="7" max="7" width="16.28515625" customWidth="1"/>
  </cols>
  <sheetData>
    <row r="2" spans="2:7" ht="33" customHeight="1">
      <c r="B2" s="136" t="s">
        <v>5</v>
      </c>
      <c r="C2" s="138"/>
      <c r="D2" s="83"/>
      <c r="E2" s="83"/>
      <c r="F2" s="83"/>
      <c r="G2" s="83"/>
    </row>
    <row r="3" spans="2:7" ht="31.5" customHeight="1">
      <c r="B3" s="109" t="s">
        <v>34</v>
      </c>
      <c r="C3" s="16" t="s">
        <v>27</v>
      </c>
      <c r="D3" s="126"/>
      <c r="E3" s="126"/>
      <c r="F3" s="126"/>
      <c r="G3" s="126"/>
    </row>
    <row r="4" spans="2:7" ht="15" customHeight="1">
      <c r="B4" s="169" t="s">
        <v>28</v>
      </c>
      <c r="C4" s="170">
        <f>AVERAGE('1'!C4:C203)</f>
        <v>169.405</v>
      </c>
      <c r="D4" s="20"/>
      <c r="E4" s="20"/>
      <c r="F4" s="20"/>
      <c r="G4" s="20"/>
    </row>
    <row r="5" spans="2:7" ht="15" customHeight="1">
      <c r="B5" s="163"/>
      <c r="C5" s="165"/>
      <c r="D5" s="20"/>
      <c r="E5" s="20"/>
      <c r="F5" s="20"/>
      <c r="G5" s="20"/>
    </row>
    <row r="6" spans="2:7" ht="15" customHeight="1">
      <c r="B6" s="162" t="s">
        <v>29</v>
      </c>
      <c r="C6" s="164">
        <f>_xlfn.VAR.P('1'!C4:C203)</f>
        <v>43.870975000000023</v>
      </c>
      <c r="D6" s="20"/>
      <c r="E6" s="20"/>
      <c r="F6" s="20"/>
      <c r="G6" s="20"/>
    </row>
    <row r="7" spans="2:7" ht="15" customHeight="1">
      <c r="B7" s="163"/>
      <c r="C7" s="165"/>
      <c r="D7" s="20"/>
      <c r="E7" s="20"/>
      <c r="F7" s="20"/>
      <c r="G7" s="20"/>
    </row>
    <row r="8" spans="2:7" ht="15" customHeight="1">
      <c r="B8" s="162" t="s">
        <v>30</v>
      </c>
      <c r="C8" s="164">
        <f>_xlfn.VAR.S('1'!C4:C203)</f>
        <v>44.091432160804047</v>
      </c>
      <c r="D8" s="20"/>
      <c r="E8" s="20"/>
      <c r="F8" s="20"/>
      <c r="G8" s="20"/>
    </row>
    <row r="9" spans="2:7" ht="15" customHeight="1">
      <c r="B9" s="163"/>
      <c r="C9" s="165"/>
      <c r="D9" s="20"/>
      <c r="E9" s="20"/>
      <c r="F9" s="20"/>
      <c r="G9" s="20"/>
    </row>
    <row r="10" spans="2:7" ht="15" customHeight="1">
      <c r="B10" s="162" t="s">
        <v>31</v>
      </c>
      <c r="C10" s="164">
        <f>_xlfn.STDEV.P('1'!C4:C203)</f>
        <v>6.6235168151066111</v>
      </c>
      <c r="D10" s="20"/>
      <c r="E10" s="20"/>
      <c r="F10" s="20"/>
      <c r="G10" s="20"/>
    </row>
    <row r="11" spans="2:7" ht="15" customHeight="1">
      <c r="B11" s="163"/>
      <c r="C11" s="165"/>
      <c r="D11" s="20"/>
      <c r="E11" s="20"/>
      <c r="F11" s="20"/>
      <c r="G11" s="20"/>
    </row>
    <row r="12" spans="2:7" ht="31.5" customHeight="1">
      <c r="B12" s="127" t="s">
        <v>32</v>
      </c>
      <c r="C12" s="128">
        <f>_xlfn.STDEV.S('1'!C4:C203)</f>
        <v>6.6401379624827106</v>
      </c>
      <c r="D12" s="20"/>
      <c r="E12" s="20"/>
      <c r="F12" s="20"/>
      <c r="G12" s="20"/>
    </row>
    <row r="13" spans="2:7" ht="30.75" customHeight="1">
      <c r="B13" s="127" t="s">
        <v>35</v>
      </c>
      <c r="C13" s="128">
        <f>MEDIAN('1'!C4:C203)</f>
        <v>169</v>
      </c>
      <c r="D13" s="20"/>
      <c r="E13" s="20"/>
      <c r="F13" s="20"/>
      <c r="G13" s="20"/>
    </row>
    <row r="15" spans="2:7" ht="32.25" customHeight="1">
      <c r="B15" s="136" t="s">
        <v>6</v>
      </c>
      <c r="C15" s="138"/>
      <c r="D15" s="106"/>
      <c r="E15" s="106"/>
      <c r="F15" s="106"/>
      <c r="G15" s="106"/>
    </row>
    <row r="16" spans="2:7" ht="41.25" customHeight="1">
      <c r="B16" s="109" t="s">
        <v>34</v>
      </c>
      <c r="C16" s="16" t="s">
        <v>27</v>
      </c>
      <c r="D16" s="107"/>
      <c r="E16" s="107"/>
      <c r="F16" s="107"/>
      <c r="G16" s="107"/>
    </row>
    <row r="17" spans="2:7">
      <c r="B17" s="169" t="s">
        <v>28</v>
      </c>
      <c r="C17" s="170">
        <f>AVERAGE('1'!H4:H203)</f>
        <v>65.185000000000002</v>
      </c>
      <c r="D17" s="108"/>
      <c r="E17" s="108"/>
      <c r="F17" s="108"/>
      <c r="G17" s="108"/>
    </row>
    <row r="18" spans="2:7">
      <c r="B18" s="163"/>
      <c r="C18" s="165"/>
      <c r="D18" s="108"/>
      <c r="E18" s="108"/>
      <c r="F18" s="108"/>
      <c r="G18" s="108"/>
    </row>
    <row r="19" spans="2:7">
      <c r="B19" s="162" t="s">
        <v>29</v>
      </c>
      <c r="C19" s="164">
        <f>_xlfn.VAR.P('1'!H4:H203)</f>
        <v>43.930774999999997</v>
      </c>
      <c r="D19" s="108"/>
      <c r="E19" s="108"/>
      <c r="F19" s="108"/>
      <c r="G19" s="108"/>
    </row>
    <row r="20" spans="2:7">
      <c r="B20" s="163"/>
      <c r="C20" s="165"/>
      <c r="D20" s="108"/>
      <c r="E20" s="108"/>
      <c r="F20" s="108"/>
      <c r="G20" s="108"/>
    </row>
    <row r="21" spans="2:7">
      <c r="B21" s="162" t="s">
        <v>30</v>
      </c>
      <c r="C21" s="164">
        <f>_xlfn.VAR.S('1'!H4:H203)</f>
        <v>44.151532663316722</v>
      </c>
      <c r="D21" s="108"/>
      <c r="E21" s="108"/>
      <c r="F21" s="108"/>
      <c r="G21" s="108"/>
    </row>
    <row r="22" spans="2:7">
      <c r="B22" s="163"/>
      <c r="C22" s="165"/>
      <c r="D22" s="108"/>
      <c r="E22" s="108"/>
      <c r="F22" s="108"/>
      <c r="G22" s="108"/>
    </row>
    <row r="23" spans="2:7">
      <c r="B23" s="162" t="s">
        <v>31</v>
      </c>
      <c r="C23" s="164">
        <f>_xlfn.STDEV.P('1'!H4:H203)</f>
        <v>6.6280294960116164</v>
      </c>
      <c r="D23" s="108"/>
      <c r="E23" s="108"/>
      <c r="F23" s="108"/>
      <c r="G23" s="108"/>
    </row>
    <row r="24" spans="2:7">
      <c r="B24" s="163"/>
      <c r="C24" s="165"/>
      <c r="D24" s="108"/>
      <c r="E24" s="108"/>
      <c r="F24" s="108"/>
      <c r="G24" s="108"/>
    </row>
    <row r="25" spans="2:7" ht="33" customHeight="1">
      <c r="B25" s="127" t="s">
        <v>32</v>
      </c>
      <c r="C25" s="128">
        <f>_xlfn.STDEV.S('1'!H4:H203)</f>
        <v>6.6446619675734233</v>
      </c>
      <c r="D25" s="108"/>
      <c r="E25" s="108"/>
      <c r="F25" s="108"/>
      <c r="G25" s="108"/>
    </row>
    <row r="26" spans="2:7" ht="30.75" customHeight="1">
      <c r="B26" s="127" t="s">
        <v>35</v>
      </c>
      <c r="C26" s="128">
        <f>MEDIAN('1'!H4:H203)</f>
        <v>65</v>
      </c>
      <c r="D26" s="108"/>
      <c r="E26" s="108"/>
      <c r="F26" s="108"/>
      <c r="G26" s="108"/>
    </row>
  </sheetData>
  <mergeCells count="18">
    <mergeCell ref="B23:B24"/>
    <mergeCell ref="C23:C24"/>
    <mergeCell ref="B15:C15"/>
    <mergeCell ref="B21:B22"/>
    <mergeCell ref="C21:C22"/>
    <mergeCell ref="B2:C2"/>
    <mergeCell ref="B17:B18"/>
    <mergeCell ref="C17:C18"/>
    <mergeCell ref="B19:B20"/>
    <mergeCell ref="C19:C20"/>
    <mergeCell ref="B10:B11"/>
    <mergeCell ref="C10:C11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A2E7-A9FC-4F50-A76E-760427F7C435}">
  <dimension ref="B2:E215"/>
  <sheetViews>
    <sheetView topLeftCell="B1" workbookViewId="0">
      <selection activeCell="D16" sqref="D16"/>
    </sheetView>
  </sheetViews>
  <sheetFormatPr defaultRowHeight="15"/>
  <cols>
    <col min="2" max="2" width="32.42578125" customWidth="1"/>
    <col min="3" max="3" width="53.28515625" customWidth="1"/>
    <col min="4" max="4" width="51.5703125" customWidth="1"/>
    <col min="5" max="5" width="44.7109375" customWidth="1"/>
    <col min="6" max="7" width="16.140625" customWidth="1"/>
  </cols>
  <sheetData>
    <row r="2" spans="2:5">
      <c r="B2" s="174"/>
      <c r="C2" s="174"/>
      <c r="D2" s="174"/>
    </row>
    <row r="3" spans="2:5" ht="33" customHeight="1">
      <c r="B3" s="19" t="s">
        <v>36</v>
      </c>
      <c r="C3" s="19" t="s">
        <v>37</v>
      </c>
      <c r="D3" s="171" t="s">
        <v>38</v>
      </c>
      <c r="E3" s="172"/>
    </row>
    <row r="4" spans="2:5" ht="19.5" customHeight="1">
      <c r="B4" s="128">
        <f>_xlfn.NORM.S.INV(0.95/2 + 0.5)</f>
        <v>1.9599639845400536</v>
      </c>
      <c r="C4" s="3">
        <v>36</v>
      </c>
      <c r="D4" s="128">
        <f ca="1">AVERAGE('1'!$C$4:'1'!$C$203) - $B$4*SQRT($C$4)/SQRT(200)</f>
        <v>168.57345770539018</v>
      </c>
      <c r="E4" s="128">
        <f ca="1">AVERAGE('1'!$C$4:'1'!$C$203) + $B$4*SQRT($C$4)/SQRT(200)</f>
        <v>170.23654229460982</v>
      </c>
    </row>
    <row r="6" spans="2:5" ht="30.75" customHeight="1">
      <c r="B6" s="19" t="s">
        <v>36</v>
      </c>
      <c r="D6" s="173" t="s">
        <v>39</v>
      </c>
      <c r="E6" s="172"/>
    </row>
    <row r="7" spans="2:5" ht="20.25" customHeight="1">
      <c r="B7" s="128">
        <f>_xlfn.T.INV.2T(1-0.95, 199)</f>
        <v>1.9719565442517553</v>
      </c>
      <c r="D7" s="124">
        <f ca="1">AVERAGE('1'!$C$4:'1'!$C$203) - $B$7*STDEV('1'!$C$4:'1'!$C$203)/SQRT(200)</f>
        <v>168.4791098898896</v>
      </c>
      <c r="E7" s="128">
        <f ca="1">AVERAGE('1'!$C$4:'1'!$C$203) + $B$7*STDEV('1'!$C$4:'1'!$C$203)/SQRT(200)</f>
        <v>170.3308901101104</v>
      </c>
    </row>
    <row r="9" spans="2:5" ht="30.75" customHeight="1">
      <c r="B9" s="19" t="s">
        <v>40</v>
      </c>
      <c r="C9" s="19" t="s">
        <v>41</v>
      </c>
      <c r="D9" s="171" t="s">
        <v>42</v>
      </c>
      <c r="E9" s="172"/>
    </row>
    <row r="10" spans="2:5" ht="20.25" customHeight="1">
      <c r="B10" s="128">
        <f>_xlfn.CHISQ.INV((1-0.95)/2, 199)</f>
        <v>161.82618239364686</v>
      </c>
      <c r="C10" s="128">
        <f>_xlfn.CHISQ.INV((1+0.95)/2, 199)</f>
        <v>239.9596818276442</v>
      </c>
      <c r="D10" s="128">
        <f ca="1">(VARP('1'!$C$4:'1'!$C$203)*199)/$C$10</f>
        <v>36.382462080737106</v>
      </c>
      <c r="E10" s="128">
        <f ca="1">(VARP('1'!$C$4:'1'!$C$203)*199)/$B$10</f>
        <v>53.948773281713095</v>
      </c>
    </row>
    <row r="12" spans="2:5" ht="30.75" customHeight="1">
      <c r="B12" s="19" t="s">
        <v>41</v>
      </c>
      <c r="C12" s="19" t="s">
        <v>43</v>
      </c>
      <c r="D12" s="171" t="s">
        <v>44</v>
      </c>
      <c r="E12" s="172"/>
    </row>
    <row r="13" spans="2:5" ht="21.75" customHeight="1">
      <c r="B13" s="128">
        <f>_xlfn.CHISQ.INV((1-0.95)/2, 200)</f>
        <v>162.7279825018463</v>
      </c>
      <c r="C13" s="129">
        <v>170</v>
      </c>
      <c r="D13" s="130">
        <f>SUM(C15:C24)/B15</f>
        <v>36.088337126349082</v>
      </c>
      <c r="E13" s="128">
        <f>SUM(C15:C24)/B13</f>
        <v>53.459635314419721</v>
      </c>
    </row>
    <row r="14" spans="2:5" ht="27.75" customHeight="1">
      <c r="B14" s="113" t="s">
        <v>40</v>
      </c>
      <c r="C14" s="111" t="s">
        <v>45</v>
      </c>
      <c r="D14" s="16" t="s">
        <v>19</v>
      </c>
    </row>
    <row r="15" spans="2:5" ht="28.5" customHeight="1">
      <c r="B15" s="124">
        <f>_xlfn.CHISQ.INV((1+0.95)/2, 200)</f>
        <v>241.0578955063109</v>
      </c>
      <c r="C15" s="128">
        <f>POWER('4'!C4-'6'!$C$13, 2) * '2'!G16</f>
        <v>1438.8002500000011</v>
      </c>
      <c r="D15" s="112">
        <f>'2'!B16</f>
        <v>1</v>
      </c>
    </row>
    <row r="16" spans="2:5">
      <c r="B16" s="20"/>
      <c r="C16" s="3">
        <f>POWER('4'!C5-'6'!$C$13, 2) * '2'!G17</f>
        <v>2422.8885500000083</v>
      </c>
      <c r="D16" s="112">
        <f>'2'!B17</f>
        <v>2</v>
      </c>
    </row>
    <row r="17" spans="2:4">
      <c r="B17" s="110"/>
      <c r="C17" s="3">
        <f>POWER('4'!C6-'6'!$C$13, 2) * '2'!G18</f>
        <v>711.02812500000812</v>
      </c>
      <c r="D17" s="112">
        <f>'2'!B18</f>
        <v>3</v>
      </c>
    </row>
    <row r="18" spans="2:4">
      <c r="B18" s="20"/>
      <c r="C18" s="3">
        <f>POWER('4'!C7-'6'!$C$13, 2) * '2'!G19</f>
        <v>7.1049999999870758E-2</v>
      </c>
      <c r="D18" s="112">
        <f>'2'!B19</f>
        <v>4</v>
      </c>
    </row>
    <row r="19" spans="2:4">
      <c r="B19" s="20"/>
      <c r="C19" s="3">
        <f>POWER('4'!C8-'6'!$C$13, 2) * '2'!G20</f>
        <v>409.05062499999173</v>
      </c>
      <c r="D19" s="112">
        <f>'2'!B20</f>
        <v>5</v>
      </c>
    </row>
    <row r="20" spans="2:4">
      <c r="B20" s="20"/>
      <c r="C20" s="3">
        <f>POWER('4'!C9-'6'!$C$13, 2) * '2'!G21</f>
        <v>908.36234999998874</v>
      </c>
      <c r="D20" s="112">
        <f>'2'!B21</f>
        <v>6</v>
      </c>
    </row>
    <row r="21" spans="2:4">
      <c r="B21" s="20"/>
      <c r="C21" s="3">
        <f>POWER('4'!C10-'6'!$C$13, 2) * '2'!G22</f>
        <v>727.82112499999289</v>
      </c>
      <c r="D21" s="112">
        <f>'2'!B22</f>
        <v>7</v>
      </c>
    </row>
    <row r="22" spans="2:4">
      <c r="B22" s="20"/>
      <c r="C22" s="3">
        <f>POWER('4'!C11-'6'!$C$13, 2) * '2'!G23</f>
        <v>516.81124999999565</v>
      </c>
      <c r="D22" s="112">
        <f>'2'!B23</f>
        <v>8</v>
      </c>
    </row>
    <row r="23" spans="2:4">
      <c r="B23" s="20"/>
      <c r="C23" s="3">
        <f>POWER('4'!C12-'6'!$C$13, 2) * '2'!G24</f>
        <v>403.40722499999691</v>
      </c>
      <c r="D23" s="112">
        <f>'2'!B24</f>
        <v>9</v>
      </c>
    </row>
    <row r="24" spans="2:4">
      <c r="B24" s="20"/>
      <c r="C24" s="3">
        <f>POWER('4'!C13-'6'!$C$13, 2) * '2'!G25</f>
        <v>1161.1380499999916</v>
      </c>
      <c r="D24" s="112">
        <f>'2'!B25</f>
        <v>10</v>
      </c>
    </row>
    <row r="25" spans="2:4">
      <c r="B25" s="20"/>
    </row>
    <row r="26" spans="2:4">
      <c r="B26" s="20"/>
    </row>
    <row r="27" spans="2:4">
      <c r="B27" s="20"/>
    </row>
    <row r="28" spans="2:4">
      <c r="B28" s="20"/>
    </row>
    <row r="29" spans="2:4">
      <c r="B29" s="20"/>
    </row>
    <row r="30" spans="2:4">
      <c r="B30" s="20"/>
    </row>
    <row r="31" spans="2:4">
      <c r="B31" s="20"/>
    </row>
    <row r="32" spans="2:4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20"/>
    </row>
    <row r="40" spans="2:2">
      <c r="B40" s="20"/>
    </row>
    <row r="41" spans="2:2">
      <c r="B41" s="20"/>
    </row>
    <row r="42" spans="2:2">
      <c r="B42" s="20"/>
    </row>
    <row r="43" spans="2:2">
      <c r="B43" s="20"/>
    </row>
    <row r="44" spans="2:2">
      <c r="B44" s="20"/>
    </row>
    <row r="45" spans="2:2">
      <c r="B45" s="20"/>
    </row>
    <row r="46" spans="2:2">
      <c r="B46" s="20"/>
    </row>
    <row r="47" spans="2:2">
      <c r="B47" s="20"/>
    </row>
    <row r="48" spans="2:2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  <row r="53" spans="2:2">
      <c r="B53" s="20"/>
    </row>
    <row r="54" spans="2:2">
      <c r="B54" s="20"/>
    </row>
    <row r="55" spans="2:2">
      <c r="B55" s="20"/>
    </row>
    <row r="56" spans="2:2">
      <c r="B56" s="20"/>
    </row>
    <row r="57" spans="2:2">
      <c r="B57" s="20"/>
    </row>
    <row r="58" spans="2:2">
      <c r="B58" s="20"/>
    </row>
    <row r="59" spans="2:2">
      <c r="B59" s="20"/>
    </row>
    <row r="60" spans="2:2">
      <c r="B60" s="20"/>
    </row>
    <row r="61" spans="2:2">
      <c r="B61" s="20"/>
    </row>
    <row r="62" spans="2:2">
      <c r="B62" s="20"/>
    </row>
    <row r="63" spans="2:2">
      <c r="B63" s="20"/>
    </row>
    <row r="64" spans="2:2">
      <c r="B64" s="20"/>
    </row>
    <row r="65" spans="2:2">
      <c r="B65" s="20"/>
    </row>
    <row r="66" spans="2:2">
      <c r="B66" s="20"/>
    </row>
    <row r="67" spans="2:2">
      <c r="B67" s="20"/>
    </row>
    <row r="68" spans="2:2">
      <c r="B68" s="20"/>
    </row>
    <row r="69" spans="2:2">
      <c r="B69" s="20"/>
    </row>
    <row r="70" spans="2:2">
      <c r="B70" s="20"/>
    </row>
    <row r="71" spans="2:2">
      <c r="B71" s="20"/>
    </row>
    <row r="72" spans="2:2">
      <c r="B72" s="20"/>
    </row>
    <row r="73" spans="2:2">
      <c r="B73" s="20"/>
    </row>
    <row r="74" spans="2:2">
      <c r="B74" s="20"/>
    </row>
    <row r="75" spans="2:2">
      <c r="B75" s="20"/>
    </row>
    <row r="76" spans="2:2">
      <c r="B76" s="20"/>
    </row>
    <row r="77" spans="2:2">
      <c r="B77" s="20"/>
    </row>
    <row r="78" spans="2:2">
      <c r="B78" s="20"/>
    </row>
    <row r="79" spans="2:2">
      <c r="B79" s="20"/>
    </row>
    <row r="80" spans="2:2">
      <c r="B80" s="20"/>
    </row>
    <row r="81" spans="2:2">
      <c r="B81" s="20"/>
    </row>
    <row r="82" spans="2:2">
      <c r="B82" s="20"/>
    </row>
    <row r="83" spans="2:2">
      <c r="B83" s="20"/>
    </row>
    <row r="84" spans="2:2">
      <c r="B84" s="20"/>
    </row>
    <row r="85" spans="2:2">
      <c r="B85" s="20"/>
    </row>
    <row r="86" spans="2:2">
      <c r="B86" s="20"/>
    </row>
    <row r="87" spans="2:2">
      <c r="B87" s="20"/>
    </row>
    <row r="88" spans="2:2">
      <c r="B88" s="20"/>
    </row>
    <row r="89" spans="2:2">
      <c r="B89" s="20"/>
    </row>
    <row r="90" spans="2:2">
      <c r="B90" s="20"/>
    </row>
    <row r="91" spans="2:2">
      <c r="B91" s="20"/>
    </row>
    <row r="92" spans="2:2">
      <c r="B92" s="20"/>
    </row>
    <row r="93" spans="2:2">
      <c r="B93" s="20"/>
    </row>
    <row r="94" spans="2:2">
      <c r="B94" s="20"/>
    </row>
    <row r="95" spans="2:2">
      <c r="B95" s="20"/>
    </row>
    <row r="96" spans="2:2">
      <c r="B96" s="20"/>
    </row>
    <row r="97" spans="2:2">
      <c r="B97" s="20"/>
    </row>
    <row r="98" spans="2:2">
      <c r="B98" s="20"/>
    </row>
    <row r="99" spans="2:2">
      <c r="B99" s="20"/>
    </row>
    <row r="100" spans="2:2">
      <c r="B100" s="20"/>
    </row>
    <row r="101" spans="2:2">
      <c r="B101" s="20"/>
    </row>
    <row r="102" spans="2:2">
      <c r="B102" s="20"/>
    </row>
    <row r="103" spans="2:2">
      <c r="B103" s="20"/>
    </row>
    <row r="104" spans="2:2">
      <c r="B104" s="20"/>
    </row>
    <row r="105" spans="2:2">
      <c r="B105" s="20"/>
    </row>
    <row r="106" spans="2:2">
      <c r="B106" s="20"/>
    </row>
    <row r="107" spans="2:2">
      <c r="B107" s="20"/>
    </row>
    <row r="108" spans="2:2">
      <c r="B108" s="20"/>
    </row>
    <row r="109" spans="2:2">
      <c r="B109" s="20"/>
    </row>
    <row r="110" spans="2:2">
      <c r="B110" s="20"/>
    </row>
    <row r="111" spans="2:2">
      <c r="B111" s="20"/>
    </row>
    <row r="112" spans="2:2">
      <c r="B112" s="20"/>
    </row>
    <row r="113" spans="2:2">
      <c r="B113" s="20"/>
    </row>
    <row r="114" spans="2:2">
      <c r="B114" s="20"/>
    </row>
    <row r="115" spans="2:2">
      <c r="B115" s="20"/>
    </row>
    <row r="116" spans="2:2">
      <c r="B116" s="20"/>
    </row>
    <row r="117" spans="2:2">
      <c r="B117" s="20"/>
    </row>
    <row r="118" spans="2:2">
      <c r="B118" s="20"/>
    </row>
    <row r="119" spans="2:2">
      <c r="B119" s="20"/>
    </row>
    <row r="120" spans="2:2">
      <c r="B120" s="20"/>
    </row>
    <row r="121" spans="2:2">
      <c r="B121" s="20"/>
    </row>
    <row r="122" spans="2:2">
      <c r="B122" s="20"/>
    </row>
    <row r="123" spans="2:2">
      <c r="B123" s="20"/>
    </row>
    <row r="124" spans="2:2">
      <c r="B124" s="20"/>
    </row>
    <row r="125" spans="2:2">
      <c r="B125" s="20"/>
    </row>
    <row r="126" spans="2:2">
      <c r="B126" s="20"/>
    </row>
    <row r="127" spans="2:2">
      <c r="B127" s="20"/>
    </row>
    <row r="128" spans="2:2">
      <c r="B128" s="20"/>
    </row>
    <row r="129" spans="2:2">
      <c r="B129" s="20"/>
    </row>
    <row r="130" spans="2:2">
      <c r="B130" s="20"/>
    </row>
    <row r="131" spans="2:2">
      <c r="B131" s="20"/>
    </row>
    <row r="132" spans="2:2">
      <c r="B132" s="20"/>
    </row>
    <row r="133" spans="2:2">
      <c r="B133" s="20"/>
    </row>
    <row r="134" spans="2:2">
      <c r="B134" s="20"/>
    </row>
    <row r="135" spans="2:2">
      <c r="B135" s="20"/>
    </row>
    <row r="136" spans="2:2">
      <c r="B136" s="20"/>
    </row>
    <row r="137" spans="2:2">
      <c r="B137" s="20"/>
    </row>
    <row r="138" spans="2:2">
      <c r="B138" s="20"/>
    </row>
    <row r="139" spans="2:2">
      <c r="B139" s="20"/>
    </row>
    <row r="140" spans="2:2">
      <c r="B140" s="20"/>
    </row>
    <row r="141" spans="2:2">
      <c r="B141" s="20"/>
    </row>
    <row r="142" spans="2:2">
      <c r="B142" s="20"/>
    </row>
    <row r="143" spans="2:2">
      <c r="B143" s="20"/>
    </row>
    <row r="144" spans="2:2">
      <c r="B144" s="20"/>
    </row>
    <row r="145" spans="2:2">
      <c r="B145" s="20"/>
    </row>
    <row r="146" spans="2:2">
      <c r="B146" s="20"/>
    </row>
    <row r="147" spans="2:2">
      <c r="B147" s="20"/>
    </row>
    <row r="148" spans="2:2">
      <c r="B148" s="20"/>
    </row>
    <row r="149" spans="2:2">
      <c r="B149" s="20"/>
    </row>
    <row r="150" spans="2:2">
      <c r="B150" s="20"/>
    </row>
    <row r="151" spans="2:2">
      <c r="B151" s="20"/>
    </row>
    <row r="152" spans="2:2">
      <c r="B152" s="20"/>
    </row>
    <row r="153" spans="2:2">
      <c r="B153" s="20"/>
    </row>
    <row r="154" spans="2:2">
      <c r="B154" s="20"/>
    </row>
    <row r="155" spans="2:2">
      <c r="B155" s="20"/>
    </row>
    <row r="156" spans="2:2">
      <c r="B156" s="20"/>
    </row>
    <row r="157" spans="2:2">
      <c r="B157" s="20"/>
    </row>
    <row r="158" spans="2:2">
      <c r="B158" s="20"/>
    </row>
    <row r="159" spans="2:2">
      <c r="B159" s="20"/>
    </row>
    <row r="160" spans="2:2">
      <c r="B160" s="20"/>
    </row>
    <row r="161" spans="2:2">
      <c r="B161" s="20"/>
    </row>
    <row r="162" spans="2:2">
      <c r="B162" s="20"/>
    </row>
    <row r="163" spans="2:2">
      <c r="B163" s="20"/>
    </row>
    <row r="164" spans="2:2">
      <c r="B164" s="20"/>
    </row>
    <row r="165" spans="2:2">
      <c r="B165" s="20"/>
    </row>
    <row r="166" spans="2:2">
      <c r="B166" s="20"/>
    </row>
    <row r="167" spans="2:2">
      <c r="B167" s="20"/>
    </row>
    <row r="168" spans="2:2">
      <c r="B168" s="20"/>
    </row>
    <row r="169" spans="2:2">
      <c r="B169" s="20"/>
    </row>
    <row r="170" spans="2:2">
      <c r="B170" s="20"/>
    </row>
    <row r="171" spans="2:2">
      <c r="B171" s="20"/>
    </row>
    <row r="172" spans="2:2">
      <c r="B172" s="20"/>
    </row>
    <row r="173" spans="2:2">
      <c r="B173" s="20"/>
    </row>
    <row r="174" spans="2:2">
      <c r="B174" s="20"/>
    </row>
    <row r="175" spans="2:2">
      <c r="B175" s="20"/>
    </row>
    <row r="176" spans="2:2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  <row r="187" spans="2:2">
      <c r="B187" s="20"/>
    </row>
    <row r="188" spans="2:2">
      <c r="B188" s="20"/>
    </row>
    <row r="189" spans="2:2">
      <c r="B189" s="20"/>
    </row>
    <row r="190" spans="2:2">
      <c r="B190" s="20"/>
    </row>
    <row r="191" spans="2:2">
      <c r="B191" s="20"/>
    </row>
    <row r="192" spans="2:2">
      <c r="B192" s="20"/>
    </row>
    <row r="193" spans="2:2">
      <c r="B193" s="20"/>
    </row>
    <row r="194" spans="2:2">
      <c r="B194" s="20"/>
    </row>
    <row r="195" spans="2:2">
      <c r="B195" s="20"/>
    </row>
    <row r="196" spans="2:2">
      <c r="B196" s="20"/>
    </row>
    <row r="197" spans="2:2">
      <c r="B197" s="20"/>
    </row>
    <row r="198" spans="2:2">
      <c r="B198" s="20"/>
    </row>
    <row r="199" spans="2:2">
      <c r="B199" s="20"/>
    </row>
    <row r="200" spans="2:2">
      <c r="B200" s="20"/>
    </row>
    <row r="201" spans="2:2">
      <c r="B201" s="20"/>
    </row>
    <row r="202" spans="2:2">
      <c r="B202" s="20"/>
    </row>
    <row r="203" spans="2:2">
      <c r="B203" s="20"/>
    </row>
    <row r="204" spans="2:2">
      <c r="B204" s="20"/>
    </row>
    <row r="205" spans="2:2">
      <c r="B205" s="20"/>
    </row>
    <row r="206" spans="2:2">
      <c r="B206" s="20"/>
    </row>
    <row r="207" spans="2:2">
      <c r="B207" s="20"/>
    </row>
    <row r="208" spans="2:2">
      <c r="B208" s="20"/>
    </row>
    <row r="209" spans="2:2">
      <c r="B209" s="20"/>
    </row>
    <row r="210" spans="2:2">
      <c r="B210" s="20"/>
    </row>
    <row r="211" spans="2:2">
      <c r="B211" s="20"/>
    </row>
    <row r="212" spans="2:2">
      <c r="B212" s="20"/>
    </row>
    <row r="213" spans="2:2">
      <c r="B213" s="20"/>
    </row>
    <row r="214" spans="2:2">
      <c r="B214" s="20"/>
    </row>
    <row r="215" spans="2:2">
      <c r="B215" s="20"/>
    </row>
  </sheetData>
  <mergeCells count="5">
    <mergeCell ref="D12:E12"/>
    <mergeCell ref="D6:E6"/>
    <mergeCell ref="B2:D2"/>
    <mergeCell ref="D3:E3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8682-0ED7-4522-A9F7-1FCE3EDA8135}">
  <dimension ref="B2:N26"/>
  <sheetViews>
    <sheetView workbookViewId="0">
      <selection activeCell="H23" sqref="H23"/>
    </sheetView>
  </sheetViews>
  <sheetFormatPr defaultRowHeight="15"/>
  <cols>
    <col min="2" max="2" width="18.85546875" customWidth="1"/>
    <col min="3" max="3" width="13.140625" customWidth="1"/>
    <col min="4" max="4" width="12.5703125" customWidth="1"/>
    <col min="5" max="5" width="18.28515625" customWidth="1"/>
    <col min="6" max="6" width="18.85546875" customWidth="1"/>
    <col min="7" max="7" width="17.7109375" customWidth="1"/>
    <col min="8" max="8" width="17" customWidth="1"/>
    <col min="9" max="9" width="14.5703125" customWidth="1"/>
  </cols>
  <sheetData>
    <row r="2" spans="2:14" ht="28.5" customHeight="1">
      <c r="B2" s="160" t="s">
        <v>46</v>
      </c>
      <c r="C2" s="161"/>
      <c r="D2" s="8">
        <f>'2'!$B$4</f>
        <v>156</v>
      </c>
      <c r="E2" s="5">
        <f>162</f>
        <v>162</v>
      </c>
      <c r="F2" s="5">
        <f>165</f>
        <v>165</v>
      </c>
      <c r="G2" s="5">
        <f>168</f>
        <v>168</v>
      </c>
      <c r="H2" s="5">
        <f>172</f>
        <v>172</v>
      </c>
      <c r="I2" s="5">
        <f>174</f>
        <v>174</v>
      </c>
      <c r="J2" s="5">
        <f>178</f>
        <v>178</v>
      </c>
      <c r="K2" s="5">
        <f>180</f>
        <v>180</v>
      </c>
      <c r="L2" s="5">
        <f>'2'!$C$4 + 1</f>
        <v>197</v>
      </c>
      <c r="M2" s="28"/>
      <c r="N2" s="28"/>
    </row>
    <row r="3" spans="2:14" ht="24.75" customHeight="1"/>
    <row r="4" spans="2:14" ht="30.75" customHeight="1">
      <c r="B4" s="136" t="s">
        <v>5</v>
      </c>
      <c r="C4" s="137"/>
      <c r="D4" s="137"/>
      <c r="E4" s="137"/>
      <c r="F4" s="137"/>
      <c r="G4" s="137"/>
      <c r="H4" s="137"/>
      <c r="I4" s="138"/>
    </row>
    <row r="5" spans="2:14" ht="26.25" customHeight="1">
      <c r="B5" s="31" t="s">
        <v>19</v>
      </c>
      <c r="C5" s="31" t="s">
        <v>47</v>
      </c>
      <c r="D5" s="31" t="s">
        <v>48</v>
      </c>
      <c r="E5" s="31" t="s">
        <v>49</v>
      </c>
      <c r="F5" s="32" t="s">
        <v>50</v>
      </c>
      <c r="G5" s="31" t="s">
        <v>51</v>
      </c>
      <c r="H5" s="32" t="s">
        <v>52</v>
      </c>
      <c r="I5" s="33" t="s">
        <v>53</v>
      </c>
    </row>
    <row r="6" spans="2:14">
      <c r="B6" s="128">
        <f>'2'!B16</f>
        <v>1</v>
      </c>
      <c r="C6" s="128">
        <f>$D$2</f>
        <v>156</v>
      </c>
      <c r="D6" s="128">
        <f>$E$2</f>
        <v>162</v>
      </c>
      <c r="E6" s="128">
        <f>COUNTIFS('1'!$C$4:$C$203,("&gt;="&amp;C6),'1'!$C$4:$C$203,("&lt;"&amp;D6))</f>
        <v>21</v>
      </c>
      <c r="F6" s="12">
        <f ca="1">($C6-AVERAGE('1'!$C$4:'1'!$C$203)) / STDEV('1'!$C$4:'1'!$C$203)</f>
        <v>-2.0187833559693007</v>
      </c>
      <c r="G6" s="128">
        <f ca="1">_xlfn.NORM.S.DIST($F6, TRUE)</f>
        <v>2.1754870863931026E-2</v>
      </c>
      <c r="H6" s="128">
        <f ca="1">$G7-$G6</f>
        <v>0.11063013291545323</v>
      </c>
      <c r="I6" s="128">
        <f ca="1">$H6*200</f>
        <v>22.126026583090646</v>
      </c>
    </row>
    <row r="7" spans="2:14">
      <c r="B7" s="3">
        <f>'2'!B17</f>
        <v>2</v>
      </c>
      <c r="C7" s="3">
        <f>$D6</f>
        <v>162</v>
      </c>
      <c r="D7" s="3">
        <f>$F$2</f>
        <v>165</v>
      </c>
      <c r="E7" s="3">
        <f>COUNTIFS('1'!$C$4:$C$203,("&gt;="&amp;C7),'1'!$C$4:$C$203,("&lt;"&amp;D7))</f>
        <v>27</v>
      </c>
      <c r="F7" s="13">
        <f ca="1">($C7-AVERAGE('1'!$C$4:'1'!$C$203)) / STDEV('1'!$C$4:'1'!$C$203)</f>
        <v>-1.1151876725813259</v>
      </c>
      <c r="G7" s="3">
        <f ca="1">_xlfn.NORM.S.DIST($F7, TRUE)</f>
        <v>0.13238500377938425</v>
      </c>
      <c r="H7" s="3">
        <f t="shared" ref="H7:H13" ca="1" si="0">$G8-$G7</f>
        <v>0.12115545475223519</v>
      </c>
      <c r="I7" s="3">
        <f ca="1">$H7*200</f>
        <v>24.231090950447037</v>
      </c>
    </row>
    <row r="8" spans="2:14">
      <c r="B8" s="3">
        <f>'2'!B18</f>
        <v>3</v>
      </c>
      <c r="C8" s="3">
        <f t="shared" ref="C8:C13" si="1">$D7</f>
        <v>165</v>
      </c>
      <c r="D8" s="3">
        <f>$G$2</f>
        <v>168</v>
      </c>
      <c r="E8" s="3">
        <f>COUNTIFS('1'!$C$4:$C$203,("&gt;="&amp;C8),'1'!$C$4:$C$203,("&lt;"&amp;D8))</f>
        <v>34</v>
      </c>
      <c r="F8" s="13">
        <f ca="1">($C8-AVERAGE('1'!$C$4:'1'!$C$203)) / STDEV('1'!$C$4:'1'!$C$203)</f>
        <v>-0.66338983088733838</v>
      </c>
      <c r="G8" s="3">
        <f ca="1">_xlfn.NORM.S.DIST($F8, TRUE)</f>
        <v>0.25354045853161944</v>
      </c>
      <c r="H8" s="3">
        <f t="shared" ca="1" si="0"/>
        <v>0.16267222123409858</v>
      </c>
      <c r="I8" s="3">
        <f ca="1">$H8*200</f>
        <v>32.534444246819717</v>
      </c>
    </row>
    <row r="9" spans="2:14">
      <c r="B9" s="3">
        <f>'2'!B19</f>
        <v>4</v>
      </c>
      <c r="C9" s="3">
        <f t="shared" si="1"/>
        <v>168</v>
      </c>
      <c r="D9" s="3">
        <f>$H$2</f>
        <v>172</v>
      </c>
      <c r="E9" s="3">
        <f>COUNTIFS('1'!$C$4:$C$203,("&gt;="&amp;C9),'1'!$C$4:$C$203,("&lt;"&amp;D9))</f>
        <v>57</v>
      </c>
      <c r="F9" s="13">
        <f ca="1">($C9-AVERAGE('1'!$C$4:'1'!$C$203)) / STDEV('1'!$C$4:'1'!$C$203)</f>
        <v>-0.21159198919335095</v>
      </c>
      <c r="G9" s="3">
        <f ca="1">_xlfn.NORM.S.DIST($F9, TRUE)</f>
        <v>0.41621267976571802</v>
      </c>
      <c r="H9" s="3">
        <f t="shared" ca="1" si="0"/>
        <v>0.23581667999059702</v>
      </c>
      <c r="I9" s="3">
        <f ca="1">$H9*200</f>
        <v>47.163335998119408</v>
      </c>
    </row>
    <row r="10" spans="2:14">
      <c r="B10" s="3">
        <f>'2'!B20</f>
        <v>5</v>
      </c>
      <c r="C10" s="3">
        <f t="shared" si="1"/>
        <v>172</v>
      </c>
      <c r="D10" s="3">
        <f>$I$2</f>
        <v>174</v>
      </c>
      <c r="E10" s="3">
        <f>COUNTIFS('1'!$C$4:$C$203,("&gt;="&amp;C10),'1'!$C$4:$C$203,("&lt;"&amp;D10))</f>
        <v>20</v>
      </c>
      <c r="F10" s="13">
        <f ca="1">($C10-AVERAGE('1'!$C$4:'1'!$C$203)) / STDEV('1'!$C$4:'1'!$C$203)</f>
        <v>0.39080513306529896</v>
      </c>
      <c r="G10" s="3">
        <f ca="1">_xlfn.NORM.S.DIST($F10, TRUE)</f>
        <v>0.65202935975631504</v>
      </c>
      <c r="H10" s="3">
        <f t="shared" ca="1" si="0"/>
        <v>0.10350313571453906</v>
      </c>
      <c r="I10" s="3">
        <f ca="1">$H10*200</f>
        <v>20.700627142907813</v>
      </c>
    </row>
    <row r="11" spans="2:14">
      <c r="B11" s="3">
        <f>'2'!B21</f>
        <v>6</v>
      </c>
      <c r="C11" s="3">
        <f t="shared" si="1"/>
        <v>174</v>
      </c>
      <c r="D11" s="3">
        <f>$J$2</f>
        <v>178</v>
      </c>
      <c r="E11" s="3">
        <f>COUNTIFS('1'!$C$4:$C$203,("&gt;="&amp;C11),'1'!$C$4:$C$203,("&lt;"&amp;D11))</f>
        <v>18</v>
      </c>
      <c r="F11" s="13">
        <f ca="1">($C11-AVERAGE('1'!$C$4:'1'!$C$203)) / STDEV('1'!$C$4:'1'!$C$203)</f>
        <v>0.69200369419462393</v>
      </c>
      <c r="G11" s="3">
        <f ca="1">_xlfn.NORM.S.DIST($F11, TRUE)</f>
        <v>0.7555324954708541</v>
      </c>
      <c r="H11" s="3">
        <f t="shared" ca="1" si="0"/>
        <v>0.14670400013620488</v>
      </c>
      <c r="I11" s="3">
        <f ca="1">$H11*200</f>
        <v>29.340800027240977</v>
      </c>
    </row>
    <row r="12" spans="2:14">
      <c r="B12" s="3">
        <f>'2'!B22</f>
        <v>7</v>
      </c>
      <c r="C12" s="3">
        <f t="shared" si="1"/>
        <v>178</v>
      </c>
      <c r="D12" s="3">
        <f>$K$2</f>
        <v>180</v>
      </c>
      <c r="E12" s="3">
        <f>COUNTIFS('1'!$C$4:$C$203,("&gt;="&amp;C12),'1'!$C$4:$C$203,("&lt;"&amp;D12))</f>
        <v>12</v>
      </c>
      <c r="F12" s="13">
        <f ca="1">($C12-AVERAGE('1'!$C$4:'1'!$C$203)) / STDEV('1'!$C$4:'1'!$C$203)</f>
        <v>1.2944008164532739</v>
      </c>
      <c r="G12" s="129">
        <f ca="1">_xlfn.NORM.S.DIST($F12, TRUE)</f>
        <v>0.90223649560705899</v>
      </c>
      <c r="H12" s="3">
        <f t="shared" ca="1" si="0"/>
        <v>4.2474371097308339E-2</v>
      </c>
      <c r="I12" s="3">
        <f ca="1">$H12*200</f>
        <v>8.4948742194616678</v>
      </c>
    </row>
    <row r="13" spans="2:14">
      <c r="B13" s="3">
        <f>'2'!B23</f>
        <v>8</v>
      </c>
      <c r="C13" s="3">
        <f t="shared" si="1"/>
        <v>180</v>
      </c>
      <c r="D13" s="3">
        <f>$L$2</f>
        <v>197</v>
      </c>
      <c r="E13" s="3">
        <f>COUNTIFS('1'!$C$4:$C$203,("&gt;="&amp;C13),'1'!$C$4:$C$203,("&lt;"&amp;D13))</f>
        <v>11</v>
      </c>
      <c r="F13" s="29">
        <f ca="1">($C13-AVERAGE('1'!$C$4:'1'!$C$203)) / STDEV('1'!$C$4:'1'!$C$203)</f>
        <v>1.5955993775825987</v>
      </c>
      <c r="G13" s="3">
        <f ca="1">_xlfn.NORM.S.DIST($F13, TRUE)</f>
        <v>0.94471086670436732</v>
      </c>
      <c r="H13" s="27">
        <f t="shared" ca="1" si="0"/>
        <v>5.5289133295632675E-2</v>
      </c>
      <c r="I13" s="3">
        <f ca="1">$H13*200</f>
        <v>11.057826659126535</v>
      </c>
    </row>
    <row r="14" spans="2:14">
      <c r="B14" s="20"/>
      <c r="E14" s="26"/>
      <c r="G14" s="3">
        <f>1</f>
        <v>1</v>
      </c>
      <c r="H14" s="20"/>
    </row>
    <row r="16" spans="2:14" ht="30.75" customHeight="1">
      <c r="B16" s="136" t="s">
        <v>54</v>
      </c>
      <c r="C16" s="135"/>
      <c r="E16" s="133" t="s">
        <v>55</v>
      </c>
      <c r="F16" s="135"/>
    </row>
    <row r="17" spans="2:6" ht="23.25" customHeight="1">
      <c r="B17" s="124">
        <f ca="1">POWER($E6-$I6, 2) / $I6</f>
        <v>5.7305176827175473E-2</v>
      </c>
      <c r="C17" s="30">
        <f ca="1">SUM($B$17:$B$26)</f>
        <v>8.3450538263058096</v>
      </c>
      <c r="E17" s="21" t="s">
        <v>56</v>
      </c>
      <c r="F17" s="22" t="s">
        <v>57</v>
      </c>
    </row>
    <row r="18" spans="2:6">
      <c r="B18" s="3">
        <f t="shared" ref="B18:B26" ca="1" si="2">POWER($E7-$I7, 2) / $I7</f>
        <v>0.31640578380788298</v>
      </c>
      <c r="C18" s="20"/>
      <c r="E18" s="128">
        <f>8-2-1</f>
        <v>5</v>
      </c>
      <c r="F18" s="128">
        <f>_xlfn.CHISQ.INV.RT(0.05, $E$18)</f>
        <v>11.070497693516353</v>
      </c>
    </row>
    <row r="19" spans="2:6">
      <c r="B19" s="3">
        <f t="shared" ca="1" si="2"/>
        <v>6.6017837876231167E-2</v>
      </c>
      <c r="C19" s="20"/>
    </row>
    <row r="20" spans="2:6" ht="17.25" customHeight="1">
      <c r="B20" s="3">
        <f t="shared" ca="1" si="2"/>
        <v>2.0515927603117752</v>
      </c>
      <c r="C20" s="20"/>
      <c r="D20" s="175" t="s">
        <v>58</v>
      </c>
      <c r="E20" s="176"/>
      <c r="F20" s="177"/>
    </row>
    <row r="21" spans="2:6" ht="15" customHeight="1">
      <c r="B21" s="3">
        <f t="shared" ca="1" si="2"/>
        <v>2.3713213613788652E-2</v>
      </c>
      <c r="C21" s="20"/>
      <c r="D21" s="178"/>
      <c r="E21" s="179"/>
      <c r="F21" s="180"/>
    </row>
    <row r="22" spans="2:6">
      <c r="B22" s="3">
        <f t="shared" ca="1" si="2"/>
        <v>4.3834437076855322</v>
      </c>
      <c r="C22" s="20"/>
      <c r="D22" s="178"/>
      <c r="E22" s="179"/>
      <c r="F22" s="180"/>
    </row>
    <row r="23" spans="2:6">
      <c r="B23" s="3">
        <f t="shared" ca="1" si="2"/>
        <v>1.4462729429527712</v>
      </c>
      <c r="C23" s="20"/>
      <c r="D23" s="178"/>
      <c r="E23" s="179"/>
      <c r="F23" s="180"/>
    </row>
    <row r="24" spans="2:6">
      <c r="B24" s="3">
        <f t="shared" ca="1" si="2"/>
        <v>3.0240323065442408E-4</v>
      </c>
      <c r="C24" s="20"/>
      <c r="D24" s="181"/>
      <c r="E24" s="182"/>
      <c r="F24" s="183"/>
    </row>
    <row r="25" spans="2:6">
      <c r="B25" s="20"/>
      <c r="C25" s="20"/>
      <c r="D25" s="34"/>
      <c r="E25" s="34"/>
      <c r="F25" s="34"/>
    </row>
    <row r="26" spans="2:6">
      <c r="B26" s="20"/>
      <c r="C26" s="20"/>
    </row>
  </sheetData>
  <mergeCells count="5">
    <mergeCell ref="B16:C16"/>
    <mergeCell ref="E16:F16"/>
    <mergeCell ref="B2:C2"/>
    <mergeCell ref="B4:I4"/>
    <mergeCell ref="D20:F2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A5F4-7C54-4696-8146-0000302F3794}">
  <dimension ref="B2:G111"/>
  <sheetViews>
    <sheetView topLeftCell="A77" workbookViewId="0">
      <selection activeCell="K8" sqref="K8"/>
    </sheetView>
  </sheetViews>
  <sheetFormatPr defaultRowHeight="15"/>
  <cols>
    <col min="2" max="2" width="11.28515625" customWidth="1"/>
    <col min="3" max="3" width="13.140625" customWidth="1"/>
  </cols>
  <sheetData>
    <row r="2" spans="2:6" ht="30.75" customHeight="1">
      <c r="B2" s="136" t="s">
        <v>59</v>
      </c>
      <c r="C2" s="138"/>
      <c r="E2" s="136" t="s">
        <v>60</v>
      </c>
      <c r="F2" s="135"/>
    </row>
    <row r="3" spans="2:6" ht="22.5" customHeight="1">
      <c r="B3" s="35" t="s">
        <v>2</v>
      </c>
      <c r="C3" s="36" t="s">
        <v>3</v>
      </c>
      <c r="E3" s="35" t="s">
        <v>2</v>
      </c>
      <c r="F3" s="19" t="s">
        <v>3</v>
      </c>
    </row>
    <row r="4" spans="2:6">
      <c r="B4" s="4">
        <v>1</v>
      </c>
      <c r="C4" s="4">
        <v>165</v>
      </c>
      <c r="D4" s="120"/>
      <c r="E4" s="4">
        <v>101</v>
      </c>
      <c r="F4" s="4">
        <v>162</v>
      </c>
    </row>
    <row r="5" spans="2:6">
      <c r="B5" s="4">
        <v>2</v>
      </c>
      <c r="C5" s="4">
        <v>162</v>
      </c>
      <c r="D5" s="120"/>
      <c r="E5" s="4">
        <v>102</v>
      </c>
      <c r="F5" s="4">
        <v>166</v>
      </c>
    </row>
    <row r="6" spans="2:6">
      <c r="B6" s="4">
        <v>3</v>
      </c>
      <c r="C6" s="4">
        <v>171</v>
      </c>
      <c r="D6" s="120"/>
      <c r="E6" s="4">
        <v>103</v>
      </c>
      <c r="F6" s="4">
        <v>172</v>
      </c>
    </row>
    <row r="7" spans="2:6">
      <c r="B7" s="4">
        <v>4</v>
      </c>
      <c r="C7" s="4">
        <v>172</v>
      </c>
      <c r="D7" s="120"/>
      <c r="E7" s="4">
        <v>104</v>
      </c>
      <c r="F7" s="4">
        <v>169</v>
      </c>
    </row>
    <row r="8" spans="2:6">
      <c r="B8" s="4">
        <v>5</v>
      </c>
      <c r="C8" s="4">
        <v>171</v>
      </c>
      <c r="D8" s="120"/>
      <c r="E8" s="4">
        <v>105</v>
      </c>
      <c r="F8" s="4">
        <v>176</v>
      </c>
    </row>
    <row r="9" spans="2:6">
      <c r="B9" s="4">
        <v>6</v>
      </c>
      <c r="C9" s="4">
        <v>166</v>
      </c>
      <c r="D9" s="120"/>
      <c r="E9" s="4">
        <v>106</v>
      </c>
      <c r="F9" s="4">
        <v>167</v>
      </c>
    </row>
    <row r="10" spans="2:6">
      <c r="B10" s="4">
        <v>7</v>
      </c>
      <c r="C10" s="4">
        <v>164</v>
      </c>
      <c r="D10" s="120"/>
      <c r="E10" s="4">
        <v>107</v>
      </c>
      <c r="F10" s="4">
        <v>167</v>
      </c>
    </row>
    <row r="11" spans="2:6">
      <c r="B11" s="4">
        <v>8</v>
      </c>
      <c r="C11" s="4">
        <v>164</v>
      </c>
      <c r="D11" s="120"/>
      <c r="E11" s="4">
        <v>108</v>
      </c>
      <c r="F11" s="4">
        <v>168</v>
      </c>
    </row>
    <row r="12" spans="2:6">
      <c r="B12" s="4">
        <v>9</v>
      </c>
      <c r="C12" s="4">
        <v>169</v>
      </c>
      <c r="D12" s="120"/>
      <c r="E12" s="4">
        <v>109</v>
      </c>
      <c r="F12" s="4">
        <v>167</v>
      </c>
    </row>
    <row r="13" spans="2:6">
      <c r="B13" s="4">
        <v>10</v>
      </c>
      <c r="C13" s="4">
        <v>169</v>
      </c>
      <c r="D13" s="120"/>
      <c r="E13" s="4">
        <v>110</v>
      </c>
      <c r="F13" s="4">
        <v>169</v>
      </c>
    </row>
    <row r="14" spans="2:6">
      <c r="B14" s="4">
        <v>11</v>
      </c>
      <c r="C14" s="4">
        <v>163</v>
      </c>
      <c r="D14" s="120"/>
      <c r="E14" s="4">
        <v>111</v>
      </c>
      <c r="F14" s="4">
        <v>167</v>
      </c>
    </row>
    <row r="15" spans="2:6">
      <c r="B15" s="4">
        <v>12</v>
      </c>
      <c r="C15" s="4">
        <v>173</v>
      </c>
      <c r="D15" s="120"/>
      <c r="E15" s="4">
        <v>112</v>
      </c>
      <c r="F15" s="4">
        <v>196</v>
      </c>
    </row>
    <row r="16" spans="2:6">
      <c r="B16" s="4">
        <v>13</v>
      </c>
      <c r="C16" s="4">
        <v>176</v>
      </c>
      <c r="D16" s="120"/>
      <c r="E16" s="4">
        <v>113</v>
      </c>
      <c r="F16" s="4">
        <v>169</v>
      </c>
    </row>
    <row r="17" spans="2:6">
      <c r="B17" s="4">
        <v>14</v>
      </c>
      <c r="C17" s="4">
        <v>168</v>
      </c>
      <c r="D17" s="120"/>
      <c r="E17" s="4">
        <v>114</v>
      </c>
      <c r="F17" s="4">
        <v>163</v>
      </c>
    </row>
    <row r="18" spans="2:6">
      <c r="B18" s="4">
        <v>15</v>
      </c>
      <c r="C18" s="4">
        <v>169</v>
      </c>
      <c r="D18" s="120"/>
      <c r="E18" s="4">
        <v>115</v>
      </c>
      <c r="F18" s="4">
        <v>164</v>
      </c>
    </row>
    <row r="19" spans="2:6">
      <c r="B19" s="4">
        <v>16</v>
      </c>
      <c r="C19" s="4">
        <v>168</v>
      </c>
      <c r="D19" s="120"/>
      <c r="E19" s="4">
        <v>116</v>
      </c>
      <c r="F19" s="4">
        <v>164</v>
      </c>
    </row>
    <row r="20" spans="2:6">
      <c r="B20" s="4">
        <v>17</v>
      </c>
      <c r="C20" s="4">
        <v>166</v>
      </c>
      <c r="D20" s="120"/>
      <c r="E20" s="4">
        <v>117</v>
      </c>
      <c r="F20" s="4">
        <v>164</v>
      </c>
    </row>
    <row r="21" spans="2:6">
      <c r="B21" s="4">
        <v>18</v>
      </c>
      <c r="C21" s="4">
        <v>178</v>
      </c>
      <c r="D21" s="120"/>
      <c r="E21" s="4">
        <v>118</v>
      </c>
      <c r="F21" s="4">
        <v>178</v>
      </c>
    </row>
    <row r="22" spans="2:6">
      <c r="B22" s="4">
        <v>19</v>
      </c>
      <c r="C22" s="4">
        <v>165</v>
      </c>
      <c r="D22" s="120"/>
      <c r="E22" s="4">
        <v>119</v>
      </c>
      <c r="F22" s="4">
        <v>176</v>
      </c>
    </row>
    <row r="23" spans="2:6">
      <c r="B23" s="4">
        <v>20</v>
      </c>
      <c r="C23" s="4">
        <v>164</v>
      </c>
      <c r="D23" s="120"/>
      <c r="E23" s="4">
        <v>120</v>
      </c>
      <c r="F23" s="4">
        <v>167</v>
      </c>
    </row>
    <row r="24" spans="2:6">
      <c r="B24" s="4">
        <v>21</v>
      </c>
      <c r="C24" s="4">
        <v>161</v>
      </c>
      <c r="D24" s="120"/>
      <c r="E24" s="4">
        <v>121</v>
      </c>
      <c r="F24" s="4">
        <v>165</v>
      </c>
    </row>
    <row r="25" spans="2:6">
      <c r="B25" s="4">
        <v>22</v>
      </c>
      <c r="C25" s="4">
        <v>170</v>
      </c>
      <c r="D25" s="120"/>
      <c r="E25" s="4">
        <v>122</v>
      </c>
      <c r="F25" s="4">
        <v>172</v>
      </c>
    </row>
    <row r="26" spans="2:6">
      <c r="B26" s="4">
        <v>23</v>
      </c>
      <c r="C26" s="4">
        <v>164</v>
      </c>
      <c r="D26" s="120"/>
      <c r="E26" s="4">
        <v>123</v>
      </c>
      <c r="F26" s="4">
        <v>168</v>
      </c>
    </row>
    <row r="27" spans="2:6">
      <c r="B27" s="4">
        <v>24</v>
      </c>
      <c r="C27" s="4">
        <v>171</v>
      </c>
      <c r="D27" s="120"/>
      <c r="E27" s="4">
        <v>124</v>
      </c>
      <c r="F27" s="4">
        <v>170</v>
      </c>
    </row>
    <row r="28" spans="2:6">
      <c r="B28" s="4">
        <v>25</v>
      </c>
      <c r="C28" s="4">
        <v>171</v>
      </c>
      <c r="D28" s="120"/>
      <c r="E28" s="4">
        <v>125</v>
      </c>
      <c r="F28" s="4">
        <v>187</v>
      </c>
    </row>
    <row r="29" spans="2:6">
      <c r="B29" s="4">
        <v>26</v>
      </c>
      <c r="C29" s="4">
        <v>163</v>
      </c>
      <c r="D29" s="120"/>
      <c r="E29" s="4">
        <v>126</v>
      </c>
      <c r="F29" s="4">
        <v>165</v>
      </c>
    </row>
    <row r="30" spans="2:6">
      <c r="B30" s="4">
        <v>27</v>
      </c>
      <c r="C30" s="4">
        <v>167</v>
      </c>
      <c r="D30" s="120"/>
      <c r="E30" s="4">
        <v>127</v>
      </c>
      <c r="F30" s="4">
        <v>171</v>
      </c>
    </row>
    <row r="31" spans="2:6">
      <c r="B31" s="4">
        <v>28</v>
      </c>
      <c r="C31" s="4">
        <v>165</v>
      </c>
      <c r="D31" s="120"/>
      <c r="E31" s="4">
        <v>128</v>
      </c>
      <c r="F31" s="4">
        <v>171</v>
      </c>
    </row>
    <row r="32" spans="2:6">
      <c r="B32" s="4">
        <v>29</v>
      </c>
      <c r="C32" s="4">
        <v>175</v>
      </c>
      <c r="D32" s="120"/>
      <c r="E32" s="4">
        <v>129</v>
      </c>
      <c r="F32" s="4">
        <v>169</v>
      </c>
    </row>
    <row r="33" spans="2:6">
      <c r="B33" s="4">
        <v>30</v>
      </c>
      <c r="C33" s="4">
        <v>171</v>
      </c>
      <c r="D33" s="120"/>
      <c r="E33" s="4">
        <v>130</v>
      </c>
      <c r="F33" s="4">
        <v>163</v>
      </c>
    </row>
    <row r="34" spans="2:6">
      <c r="B34" s="4">
        <v>31</v>
      </c>
      <c r="C34" s="4">
        <v>174</v>
      </c>
      <c r="D34" s="120"/>
      <c r="E34" s="4">
        <v>131</v>
      </c>
      <c r="F34" s="4">
        <v>161</v>
      </c>
    </row>
    <row r="35" spans="2:6">
      <c r="B35" s="4">
        <v>32</v>
      </c>
      <c r="C35" s="4">
        <v>164</v>
      </c>
      <c r="D35" s="120"/>
      <c r="E35" s="4">
        <v>132</v>
      </c>
      <c r="F35" s="4">
        <v>175</v>
      </c>
    </row>
    <row r="36" spans="2:6">
      <c r="B36" s="4">
        <v>33</v>
      </c>
      <c r="C36" s="4">
        <v>166</v>
      </c>
      <c r="D36" s="120"/>
      <c r="E36" s="4">
        <v>133</v>
      </c>
      <c r="F36" s="4">
        <v>172</v>
      </c>
    </row>
    <row r="37" spans="2:6">
      <c r="B37" s="4">
        <v>34</v>
      </c>
      <c r="C37" s="4">
        <v>161</v>
      </c>
      <c r="D37" s="120"/>
      <c r="E37" s="4">
        <v>134</v>
      </c>
      <c r="F37" s="4">
        <v>176</v>
      </c>
    </row>
    <row r="38" spans="2:6">
      <c r="B38" s="4">
        <v>35</v>
      </c>
      <c r="C38" s="4">
        <v>169</v>
      </c>
      <c r="D38" s="120"/>
      <c r="E38" s="4">
        <v>135</v>
      </c>
      <c r="F38" s="4">
        <v>180</v>
      </c>
    </row>
    <row r="39" spans="2:6">
      <c r="B39" s="4">
        <v>36</v>
      </c>
      <c r="C39" s="4">
        <v>163</v>
      </c>
      <c r="D39" s="120"/>
      <c r="E39" s="4">
        <v>136</v>
      </c>
      <c r="F39" s="4">
        <v>172</v>
      </c>
    </row>
    <row r="40" spans="2:6">
      <c r="B40" s="4">
        <v>37</v>
      </c>
      <c r="C40" s="4">
        <v>168</v>
      </c>
      <c r="D40" s="120"/>
      <c r="E40" s="4">
        <v>137</v>
      </c>
      <c r="F40" s="4">
        <v>174</v>
      </c>
    </row>
    <row r="41" spans="2:6">
      <c r="B41" s="4">
        <v>38</v>
      </c>
      <c r="C41" s="4">
        <v>166</v>
      </c>
      <c r="D41" s="120"/>
      <c r="E41" s="4">
        <v>138</v>
      </c>
      <c r="F41" s="4">
        <v>164</v>
      </c>
    </row>
    <row r="42" spans="2:6">
      <c r="B42" s="4">
        <v>39</v>
      </c>
      <c r="C42" s="4">
        <v>172</v>
      </c>
      <c r="D42" s="120"/>
      <c r="E42" s="4">
        <v>139</v>
      </c>
      <c r="F42" s="4">
        <v>169</v>
      </c>
    </row>
    <row r="43" spans="2:6">
      <c r="B43" s="4">
        <v>40</v>
      </c>
      <c r="C43" s="4">
        <v>165</v>
      </c>
      <c r="D43" s="120"/>
      <c r="E43" s="4">
        <v>140</v>
      </c>
      <c r="F43" s="4">
        <v>157</v>
      </c>
    </row>
    <row r="44" spans="2:6">
      <c r="B44" s="4">
        <v>41</v>
      </c>
      <c r="C44" s="4">
        <v>166</v>
      </c>
      <c r="D44" s="120"/>
      <c r="E44" s="4">
        <v>141</v>
      </c>
      <c r="F44" s="4">
        <v>178</v>
      </c>
    </row>
    <row r="45" spans="2:6">
      <c r="B45" s="4">
        <v>42</v>
      </c>
      <c r="C45" s="4">
        <v>171</v>
      </c>
      <c r="D45" s="120"/>
      <c r="E45" s="4">
        <v>142</v>
      </c>
      <c r="F45" s="4">
        <v>176</v>
      </c>
    </row>
    <row r="46" spans="2:6">
      <c r="B46" s="4">
        <v>43</v>
      </c>
      <c r="C46" s="4">
        <v>161</v>
      </c>
      <c r="D46" s="120"/>
      <c r="E46" s="4">
        <v>143</v>
      </c>
      <c r="F46" s="4">
        <v>161</v>
      </c>
    </row>
    <row r="47" spans="2:6">
      <c r="B47" s="4">
        <v>44</v>
      </c>
      <c r="C47" s="4">
        <v>163</v>
      </c>
      <c r="D47" s="120"/>
      <c r="E47" s="4">
        <v>144</v>
      </c>
      <c r="F47" s="4">
        <v>176</v>
      </c>
    </row>
    <row r="48" spans="2:6">
      <c r="B48" s="4">
        <v>45</v>
      </c>
      <c r="C48" s="4">
        <v>165</v>
      </c>
      <c r="D48" s="120"/>
      <c r="E48" s="4">
        <v>145</v>
      </c>
      <c r="F48" s="4">
        <v>165</v>
      </c>
    </row>
    <row r="49" spans="2:6">
      <c r="B49" s="4">
        <v>46</v>
      </c>
      <c r="C49" s="4">
        <v>172</v>
      </c>
      <c r="D49" s="120"/>
      <c r="E49" s="4">
        <v>146</v>
      </c>
      <c r="F49" s="4">
        <v>161</v>
      </c>
    </row>
    <row r="50" spans="2:6">
      <c r="B50" s="4">
        <v>47</v>
      </c>
      <c r="C50" s="4">
        <v>167</v>
      </c>
      <c r="D50" s="120"/>
      <c r="E50" s="4">
        <v>147</v>
      </c>
      <c r="F50" s="4">
        <v>182</v>
      </c>
    </row>
    <row r="51" spans="2:6">
      <c r="B51" s="4">
        <v>48</v>
      </c>
      <c r="C51" s="4">
        <v>168</v>
      </c>
      <c r="D51" s="120"/>
      <c r="E51" s="4">
        <v>148</v>
      </c>
      <c r="F51" s="4">
        <v>176</v>
      </c>
    </row>
    <row r="52" spans="2:6">
      <c r="B52" s="4">
        <v>49</v>
      </c>
      <c r="C52" s="4">
        <v>157</v>
      </c>
      <c r="D52" s="120"/>
      <c r="E52" s="4">
        <v>149</v>
      </c>
      <c r="F52" s="4">
        <v>168</v>
      </c>
    </row>
    <row r="53" spans="2:6">
      <c r="B53" s="4">
        <v>50</v>
      </c>
      <c r="C53" s="4">
        <v>169</v>
      </c>
      <c r="D53" s="120"/>
      <c r="E53" s="4">
        <v>150</v>
      </c>
      <c r="F53" s="4">
        <v>164</v>
      </c>
    </row>
    <row r="54" spans="2:6">
      <c r="B54" s="4">
        <v>51</v>
      </c>
      <c r="C54" s="4">
        <v>178</v>
      </c>
      <c r="D54" s="120"/>
      <c r="E54" s="4">
        <v>151</v>
      </c>
      <c r="F54" s="4">
        <v>163</v>
      </c>
    </row>
    <row r="55" spans="2:6">
      <c r="B55" s="4">
        <v>52</v>
      </c>
      <c r="C55" s="4">
        <v>160</v>
      </c>
      <c r="D55" s="120"/>
      <c r="E55" s="4">
        <v>152</v>
      </c>
      <c r="F55" s="4">
        <v>170</v>
      </c>
    </row>
    <row r="56" spans="2:6">
      <c r="B56" s="4">
        <v>53</v>
      </c>
      <c r="C56" s="4">
        <v>175</v>
      </c>
      <c r="D56" s="120"/>
      <c r="E56" s="4">
        <v>153</v>
      </c>
      <c r="F56" s="4">
        <v>158</v>
      </c>
    </row>
    <row r="57" spans="2:6">
      <c r="B57" s="4">
        <v>54</v>
      </c>
      <c r="C57" s="4">
        <v>160</v>
      </c>
      <c r="D57" s="120"/>
      <c r="E57" s="4">
        <v>154</v>
      </c>
      <c r="F57" s="4">
        <v>172</v>
      </c>
    </row>
    <row r="58" spans="2:6">
      <c r="B58" s="4">
        <v>55</v>
      </c>
      <c r="C58" s="4">
        <v>170</v>
      </c>
      <c r="D58" s="120"/>
      <c r="E58" s="4">
        <v>155</v>
      </c>
      <c r="F58" s="4">
        <v>167</v>
      </c>
    </row>
    <row r="59" spans="2:6">
      <c r="B59" s="4">
        <v>56</v>
      </c>
      <c r="C59" s="4">
        <v>162</v>
      </c>
      <c r="D59" s="120"/>
      <c r="E59" s="4">
        <v>156</v>
      </c>
      <c r="F59" s="4">
        <v>167</v>
      </c>
    </row>
    <row r="60" spans="2:6">
      <c r="B60" s="4">
        <v>57</v>
      </c>
      <c r="C60" s="4">
        <v>171</v>
      </c>
      <c r="D60" s="120"/>
      <c r="E60" s="4">
        <v>157</v>
      </c>
      <c r="F60" s="4">
        <v>172</v>
      </c>
    </row>
    <row r="61" spans="2:6">
      <c r="B61" s="4">
        <v>58</v>
      </c>
      <c r="C61" s="4">
        <v>178</v>
      </c>
      <c r="D61" s="120"/>
      <c r="E61" s="4">
        <v>158</v>
      </c>
      <c r="F61" s="4">
        <v>175</v>
      </c>
    </row>
    <row r="62" spans="2:6">
      <c r="B62" s="4">
        <v>59</v>
      </c>
      <c r="C62" s="4">
        <v>173</v>
      </c>
      <c r="D62" s="120"/>
      <c r="E62" s="4">
        <v>159</v>
      </c>
      <c r="F62" s="4">
        <v>173</v>
      </c>
    </row>
    <row r="63" spans="2:6">
      <c r="B63" s="4">
        <v>60</v>
      </c>
      <c r="C63" s="4">
        <v>170</v>
      </c>
      <c r="D63" s="120"/>
      <c r="E63" s="4">
        <v>160</v>
      </c>
      <c r="F63" s="4">
        <v>166</v>
      </c>
    </row>
    <row r="64" spans="2:6">
      <c r="B64" s="4">
        <v>61</v>
      </c>
      <c r="C64" s="4">
        <v>171</v>
      </c>
      <c r="D64" s="120"/>
      <c r="E64" s="4">
        <v>161</v>
      </c>
      <c r="F64" s="4">
        <v>170</v>
      </c>
    </row>
    <row r="65" spans="2:6">
      <c r="B65" s="4">
        <v>62</v>
      </c>
      <c r="C65" s="4">
        <v>176</v>
      </c>
      <c r="D65" s="120"/>
      <c r="E65" s="4">
        <v>162</v>
      </c>
      <c r="F65" s="4">
        <v>176</v>
      </c>
    </row>
    <row r="66" spans="2:6">
      <c r="B66" s="4">
        <v>63</v>
      </c>
      <c r="C66" s="4">
        <v>156</v>
      </c>
      <c r="D66" s="120"/>
      <c r="E66" s="4">
        <v>163</v>
      </c>
      <c r="F66" s="4">
        <v>159</v>
      </c>
    </row>
    <row r="67" spans="2:6">
      <c r="B67" s="4">
        <v>64</v>
      </c>
      <c r="C67" s="4">
        <v>179</v>
      </c>
      <c r="D67" s="120"/>
      <c r="E67" s="4">
        <v>164</v>
      </c>
      <c r="F67" s="4">
        <v>173</v>
      </c>
    </row>
    <row r="68" spans="2:6">
      <c r="B68" s="4">
        <v>65</v>
      </c>
      <c r="C68" s="4">
        <v>173</v>
      </c>
      <c r="D68" s="120"/>
      <c r="E68" s="4">
        <v>165</v>
      </c>
      <c r="F68" s="4">
        <v>166</v>
      </c>
    </row>
    <row r="69" spans="2:6">
      <c r="B69" s="4">
        <v>66</v>
      </c>
      <c r="C69" s="4">
        <v>162</v>
      </c>
      <c r="D69" s="120"/>
      <c r="E69" s="4">
        <v>166</v>
      </c>
      <c r="F69" s="4">
        <v>166</v>
      </c>
    </row>
    <row r="70" spans="2:6">
      <c r="B70" s="4">
        <v>67</v>
      </c>
      <c r="C70" s="4">
        <v>172</v>
      </c>
      <c r="D70" s="120"/>
      <c r="E70" s="4">
        <v>167</v>
      </c>
      <c r="F70" s="4">
        <v>170</v>
      </c>
    </row>
    <row r="71" spans="2:6">
      <c r="B71" s="4">
        <v>68</v>
      </c>
      <c r="C71" s="4">
        <v>184</v>
      </c>
      <c r="D71" s="120"/>
      <c r="E71" s="4">
        <v>168</v>
      </c>
      <c r="F71" s="4">
        <v>161</v>
      </c>
    </row>
    <row r="72" spans="2:6">
      <c r="B72" s="4">
        <v>69</v>
      </c>
      <c r="C72" s="4">
        <v>166</v>
      </c>
      <c r="D72" s="120"/>
      <c r="E72" s="4">
        <v>169</v>
      </c>
      <c r="F72" s="4">
        <v>167</v>
      </c>
    </row>
    <row r="73" spans="2:6">
      <c r="B73" s="4">
        <v>70</v>
      </c>
      <c r="C73" s="4">
        <v>171</v>
      </c>
      <c r="D73" s="120"/>
      <c r="E73" s="4">
        <v>170</v>
      </c>
      <c r="F73" s="4">
        <v>176</v>
      </c>
    </row>
    <row r="74" spans="2:6">
      <c r="B74" s="4">
        <v>71</v>
      </c>
      <c r="C74" s="4">
        <v>182</v>
      </c>
      <c r="D74" s="120"/>
      <c r="E74" s="4">
        <v>171</v>
      </c>
      <c r="F74" s="4">
        <v>179</v>
      </c>
    </row>
    <row r="75" spans="2:6">
      <c r="B75" s="4">
        <v>72</v>
      </c>
      <c r="C75" s="4">
        <v>160</v>
      </c>
      <c r="D75" s="120"/>
      <c r="E75" s="4">
        <v>172</v>
      </c>
      <c r="F75" s="4">
        <v>171</v>
      </c>
    </row>
    <row r="76" spans="2:6">
      <c r="B76" s="4">
        <v>73</v>
      </c>
      <c r="C76" s="4">
        <v>164</v>
      </c>
      <c r="D76" s="120"/>
      <c r="E76" s="4">
        <v>173</v>
      </c>
      <c r="F76" s="4">
        <v>164</v>
      </c>
    </row>
    <row r="77" spans="2:6">
      <c r="B77" s="4">
        <v>74</v>
      </c>
      <c r="C77" s="4">
        <v>170</v>
      </c>
      <c r="D77" s="120"/>
      <c r="E77" s="4">
        <v>174</v>
      </c>
      <c r="F77" s="4">
        <v>184</v>
      </c>
    </row>
    <row r="78" spans="2:6">
      <c r="B78" s="4">
        <v>75</v>
      </c>
      <c r="C78" s="4">
        <v>164</v>
      </c>
      <c r="D78" s="120"/>
      <c r="E78" s="4">
        <v>175</v>
      </c>
      <c r="F78" s="4">
        <v>166</v>
      </c>
    </row>
    <row r="79" spans="2:6">
      <c r="B79" s="4">
        <v>76</v>
      </c>
      <c r="C79" s="4">
        <v>161</v>
      </c>
      <c r="D79" s="120"/>
      <c r="E79" s="4">
        <v>176</v>
      </c>
      <c r="F79" s="4">
        <v>165</v>
      </c>
    </row>
    <row r="80" spans="2:6">
      <c r="B80" s="4">
        <v>77</v>
      </c>
      <c r="C80" s="4">
        <v>173</v>
      </c>
      <c r="D80" s="120"/>
      <c r="E80" s="4">
        <v>177</v>
      </c>
      <c r="F80" s="4">
        <v>159</v>
      </c>
    </row>
    <row r="81" spans="2:6">
      <c r="B81" s="4">
        <v>78</v>
      </c>
      <c r="C81" s="4">
        <v>171</v>
      </c>
      <c r="D81" s="120"/>
      <c r="E81" s="4">
        <v>178</v>
      </c>
      <c r="F81" s="4">
        <v>168</v>
      </c>
    </row>
    <row r="82" spans="2:6">
      <c r="B82" s="4">
        <v>79</v>
      </c>
      <c r="C82" s="4">
        <v>186</v>
      </c>
      <c r="D82" s="120"/>
      <c r="E82" s="4">
        <v>179</v>
      </c>
      <c r="F82" s="4">
        <v>171</v>
      </c>
    </row>
    <row r="83" spans="2:6">
      <c r="B83" s="4">
        <v>80</v>
      </c>
      <c r="C83" s="4">
        <v>170</v>
      </c>
      <c r="D83" s="120"/>
      <c r="E83" s="4">
        <v>180</v>
      </c>
      <c r="F83" s="4">
        <v>183</v>
      </c>
    </row>
    <row r="84" spans="2:6">
      <c r="B84" s="4">
        <v>81</v>
      </c>
      <c r="C84" s="4">
        <v>179</v>
      </c>
      <c r="D84" s="120"/>
      <c r="E84" s="4">
        <v>181</v>
      </c>
      <c r="F84" s="4">
        <v>169</v>
      </c>
    </row>
    <row r="85" spans="2:6">
      <c r="B85" s="4">
        <v>82</v>
      </c>
      <c r="C85" s="4">
        <v>171</v>
      </c>
      <c r="D85" s="120"/>
      <c r="E85" s="4">
        <v>182</v>
      </c>
      <c r="F85" s="4">
        <v>165</v>
      </c>
    </row>
    <row r="86" spans="2:6">
      <c r="B86" s="4">
        <v>83</v>
      </c>
      <c r="C86" s="4">
        <v>172</v>
      </c>
      <c r="D86" s="120"/>
      <c r="E86" s="4">
        <v>183</v>
      </c>
      <c r="F86" s="4">
        <v>171</v>
      </c>
    </row>
    <row r="87" spans="2:6">
      <c r="B87" s="4">
        <v>84</v>
      </c>
      <c r="C87" s="4">
        <v>179</v>
      </c>
      <c r="D87" s="120"/>
      <c r="E87" s="4">
        <v>184</v>
      </c>
      <c r="F87" s="4">
        <v>168</v>
      </c>
    </row>
    <row r="88" spans="2:6">
      <c r="B88" s="4">
        <v>85</v>
      </c>
      <c r="C88" s="4">
        <v>172</v>
      </c>
      <c r="D88" s="120"/>
      <c r="E88" s="4">
        <v>185</v>
      </c>
      <c r="F88" s="4">
        <v>168</v>
      </c>
    </row>
    <row r="89" spans="2:6">
      <c r="B89" s="4">
        <v>86</v>
      </c>
      <c r="C89" s="4">
        <v>196</v>
      </c>
      <c r="D89" s="120"/>
      <c r="E89" s="4">
        <v>186</v>
      </c>
      <c r="F89" s="4">
        <v>178</v>
      </c>
    </row>
    <row r="90" spans="2:6">
      <c r="B90" s="4">
        <v>87</v>
      </c>
      <c r="C90" s="4">
        <v>160</v>
      </c>
      <c r="D90" s="120"/>
      <c r="E90" s="4">
        <v>187</v>
      </c>
      <c r="F90" s="4">
        <v>170</v>
      </c>
    </row>
    <row r="91" spans="2:6">
      <c r="B91" s="4">
        <v>88</v>
      </c>
      <c r="C91" s="4">
        <v>169</v>
      </c>
      <c r="D91" s="120"/>
      <c r="E91" s="4">
        <v>188</v>
      </c>
      <c r="F91" s="4">
        <v>161</v>
      </c>
    </row>
    <row r="92" spans="2:6">
      <c r="B92" s="4">
        <v>89</v>
      </c>
      <c r="C92" s="4">
        <v>190</v>
      </c>
      <c r="D92" s="120"/>
      <c r="E92" s="4">
        <v>189</v>
      </c>
      <c r="F92" s="4">
        <v>163</v>
      </c>
    </row>
    <row r="93" spans="2:6">
      <c r="B93" s="4">
        <v>90</v>
      </c>
      <c r="C93" s="4">
        <v>169</v>
      </c>
      <c r="D93" s="120"/>
      <c r="E93" s="4">
        <v>190</v>
      </c>
      <c r="F93" s="4">
        <v>163</v>
      </c>
    </row>
    <row r="94" spans="2:6">
      <c r="B94" s="4">
        <v>91</v>
      </c>
      <c r="C94" s="4">
        <v>178</v>
      </c>
      <c r="D94" s="120"/>
      <c r="E94" s="4">
        <v>191</v>
      </c>
      <c r="F94" s="4">
        <v>162</v>
      </c>
    </row>
    <row r="95" spans="2:6">
      <c r="B95" s="4">
        <v>92</v>
      </c>
      <c r="C95" s="4">
        <v>171</v>
      </c>
      <c r="D95" s="120"/>
      <c r="E95" s="4">
        <v>192</v>
      </c>
      <c r="F95" s="4">
        <v>167</v>
      </c>
    </row>
    <row r="96" spans="2:6">
      <c r="B96" s="4">
        <v>93</v>
      </c>
      <c r="C96" s="4">
        <v>171</v>
      </c>
      <c r="D96" s="120"/>
      <c r="E96" s="4">
        <v>193</v>
      </c>
      <c r="F96" s="4">
        <v>171</v>
      </c>
    </row>
    <row r="97" spans="2:7">
      <c r="B97" s="4">
        <v>94</v>
      </c>
      <c r="C97" s="4">
        <v>177</v>
      </c>
      <c r="D97" s="120"/>
      <c r="E97" s="4">
        <v>194</v>
      </c>
      <c r="F97" s="4">
        <v>173</v>
      </c>
    </row>
    <row r="98" spans="2:7">
      <c r="B98" s="4">
        <v>95</v>
      </c>
      <c r="C98" s="4">
        <v>178</v>
      </c>
      <c r="D98" s="120"/>
      <c r="E98" s="4">
        <v>195</v>
      </c>
      <c r="F98" s="4">
        <v>161</v>
      </c>
    </row>
    <row r="99" spans="2:7">
      <c r="B99" s="4">
        <v>96</v>
      </c>
      <c r="C99" s="4">
        <v>175</v>
      </c>
      <c r="D99" s="120"/>
      <c r="E99" s="4">
        <v>196</v>
      </c>
      <c r="F99" s="4">
        <v>169</v>
      </c>
    </row>
    <row r="100" spans="2:7">
      <c r="B100" s="4">
        <v>97</v>
      </c>
      <c r="C100" s="4">
        <v>168</v>
      </c>
      <c r="D100" s="120"/>
      <c r="E100" s="4">
        <v>197</v>
      </c>
      <c r="F100" s="4">
        <v>161</v>
      </c>
    </row>
    <row r="101" spans="2:7">
      <c r="B101" s="4">
        <v>98</v>
      </c>
      <c r="C101" s="4">
        <v>167</v>
      </c>
      <c r="D101" s="120"/>
      <c r="E101" s="4">
        <v>198</v>
      </c>
      <c r="F101" s="4">
        <v>169</v>
      </c>
    </row>
    <row r="102" spans="2:7">
      <c r="B102" s="4">
        <v>99</v>
      </c>
      <c r="C102" s="4">
        <v>170</v>
      </c>
      <c r="D102" s="120"/>
      <c r="E102" s="4">
        <v>199</v>
      </c>
      <c r="F102" s="4">
        <v>165</v>
      </c>
    </row>
    <row r="103" spans="2:7">
      <c r="B103" s="4">
        <v>100</v>
      </c>
      <c r="C103" s="4">
        <v>173</v>
      </c>
      <c r="D103" s="120"/>
      <c r="E103" s="4">
        <v>200</v>
      </c>
      <c r="F103" s="4">
        <v>170</v>
      </c>
    </row>
    <row r="105" spans="2:7" ht="29.25" customHeight="1">
      <c r="B105" s="133" t="s">
        <v>61</v>
      </c>
      <c r="C105" s="135"/>
      <c r="E105" s="184" t="s">
        <v>62</v>
      </c>
      <c r="F105" s="185"/>
      <c r="G105" s="186"/>
    </row>
    <row r="106" spans="2:7" ht="27" customHeight="1">
      <c r="B106" s="16" t="s">
        <v>63</v>
      </c>
      <c r="C106" s="22" t="s">
        <v>64</v>
      </c>
      <c r="E106" s="187"/>
      <c r="F106" s="179"/>
      <c r="G106" s="188"/>
    </row>
    <row r="107" spans="2:7" ht="15" customHeight="1">
      <c r="B107" s="128">
        <f>_xlfn.VAR.S($C$4:$C$103) / _xlfn.VAR.S($F$4:$F$103)</f>
        <v>1.0635098870056483</v>
      </c>
      <c r="C107" s="128">
        <f>_xlfn.F.INV.RT(0.05, 99, 99)</f>
        <v>1.3940612573481483</v>
      </c>
      <c r="E107" s="189"/>
      <c r="F107" s="190"/>
      <c r="G107" s="191"/>
    </row>
    <row r="108" spans="2:7" ht="15" customHeight="1">
      <c r="E108" s="54"/>
      <c r="F108" s="54"/>
      <c r="G108" s="54"/>
    </row>
    <row r="109" spans="2:7" ht="31.5" customHeight="1">
      <c r="B109" s="133" t="s">
        <v>65</v>
      </c>
      <c r="C109" s="135"/>
      <c r="E109" s="184" t="s">
        <v>66</v>
      </c>
      <c r="F109" s="185"/>
      <c r="G109" s="186"/>
    </row>
    <row r="110" spans="2:7" ht="20.25" customHeight="1">
      <c r="B110" s="16" t="s">
        <v>63</v>
      </c>
      <c r="C110" s="55" t="s">
        <v>67</v>
      </c>
      <c r="E110" s="187"/>
      <c r="F110" s="179"/>
      <c r="G110" s="188"/>
    </row>
    <row r="111" spans="2:7">
      <c r="B111" s="128">
        <f>SQRT(100*100/(100 + 100))*(AVERAGE($F$4:$F$103) - AVERAGE($C$4:$C$103))/SQRT(((100-1)*_xlfn.VAR.S($F$4:$F$103)+(100-1)*_xlfn.VAR.S($C$4:$C$103))/(100 + 100 - 2))</f>
        <v>-0.43571842282577783</v>
      </c>
      <c r="C111" s="128">
        <f>_xlfn.T.INV.2T(0.05, 100 + 100 - 2)</f>
        <v>1.9720174778363073</v>
      </c>
      <c r="E111" s="189"/>
      <c r="F111" s="190"/>
      <c r="G111" s="191"/>
    </row>
  </sheetData>
  <sortState xmlns:xlrd2="http://schemas.microsoft.com/office/spreadsheetml/2017/richdata2" ref="B4:C203">
    <sortCondition ref="B4:B203"/>
  </sortState>
  <mergeCells count="6">
    <mergeCell ref="E2:F2"/>
    <mergeCell ref="B2:C2"/>
    <mergeCell ref="B105:C105"/>
    <mergeCell ref="E105:G107"/>
    <mergeCell ref="B109:C109"/>
    <mergeCell ref="E109:G1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0313-8BC8-49FF-B634-3FEA075438A7}">
  <dimension ref="B2:D202"/>
  <sheetViews>
    <sheetView workbookViewId="0">
      <selection activeCell="B2" sqref="B2"/>
    </sheetView>
  </sheetViews>
  <sheetFormatPr defaultRowHeight="15"/>
  <sheetData>
    <row r="2" spans="2:4" ht="26.25" customHeight="1">
      <c r="B2" s="24"/>
      <c r="C2" s="24"/>
      <c r="D2" s="24"/>
    </row>
    <row r="3" spans="2:4">
      <c r="B3" s="25"/>
      <c r="C3" s="25"/>
      <c r="D3" s="25"/>
    </row>
    <row r="4" spans="2:4">
      <c r="B4" s="25"/>
      <c r="C4" s="25"/>
      <c r="D4" s="25"/>
    </row>
    <row r="5" spans="2:4">
      <c r="B5" s="25"/>
      <c r="C5" s="25"/>
      <c r="D5" s="25"/>
    </row>
    <row r="6" spans="2:4">
      <c r="B6" s="25"/>
      <c r="C6" s="25"/>
      <c r="D6" s="25"/>
    </row>
    <row r="7" spans="2:4">
      <c r="B7" s="25"/>
      <c r="C7" s="25"/>
      <c r="D7" s="25"/>
    </row>
    <row r="8" spans="2:4">
      <c r="B8" s="25"/>
      <c r="C8" s="25"/>
      <c r="D8" s="25"/>
    </row>
    <row r="9" spans="2:4">
      <c r="B9" s="25"/>
      <c r="C9" s="25"/>
      <c r="D9" s="25"/>
    </row>
    <row r="10" spans="2:4">
      <c r="B10" s="25"/>
      <c r="C10" s="25"/>
      <c r="D10" s="25"/>
    </row>
    <row r="11" spans="2:4">
      <c r="B11" s="25"/>
      <c r="C11" s="25"/>
      <c r="D11" s="25"/>
    </row>
    <row r="12" spans="2:4">
      <c r="B12" s="25"/>
      <c r="C12" s="25"/>
      <c r="D12" s="25"/>
    </row>
    <row r="13" spans="2:4">
      <c r="B13" s="25"/>
      <c r="C13" s="25"/>
      <c r="D13" s="25"/>
    </row>
    <row r="14" spans="2:4">
      <c r="B14" s="25"/>
      <c r="C14" s="25"/>
      <c r="D14" s="25"/>
    </row>
    <row r="15" spans="2:4">
      <c r="B15" s="25"/>
      <c r="C15" s="25"/>
      <c r="D15" s="25"/>
    </row>
    <row r="16" spans="2:4">
      <c r="B16" s="25"/>
      <c r="C16" s="25"/>
      <c r="D16" s="25"/>
    </row>
    <row r="17" spans="2:4">
      <c r="B17" s="25"/>
      <c r="C17" s="25"/>
      <c r="D17" s="25"/>
    </row>
    <row r="18" spans="2:4">
      <c r="B18" s="25"/>
      <c r="C18" s="25"/>
      <c r="D18" s="25"/>
    </row>
    <row r="19" spans="2:4">
      <c r="B19" s="25"/>
      <c r="C19" s="25"/>
      <c r="D19" s="25"/>
    </row>
    <row r="20" spans="2:4">
      <c r="B20" s="25"/>
      <c r="C20" s="25"/>
      <c r="D20" s="25"/>
    </row>
    <row r="21" spans="2:4">
      <c r="B21" s="25"/>
      <c r="C21" s="25"/>
      <c r="D21" s="25"/>
    </row>
    <row r="22" spans="2:4">
      <c r="B22" s="25"/>
      <c r="C22" s="25"/>
      <c r="D22" s="25"/>
    </row>
    <row r="23" spans="2:4">
      <c r="B23" s="25"/>
      <c r="C23" s="25"/>
      <c r="D23" s="25"/>
    </row>
    <row r="24" spans="2:4">
      <c r="B24" s="25"/>
      <c r="C24" s="25"/>
      <c r="D24" s="25"/>
    </row>
    <row r="25" spans="2:4">
      <c r="B25" s="25"/>
      <c r="C25" s="25"/>
      <c r="D25" s="25"/>
    </row>
    <row r="26" spans="2:4">
      <c r="B26" s="25"/>
      <c r="C26" s="25"/>
      <c r="D26" s="25"/>
    </row>
    <row r="27" spans="2:4">
      <c r="B27" s="25"/>
      <c r="C27" s="25"/>
      <c r="D27" s="25"/>
    </row>
    <row r="28" spans="2:4">
      <c r="B28" s="25"/>
      <c r="C28" s="25"/>
      <c r="D28" s="25"/>
    </row>
    <row r="29" spans="2:4">
      <c r="B29" s="25"/>
      <c r="C29" s="25"/>
      <c r="D29" s="25"/>
    </row>
    <row r="30" spans="2:4">
      <c r="B30" s="25"/>
      <c r="C30" s="25"/>
      <c r="D30" s="25"/>
    </row>
    <row r="31" spans="2:4">
      <c r="B31" s="25"/>
      <c r="C31" s="25"/>
      <c r="D31" s="25"/>
    </row>
    <row r="32" spans="2:4">
      <c r="B32" s="25"/>
      <c r="C32" s="25"/>
      <c r="D32" s="25"/>
    </row>
    <row r="33" spans="2:4">
      <c r="B33" s="25"/>
      <c r="C33" s="25"/>
      <c r="D33" s="25"/>
    </row>
    <row r="34" spans="2:4">
      <c r="B34" s="25"/>
      <c r="C34" s="25"/>
      <c r="D34" s="25"/>
    </row>
    <row r="35" spans="2:4">
      <c r="B35" s="25"/>
      <c r="C35" s="25"/>
      <c r="D35" s="25"/>
    </row>
    <row r="36" spans="2:4">
      <c r="B36" s="25"/>
      <c r="C36" s="25"/>
      <c r="D36" s="25"/>
    </row>
    <row r="37" spans="2:4">
      <c r="B37" s="25"/>
      <c r="C37" s="25"/>
      <c r="D37" s="25"/>
    </row>
    <row r="38" spans="2:4">
      <c r="B38" s="25"/>
      <c r="C38" s="25"/>
      <c r="D38" s="25"/>
    </row>
    <row r="39" spans="2:4">
      <c r="B39" s="25"/>
      <c r="C39" s="25"/>
      <c r="D39" s="25"/>
    </row>
    <row r="40" spans="2:4">
      <c r="B40" s="25"/>
      <c r="C40" s="25"/>
      <c r="D40" s="25"/>
    </row>
    <row r="41" spans="2:4">
      <c r="B41" s="25"/>
      <c r="C41" s="25"/>
      <c r="D41" s="25"/>
    </row>
    <row r="42" spans="2:4">
      <c r="B42" s="25"/>
      <c r="C42" s="25"/>
      <c r="D42" s="25"/>
    </row>
    <row r="43" spans="2:4">
      <c r="B43" s="25"/>
      <c r="C43" s="25"/>
      <c r="D43" s="25"/>
    </row>
    <row r="44" spans="2:4">
      <c r="B44" s="25"/>
      <c r="C44" s="25"/>
      <c r="D44" s="25"/>
    </row>
    <row r="45" spans="2:4">
      <c r="B45" s="25"/>
      <c r="C45" s="25"/>
      <c r="D45" s="25"/>
    </row>
    <row r="46" spans="2:4">
      <c r="B46" s="25"/>
      <c r="C46" s="25"/>
      <c r="D46" s="25"/>
    </row>
    <row r="47" spans="2:4">
      <c r="B47" s="25"/>
      <c r="C47" s="25"/>
      <c r="D47" s="25"/>
    </row>
    <row r="48" spans="2:4">
      <c r="B48" s="25"/>
      <c r="C48" s="25"/>
      <c r="D48" s="25"/>
    </row>
    <row r="49" spans="2:4">
      <c r="B49" s="25"/>
      <c r="C49" s="25"/>
      <c r="D49" s="25"/>
    </row>
    <row r="50" spans="2:4">
      <c r="B50" s="25"/>
      <c r="C50" s="25"/>
      <c r="D50" s="25"/>
    </row>
    <row r="51" spans="2:4">
      <c r="B51" s="25"/>
      <c r="C51" s="25"/>
      <c r="D51" s="25"/>
    </row>
    <row r="52" spans="2:4">
      <c r="B52" s="25"/>
      <c r="C52" s="25"/>
      <c r="D52" s="25"/>
    </row>
    <row r="53" spans="2:4">
      <c r="B53" s="25"/>
      <c r="C53" s="25"/>
      <c r="D53" s="25"/>
    </row>
    <row r="54" spans="2:4">
      <c r="B54" s="25"/>
      <c r="C54" s="25"/>
      <c r="D54" s="25"/>
    </row>
    <row r="55" spans="2:4">
      <c r="B55" s="25"/>
      <c r="C55" s="25"/>
      <c r="D55" s="25"/>
    </row>
    <row r="56" spans="2:4">
      <c r="B56" s="25"/>
      <c r="C56" s="25"/>
      <c r="D56" s="25"/>
    </row>
    <row r="57" spans="2:4">
      <c r="B57" s="25"/>
      <c r="C57" s="25"/>
      <c r="D57" s="25"/>
    </row>
    <row r="58" spans="2:4">
      <c r="B58" s="25"/>
      <c r="C58" s="25"/>
      <c r="D58" s="25"/>
    </row>
    <row r="59" spans="2:4">
      <c r="B59" s="25"/>
      <c r="C59" s="25"/>
      <c r="D59" s="25"/>
    </row>
    <row r="60" spans="2:4">
      <c r="B60" s="25"/>
      <c r="C60" s="25"/>
      <c r="D60" s="25"/>
    </row>
    <row r="61" spans="2:4">
      <c r="B61" s="25"/>
      <c r="C61" s="25"/>
      <c r="D61" s="25"/>
    </row>
    <row r="62" spans="2:4">
      <c r="B62" s="25"/>
      <c r="C62" s="25"/>
      <c r="D62" s="25"/>
    </row>
    <row r="63" spans="2:4">
      <c r="B63" s="25"/>
      <c r="C63" s="25"/>
      <c r="D63" s="25"/>
    </row>
    <row r="64" spans="2:4">
      <c r="B64" s="25"/>
      <c r="C64" s="25"/>
      <c r="D64" s="25"/>
    </row>
    <row r="65" spans="2:4">
      <c r="B65" s="25"/>
      <c r="C65" s="25"/>
      <c r="D65" s="25"/>
    </row>
    <row r="66" spans="2:4">
      <c r="B66" s="25"/>
      <c r="C66" s="25"/>
      <c r="D66" s="25"/>
    </row>
    <row r="67" spans="2:4">
      <c r="B67" s="25"/>
      <c r="C67" s="25"/>
      <c r="D67" s="25"/>
    </row>
    <row r="68" spans="2:4">
      <c r="B68" s="25"/>
      <c r="C68" s="25"/>
      <c r="D68" s="25"/>
    </row>
    <row r="69" spans="2:4">
      <c r="B69" s="25"/>
      <c r="C69" s="25"/>
      <c r="D69" s="25"/>
    </row>
    <row r="70" spans="2:4">
      <c r="B70" s="25"/>
      <c r="C70" s="25"/>
      <c r="D70" s="25"/>
    </row>
    <row r="71" spans="2:4">
      <c r="B71" s="25"/>
      <c r="C71" s="25"/>
      <c r="D71" s="25"/>
    </row>
    <row r="72" spans="2:4">
      <c r="B72" s="25"/>
      <c r="C72" s="25"/>
      <c r="D72" s="25"/>
    </row>
    <row r="73" spans="2:4">
      <c r="B73" s="25"/>
      <c r="C73" s="25"/>
      <c r="D73" s="25"/>
    </row>
    <row r="74" spans="2:4">
      <c r="B74" s="25"/>
      <c r="C74" s="25"/>
      <c r="D74" s="25"/>
    </row>
    <row r="75" spans="2:4">
      <c r="B75" s="25"/>
      <c r="C75" s="25"/>
      <c r="D75" s="25"/>
    </row>
    <row r="76" spans="2:4">
      <c r="B76" s="25"/>
      <c r="C76" s="25"/>
      <c r="D76" s="25"/>
    </row>
    <row r="77" spans="2:4">
      <c r="B77" s="25"/>
      <c r="C77" s="25"/>
      <c r="D77" s="25"/>
    </row>
    <row r="78" spans="2:4">
      <c r="B78" s="25"/>
      <c r="C78" s="25"/>
      <c r="D78" s="25"/>
    </row>
    <row r="79" spans="2:4">
      <c r="B79" s="25"/>
      <c r="C79" s="25"/>
      <c r="D79" s="25"/>
    </row>
    <row r="80" spans="2:4">
      <c r="B80" s="25"/>
      <c r="C80" s="25"/>
      <c r="D80" s="25"/>
    </row>
    <row r="81" spans="2:4">
      <c r="B81" s="25"/>
      <c r="C81" s="25"/>
      <c r="D81" s="25"/>
    </row>
    <row r="82" spans="2:4">
      <c r="B82" s="25"/>
      <c r="C82" s="25"/>
      <c r="D82" s="25"/>
    </row>
    <row r="83" spans="2:4">
      <c r="B83" s="25"/>
      <c r="C83" s="25"/>
      <c r="D83" s="25"/>
    </row>
    <row r="84" spans="2:4">
      <c r="B84" s="25"/>
      <c r="C84" s="25"/>
      <c r="D84" s="25"/>
    </row>
    <row r="85" spans="2:4">
      <c r="B85" s="25"/>
      <c r="C85" s="25"/>
      <c r="D85" s="25"/>
    </row>
    <row r="86" spans="2:4">
      <c r="B86" s="25"/>
      <c r="C86" s="25"/>
      <c r="D86" s="25"/>
    </row>
    <row r="87" spans="2:4">
      <c r="B87" s="25"/>
      <c r="C87" s="25"/>
      <c r="D87" s="25"/>
    </row>
    <row r="88" spans="2:4">
      <c r="B88" s="25"/>
      <c r="C88" s="25"/>
      <c r="D88" s="25"/>
    </row>
    <row r="89" spans="2:4">
      <c r="B89" s="25"/>
      <c r="C89" s="25"/>
      <c r="D89" s="25"/>
    </row>
    <row r="90" spans="2:4">
      <c r="B90" s="25"/>
      <c r="C90" s="25"/>
      <c r="D90" s="25"/>
    </row>
    <row r="91" spans="2:4">
      <c r="B91" s="25"/>
      <c r="C91" s="25"/>
      <c r="D91" s="25"/>
    </row>
    <row r="92" spans="2:4">
      <c r="B92" s="25"/>
      <c r="C92" s="25"/>
      <c r="D92" s="25"/>
    </row>
    <row r="93" spans="2:4">
      <c r="B93" s="25"/>
      <c r="C93" s="25"/>
      <c r="D93" s="25"/>
    </row>
    <row r="94" spans="2:4">
      <c r="B94" s="25"/>
      <c r="C94" s="25"/>
      <c r="D94" s="25"/>
    </row>
    <row r="95" spans="2:4">
      <c r="B95" s="25"/>
      <c r="C95" s="25"/>
      <c r="D95" s="25"/>
    </row>
    <row r="96" spans="2:4">
      <c r="B96" s="25"/>
      <c r="C96" s="25"/>
      <c r="D96" s="25"/>
    </row>
    <row r="97" spans="2:4">
      <c r="B97" s="25"/>
      <c r="C97" s="25"/>
      <c r="D97" s="25"/>
    </row>
    <row r="98" spans="2:4">
      <c r="B98" s="25"/>
      <c r="C98" s="25"/>
      <c r="D98" s="25"/>
    </row>
    <row r="99" spans="2:4">
      <c r="B99" s="25"/>
      <c r="C99" s="25"/>
      <c r="D99" s="25"/>
    </row>
    <row r="100" spans="2:4">
      <c r="B100" s="25"/>
      <c r="C100" s="25"/>
      <c r="D100" s="25"/>
    </row>
    <row r="101" spans="2:4">
      <c r="B101" s="25"/>
      <c r="C101" s="25"/>
      <c r="D101" s="25"/>
    </row>
    <row r="102" spans="2:4">
      <c r="B102" s="25"/>
      <c r="C102" s="25"/>
      <c r="D102" s="25"/>
    </row>
    <row r="103" spans="2:4">
      <c r="B103" s="25"/>
      <c r="C103" s="25"/>
      <c r="D103" s="25"/>
    </row>
    <row r="104" spans="2:4">
      <c r="B104" s="25"/>
      <c r="C104" s="25"/>
      <c r="D104" s="25"/>
    </row>
    <row r="105" spans="2:4">
      <c r="B105" s="25"/>
      <c r="C105" s="25"/>
      <c r="D105" s="25"/>
    </row>
    <row r="106" spans="2:4">
      <c r="B106" s="25"/>
      <c r="C106" s="25"/>
      <c r="D106" s="25"/>
    </row>
    <row r="107" spans="2:4">
      <c r="B107" s="25"/>
      <c r="C107" s="25"/>
      <c r="D107" s="25"/>
    </row>
    <row r="108" spans="2:4">
      <c r="B108" s="25"/>
      <c r="C108" s="25"/>
      <c r="D108" s="25"/>
    </row>
    <row r="109" spans="2:4">
      <c r="B109" s="25"/>
      <c r="C109" s="25"/>
      <c r="D109" s="25"/>
    </row>
    <row r="110" spans="2:4">
      <c r="B110" s="25"/>
      <c r="C110" s="25"/>
      <c r="D110" s="25"/>
    </row>
    <row r="111" spans="2:4">
      <c r="B111" s="25"/>
      <c r="C111" s="25"/>
      <c r="D111" s="25"/>
    </row>
    <row r="112" spans="2:4">
      <c r="B112" s="25"/>
      <c r="C112" s="25"/>
      <c r="D112" s="25"/>
    </row>
    <row r="113" spans="2:4">
      <c r="B113" s="25"/>
      <c r="C113" s="25"/>
      <c r="D113" s="25"/>
    </row>
    <row r="114" spans="2:4">
      <c r="B114" s="25"/>
      <c r="C114" s="25"/>
      <c r="D114" s="25"/>
    </row>
    <row r="115" spans="2:4">
      <c r="B115" s="25"/>
      <c r="C115" s="25"/>
      <c r="D115" s="25"/>
    </row>
    <row r="116" spans="2:4">
      <c r="B116" s="25"/>
      <c r="C116" s="25"/>
      <c r="D116" s="25"/>
    </row>
    <row r="117" spans="2:4">
      <c r="B117" s="25"/>
      <c r="C117" s="25"/>
      <c r="D117" s="25"/>
    </row>
    <row r="118" spans="2:4">
      <c r="B118" s="25"/>
      <c r="C118" s="25"/>
      <c r="D118" s="25"/>
    </row>
    <row r="119" spans="2:4">
      <c r="B119" s="25"/>
      <c r="C119" s="25"/>
      <c r="D119" s="25"/>
    </row>
    <row r="120" spans="2:4">
      <c r="B120" s="25"/>
      <c r="C120" s="25"/>
      <c r="D120" s="25"/>
    </row>
    <row r="121" spans="2:4">
      <c r="B121" s="25"/>
      <c r="C121" s="25"/>
      <c r="D121" s="25"/>
    </row>
    <row r="122" spans="2:4">
      <c r="B122" s="25"/>
      <c r="C122" s="25"/>
      <c r="D122" s="25"/>
    </row>
    <row r="123" spans="2:4">
      <c r="B123" s="25"/>
      <c r="C123" s="25"/>
      <c r="D123" s="25"/>
    </row>
    <row r="124" spans="2:4">
      <c r="B124" s="25"/>
      <c r="C124" s="25"/>
      <c r="D124" s="25"/>
    </row>
    <row r="125" spans="2:4">
      <c r="B125" s="25"/>
      <c r="C125" s="25"/>
      <c r="D125" s="25"/>
    </row>
    <row r="126" spans="2:4">
      <c r="B126" s="25"/>
      <c r="C126" s="25"/>
      <c r="D126" s="25"/>
    </row>
    <row r="127" spans="2:4">
      <c r="B127" s="25"/>
      <c r="C127" s="25"/>
      <c r="D127" s="25"/>
    </row>
    <row r="128" spans="2:4">
      <c r="B128" s="25"/>
      <c r="C128" s="25"/>
      <c r="D128" s="25"/>
    </row>
    <row r="129" spans="2:4">
      <c r="B129" s="25"/>
      <c r="C129" s="25"/>
      <c r="D129" s="25"/>
    </row>
    <row r="130" spans="2:4">
      <c r="B130" s="25"/>
      <c r="C130" s="25"/>
      <c r="D130" s="25"/>
    </row>
    <row r="131" spans="2:4">
      <c r="B131" s="25"/>
      <c r="C131" s="25"/>
      <c r="D131" s="25"/>
    </row>
    <row r="132" spans="2:4">
      <c r="B132" s="25"/>
      <c r="C132" s="25"/>
      <c r="D132" s="25"/>
    </row>
    <row r="133" spans="2:4">
      <c r="B133" s="25"/>
      <c r="C133" s="25"/>
      <c r="D133" s="25"/>
    </row>
    <row r="134" spans="2:4">
      <c r="B134" s="25"/>
      <c r="C134" s="25"/>
      <c r="D134" s="25"/>
    </row>
    <row r="135" spans="2:4">
      <c r="B135" s="25"/>
      <c r="C135" s="25"/>
      <c r="D135" s="25"/>
    </row>
    <row r="136" spans="2:4">
      <c r="B136" s="25"/>
      <c r="C136" s="25"/>
      <c r="D136" s="25"/>
    </row>
    <row r="137" spans="2:4">
      <c r="B137" s="25"/>
      <c r="C137" s="25"/>
      <c r="D137" s="25"/>
    </row>
    <row r="138" spans="2:4">
      <c r="B138" s="25"/>
      <c r="C138" s="25"/>
      <c r="D138" s="25"/>
    </row>
    <row r="139" spans="2:4">
      <c r="B139" s="25"/>
      <c r="C139" s="25"/>
      <c r="D139" s="25"/>
    </row>
    <row r="140" spans="2:4">
      <c r="B140" s="25"/>
      <c r="C140" s="25"/>
      <c r="D140" s="25"/>
    </row>
    <row r="141" spans="2:4">
      <c r="B141" s="25"/>
      <c r="C141" s="25"/>
      <c r="D141" s="25"/>
    </row>
    <row r="142" spans="2:4">
      <c r="B142" s="25"/>
      <c r="C142" s="25"/>
      <c r="D142" s="25"/>
    </row>
    <row r="143" spans="2:4">
      <c r="B143" s="25"/>
      <c r="C143" s="25"/>
      <c r="D143" s="25"/>
    </row>
    <row r="144" spans="2:4">
      <c r="B144" s="25"/>
      <c r="C144" s="25"/>
      <c r="D144" s="25"/>
    </row>
    <row r="145" spans="2:4">
      <c r="B145" s="25"/>
      <c r="C145" s="25"/>
      <c r="D145" s="25"/>
    </row>
    <row r="146" spans="2:4">
      <c r="B146" s="25"/>
      <c r="C146" s="25"/>
      <c r="D146" s="25"/>
    </row>
    <row r="147" spans="2:4">
      <c r="B147" s="25"/>
      <c r="C147" s="25"/>
      <c r="D147" s="25"/>
    </row>
    <row r="148" spans="2:4">
      <c r="B148" s="25"/>
      <c r="C148" s="25"/>
      <c r="D148" s="25"/>
    </row>
    <row r="149" spans="2:4">
      <c r="B149" s="25"/>
      <c r="C149" s="25"/>
      <c r="D149" s="25"/>
    </row>
    <row r="150" spans="2:4">
      <c r="B150" s="25"/>
      <c r="C150" s="25"/>
      <c r="D150" s="25"/>
    </row>
    <row r="151" spans="2:4">
      <c r="B151" s="25"/>
      <c r="C151" s="25"/>
      <c r="D151" s="25"/>
    </row>
    <row r="152" spans="2:4">
      <c r="B152" s="25"/>
      <c r="C152" s="25"/>
      <c r="D152" s="25"/>
    </row>
    <row r="153" spans="2:4">
      <c r="B153" s="25"/>
      <c r="C153" s="25"/>
      <c r="D153" s="25"/>
    </row>
    <row r="154" spans="2:4">
      <c r="B154" s="25"/>
      <c r="C154" s="25"/>
      <c r="D154" s="25"/>
    </row>
    <row r="155" spans="2:4">
      <c r="B155" s="25"/>
      <c r="C155" s="25"/>
      <c r="D155" s="25"/>
    </row>
    <row r="156" spans="2:4">
      <c r="B156" s="25"/>
      <c r="C156" s="25"/>
      <c r="D156" s="25"/>
    </row>
    <row r="157" spans="2:4">
      <c r="B157" s="25"/>
      <c r="C157" s="25"/>
      <c r="D157" s="25"/>
    </row>
    <row r="158" spans="2:4">
      <c r="B158" s="25"/>
      <c r="C158" s="25"/>
      <c r="D158" s="25"/>
    </row>
    <row r="159" spans="2:4">
      <c r="B159" s="25"/>
      <c r="C159" s="25"/>
      <c r="D159" s="25"/>
    </row>
    <row r="160" spans="2:4">
      <c r="B160" s="25"/>
      <c r="C160" s="25"/>
      <c r="D160" s="25"/>
    </row>
    <row r="161" spans="2:4">
      <c r="B161" s="25"/>
      <c r="C161" s="25"/>
      <c r="D161" s="25"/>
    </row>
    <row r="162" spans="2:4">
      <c r="B162" s="25"/>
      <c r="C162" s="25"/>
      <c r="D162" s="25"/>
    </row>
    <row r="163" spans="2:4">
      <c r="B163" s="25"/>
      <c r="C163" s="25"/>
      <c r="D163" s="25"/>
    </row>
    <row r="164" spans="2:4">
      <c r="B164" s="25"/>
      <c r="C164" s="25"/>
      <c r="D164" s="25"/>
    </row>
    <row r="165" spans="2:4">
      <c r="B165" s="25"/>
      <c r="C165" s="25"/>
      <c r="D165" s="25"/>
    </row>
    <row r="166" spans="2:4">
      <c r="B166" s="25"/>
      <c r="C166" s="25"/>
      <c r="D166" s="25"/>
    </row>
    <row r="167" spans="2:4">
      <c r="B167" s="25"/>
      <c r="C167" s="25"/>
      <c r="D167" s="25"/>
    </row>
    <row r="168" spans="2:4">
      <c r="B168" s="25"/>
      <c r="C168" s="25"/>
      <c r="D168" s="25"/>
    </row>
    <row r="169" spans="2:4">
      <c r="B169" s="25"/>
      <c r="C169" s="25"/>
      <c r="D169" s="25"/>
    </row>
    <row r="170" spans="2:4">
      <c r="B170" s="25"/>
      <c r="C170" s="25"/>
      <c r="D170" s="25"/>
    </row>
    <row r="171" spans="2:4">
      <c r="B171" s="25"/>
      <c r="C171" s="25"/>
      <c r="D171" s="25"/>
    </row>
    <row r="172" spans="2:4">
      <c r="B172" s="25"/>
      <c r="C172" s="25"/>
      <c r="D172" s="25"/>
    </row>
    <row r="173" spans="2:4">
      <c r="B173" s="25"/>
      <c r="C173" s="25"/>
      <c r="D173" s="25"/>
    </row>
    <row r="174" spans="2:4">
      <c r="B174" s="25"/>
      <c r="C174" s="25"/>
      <c r="D174" s="25"/>
    </row>
    <row r="175" spans="2:4">
      <c r="B175" s="25"/>
      <c r="C175" s="25"/>
      <c r="D175" s="25"/>
    </row>
    <row r="176" spans="2:4">
      <c r="B176" s="25"/>
      <c r="C176" s="25"/>
      <c r="D176" s="25"/>
    </row>
    <row r="177" spans="2:4">
      <c r="B177" s="25"/>
      <c r="C177" s="25"/>
      <c r="D177" s="25"/>
    </row>
    <row r="178" spans="2:4">
      <c r="B178" s="25"/>
      <c r="C178" s="25"/>
      <c r="D178" s="25"/>
    </row>
    <row r="179" spans="2:4">
      <c r="B179" s="25"/>
      <c r="C179" s="25"/>
      <c r="D179" s="25"/>
    </row>
    <row r="180" spans="2:4">
      <c r="B180" s="25"/>
      <c r="C180" s="25"/>
      <c r="D180" s="25"/>
    </row>
    <row r="181" spans="2:4">
      <c r="B181" s="25"/>
      <c r="C181" s="25"/>
      <c r="D181" s="25"/>
    </row>
    <row r="182" spans="2:4">
      <c r="B182" s="25"/>
      <c r="C182" s="25"/>
      <c r="D182" s="25"/>
    </row>
    <row r="183" spans="2:4">
      <c r="B183" s="25"/>
      <c r="C183" s="25"/>
      <c r="D183" s="25"/>
    </row>
    <row r="184" spans="2:4">
      <c r="B184" s="25"/>
      <c r="C184" s="25"/>
      <c r="D184" s="25"/>
    </row>
    <row r="185" spans="2:4">
      <c r="B185" s="25"/>
      <c r="C185" s="25"/>
      <c r="D185" s="25"/>
    </row>
    <row r="186" spans="2:4">
      <c r="B186" s="25"/>
      <c r="C186" s="25"/>
      <c r="D186" s="25"/>
    </row>
    <row r="187" spans="2:4">
      <c r="B187" s="25"/>
      <c r="C187" s="25"/>
      <c r="D187" s="25"/>
    </row>
    <row r="188" spans="2:4">
      <c r="B188" s="25"/>
      <c r="C188" s="25"/>
      <c r="D188" s="25"/>
    </row>
    <row r="189" spans="2:4">
      <c r="B189" s="25"/>
      <c r="C189" s="25"/>
      <c r="D189" s="25"/>
    </row>
    <row r="190" spans="2:4">
      <c r="B190" s="25"/>
      <c r="C190" s="25"/>
      <c r="D190" s="25"/>
    </row>
    <row r="191" spans="2:4">
      <c r="B191" s="25"/>
      <c r="C191" s="25"/>
      <c r="D191" s="25"/>
    </row>
    <row r="192" spans="2:4">
      <c r="B192" s="25"/>
      <c r="C192" s="25"/>
      <c r="D192" s="25"/>
    </row>
    <row r="193" spans="2:4">
      <c r="B193" s="25"/>
      <c r="C193" s="25"/>
      <c r="D193" s="25"/>
    </row>
    <row r="194" spans="2:4">
      <c r="B194" s="25"/>
      <c r="C194" s="25"/>
      <c r="D194" s="25"/>
    </row>
    <row r="195" spans="2:4">
      <c r="B195" s="25"/>
      <c r="C195" s="25"/>
      <c r="D195" s="25"/>
    </row>
    <row r="196" spans="2:4">
      <c r="B196" s="25"/>
      <c r="C196" s="25"/>
      <c r="D196" s="25"/>
    </row>
    <row r="197" spans="2:4">
      <c r="B197" s="25"/>
      <c r="C197" s="25"/>
      <c r="D197" s="25"/>
    </row>
    <row r="198" spans="2:4">
      <c r="B198" s="25"/>
      <c r="C198" s="25"/>
      <c r="D198" s="25"/>
    </row>
    <row r="199" spans="2:4">
      <c r="B199" s="25"/>
      <c r="C199" s="25"/>
      <c r="D199" s="25"/>
    </row>
    <row r="200" spans="2:4">
      <c r="B200" s="25"/>
      <c r="C200" s="25"/>
      <c r="D200" s="25"/>
    </row>
    <row r="201" spans="2:4">
      <c r="B201" s="25"/>
      <c r="C201" s="25"/>
      <c r="D201" s="25"/>
    </row>
    <row r="202" spans="2:4">
      <c r="B202" s="25"/>
      <c r="C202" s="25"/>
      <c r="D202" s="2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EF24-98D7-4D8A-9A15-C5CEF07F6A1B}">
  <dimension ref="B2:AI42"/>
  <sheetViews>
    <sheetView topLeftCell="W4" workbookViewId="0">
      <selection activeCell="B4" sqref="B4"/>
    </sheetView>
  </sheetViews>
  <sheetFormatPr defaultRowHeight="15"/>
  <cols>
    <col min="2" max="2" width="20.5703125" customWidth="1"/>
    <col min="34" max="34" width="22.42578125" customWidth="1"/>
    <col min="35" max="35" width="23" customWidth="1"/>
  </cols>
  <sheetData>
    <row r="2" spans="2:35" ht="18.75" customHeight="1"/>
    <row r="3" spans="2:35" ht="51" customHeight="1">
      <c r="B3" s="53" t="s">
        <v>68</v>
      </c>
      <c r="C3" s="59" cm="1">
        <f t="array" ref="C3:AG3">TRANSPOSE(_xlfn.UNIQUE('1'!$H$4:$H$203))</f>
        <v>48</v>
      </c>
      <c r="D3" s="60">
        <v>50</v>
      </c>
      <c r="E3" s="60">
        <v>51</v>
      </c>
      <c r="F3" s="60">
        <v>52</v>
      </c>
      <c r="G3" s="60">
        <v>53</v>
      </c>
      <c r="H3" s="59">
        <v>54</v>
      </c>
      <c r="I3" s="60">
        <v>55</v>
      </c>
      <c r="J3" s="60">
        <v>56</v>
      </c>
      <c r="K3" s="60">
        <v>57</v>
      </c>
      <c r="L3" s="60">
        <v>58</v>
      </c>
      <c r="M3" s="60">
        <v>59</v>
      </c>
      <c r="N3" s="60">
        <v>60</v>
      </c>
      <c r="O3" s="60">
        <v>61</v>
      </c>
      <c r="P3" s="60">
        <v>62</v>
      </c>
      <c r="Q3" s="60">
        <v>63</v>
      </c>
      <c r="R3" s="60">
        <v>64</v>
      </c>
      <c r="S3" s="60">
        <v>65</v>
      </c>
      <c r="T3" s="60">
        <v>66</v>
      </c>
      <c r="U3" s="60">
        <v>67</v>
      </c>
      <c r="V3" s="60">
        <v>68</v>
      </c>
      <c r="W3" s="60">
        <v>69</v>
      </c>
      <c r="X3" s="60">
        <v>70</v>
      </c>
      <c r="Y3" s="60">
        <v>71</v>
      </c>
      <c r="Z3" s="60">
        <v>72</v>
      </c>
      <c r="AA3" s="60">
        <v>73</v>
      </c>
      <c r="AB3" s="60">
        <v>74</v>
      </c>
      <c r="AC3" s="60">
        <v>75</v>
      </c>
      <c r="AD3" s="60">
        <v>76</v>
      </c>
      <c r="AE3" s="60">
        <v>77</v>
      </c>
      <c r="AF3" s="60">
        <v>78</v>
      </c>
      <c r="AG3" s="61">
        <v>80</v>
      </c>
      <c r="AH3" s="52" t="s">
        <v>69</v>
      </c>
      <c r="AI3" s="53" t="s">
        <v>70</v>
      </c>
    </row>
    <row r="4" spans="2:35" ht="15.75">
      <c r="B4" s="56" cm="1">
        <f t="array" ref="B4:B35">_xlfn.UNIQUE('1'!$C$4:$C$203)</f>
        <v>156</v>
      </c>
      <c r="C4" s="40">
        <f>COUNTIFS('1'!$C$4:$C$203, "="&amp;'10'!$B4, '1'!$D$4:$D$203, "="&amp;'10'!C$3)</f>
        <v>0</v>
      </c>
      <c r="D4" s="41">
        <f>COUNTIFS('1'!$C$4:$C$203, "="&amp;'10'!$B4, '1'!$D$4:$D$203, "="&amp;'10'!D$3)</f>
        <v>0</v>
      </c>
      <c r="E4" s="41">
        <f>COUNTIFS('1'!$C$4:$C$203, "="&amp;'10'!$B4, '1'!$D$4:$D$203, "="&amp;'10'!E$3)</f>
        <v>0</v>
      </c>
      <c r="F4" s="41">
        <f>COUNTIFS('1'!$C$4:$C$203, "="&amp;'10'!$B4, '1'!$D$4:$D$203, "="&amp;'10'!F$3)</f>
        <v>0</v>
      </c>
      <c r="G4" s="42">
        <f>COUNTIFS('1'!$C$4:$C$203, "="&amp;'10'!$B4, '1'!$D$4:$D$203, "="&amp;'10'!G$3)</f>
        <v>0</v>
      </c>
      <c r="H4" s="41">
        <f>COUNTIFS('1'!$C$4:$C$203, "="&amp;'10'!$B4, '1'!$D$4:$D$203, "="&amp;'10'!H$3)</f>
        <v>1</v>
      </c>
      <c r="I4" s="41">
        <f>COUNTIFS('1'!$C$4:$C$203, "="&amp;'10'!$B4, '1'!$D$4:$D$203, "="&amp;'10'!I$3)</f>
        <v>0</v>
      </c>
      <c r="J4" s="41">
        <f>COUNTIFS('1'!$C$4:$C$203, "="&amp;'10'!$B4, '1'!$D$4:$D$203, "="&amp;'10'!J$3)</f>
        <v>0</v>
      </c>
      <c r="K4" s="41">
        <f>COUNTIFS('1'!$C$4:$C$203, "="&amp;'10'!$B4, '1'!$D$4:$D$203, "="&amp;'10'!K$3)</f>
        <v>0</v>
      </c>
      <c r="L4" s="41">
        <f>COUNTIFS('1'!$C$4:$C$203, "="&amp;'10'!$B4, '1'!$D$4:$D$203, "="&amp;'10'!L$3)</f>
        <v>0</v>
      </c>
      <c r="M4" s="41">
        <f>COUNTIFS('1'!$C$4:$C$203, "="&amp;'10'!$B4, '1'!$D$4:$D$203, "="&amp;'10'!M$3)</f>
        <v>0</v>
      </c>
      <c r="N4" s="41">
        <f>COUNTIFS('1'!$C$4:$C$203, "="&amp;'10'!$B4, '1'!$D$4:$D$203, "="&amp;'10'!N$3)</f>
        <v>0</v>
      </c>
      <c r="O4" s="41">
        <f>COUNTIFS('1'!$C$4:$C$203, "="&amp;'10'!$B4, '1'!$D$4:$D$203, "="&amp;'10'!O$3)</f>
        <v>0</v>
      </c>
      <c r="P4" s="41">
        <f>COUNTIFS('1'!$C$4:$C$203, "="&amp;'10'!$B4, '1'!$D$4:$D$203, "="&amp;'10'!P$3)</f>
        <v>0</v>
      </c>
      <c r="Q4" s="41">
        <f>COUNTIFS('1'!$C$4:$C$203, "="&amp;'10'!$B4, '1'!$D$4:$D$203, "="&amp;'10'!Q$3)</f>
        <v>0</v>
      </c>
      <c r="R4" s="41">
        <f>COUNTIFS('1'!$C$4:$C$203, "="&amp;'10'!$B4, '1'!$D$4:$D$203, "="&amp;'10'!R$3)</f>
        <v>0</v>
      </c>
      <c r="S4" s="41">
        <f>COUNTIFS('1'!$C$4:$C$203, "="&amp;'10'!$B4, '1'!$D$4:$D$203, "="&amp;'10'!S$3)</f>
        <v>0</v>
      </c>
      <c r="T4" s="41">
        <f>COUNTIFS('1'!$C$4:$C$203, "="&amp;'10'!$B4, '1'!$D$4:$D$203, "="&amp;'10'!T$3)</f>
        <v>0</v>
      </c>
      <c r="U4" s="41">
        <f>COUNTIFS('1'!$C$4:$C$203, "="&amp;'10'!$B4, '1'!$D$4:$D$203, "="&amp;'10'!U$3)</f>
        <v>0</v>
      </c>
      <c r="V4" s="41">
        <f>COUNTIFS('1'!$C$4:$C$203, "="&amp;'10'!$B4, '1'!$D$4:$D$203, "="&amp;'10'!V$3)</f>
        <v>0</v>
      </c>
      <c r="W4" s="41">
        <f>COUNTIFS('1'!$C$4:$C$203, "="&amp;'10'!$B4, '1'!$D$4:$D$203, "="&amp;'10'!W$3)</f>
        <v>0</v>
      </c>
      <c r="X4" s="41">
        <f>COUNTIFS('1'!$C$4:$C$203, "="&amp;'10'!$B4, '1'!$D$4:$D$203, "="&amp;'10'!X$3)</f>
        <v>0</v>
      </c>
      <c r="Y4" s="41">
        <f>COUNTIFS('1'!$C$4:$C$203, "="&amp;'10'!$B4, '1'!$D$4:$D$203, "="&amp;'10'!Y$3)</f>
        <v>0</v>
      </c>
      <c r="Z4" s="41">
        <f>COUNTIFS('1'!$C$4:$C$203, "="&amp;'10'!$B4, '1'!$D$4:$D$203, "="&amp;'10'!Z$3)</f>
        <v>0</v>
      </c>
      <c r="AA4" s="41">
        <f>COUNTIFS('1'!$C$4:$C$203, "="&amp;'10'!$B4, '1'!$D$4:$D$203, "="&amp;'10'!AA$3)</f>
        <v>0</v>
      </c>
      <c r="AB4" s="41">
        <f>COUNTIFS('1'!$C$4:$C$203, "="&amp;'10'!$B4, '1'!$D$4:$D$203, "="&amp;'10'!AB$3)</f>
        <v>0</v>
      </c>
      <c r="AC4" s="41">
        <f>COUNTIFS('1'!$C$4:$C$203, "="&amp;'10'!$B4, '1'!$D$4:$D$203, "="&amp;'10'!AC$3)</f>
        <v>0</v>
      </c>
      <c r="AD4" s="41">
        <f>COUNTIFS('1'!$C$4:$C$203, "="&amp;'10'!$B4, '1'!$D$4:$D$203, "="&amp;'10'!AD$3)</f>
        <v>0</v>
      </c>
      <c r="AE4" s="41">
        <f>COUNTIFS('1'!$C$4:$C$203, "="&amp;'10'!$B4, '1'!$D$4:$D$203, "="&amp;'10'!AE$3)</f>
        <v>0</v>
      </c>
      <c r="AF4" s="41">
        <f>COUNTIFS('1'!$C$4:$C$203, "="&amp;'10'!$B4, '1'!$D$4:$D$203, "="&amp;'10'!AF$3)</f>
        <v>0</v>
      </c>
      <c r="AG4" s="43">
        <f>COUNTIFS('1'!$C$4:$C$203, "="&amp;'10'!$B4, '1'!$D$4:$D$203, "="&amp;'10'!AG$3)</f>
        <v>0</v>
      </c>
      <c r="AH4" s="62">
        <f>SUM($C4:$AG4)</f>
        <v>1</v>
      </c>
      <c r="AI4" s="37" cm="1">
        <f t="array" ref="AI4">SUM(_xlfn._xlws.FILTER($C4:$AG4*$C$3:$AG$3, $C4:$AG4&lt;&gt;0)) / SUM($C4:$AG4)</f>
        <v>54</v>
      </c>
    </row>
    <row r="5" spans="2:35" ht="15.75">
      <c r="B5" s="57">
        <v>157</v>
      </c>
      <c r="C5" s="44">
        <f>COUNTIFS('1'!$C$4:$C$203, "="&amp;'10'!$B5, '1'!$D$4:$D$203, "="&amp;'10'!C$3)</f>
        <v>0</v>
      </c>
      <c r="D5" s="45">
        <f>COUNTIFS('1'!$C$4:$C$203, "="&amp;'10'!$B5, '1'!$D$4:$D$203, "="&amp;'10'!D$3)</f>
        <v>0</v>
      </c>
      <c r="E5" s="45">
        <f>COUNTIFS('1'!$C$4:$C$203, "="&amp;'10'!$B5, '1'!$D$4:$D$203, "="&amp;'10'!E$3)</f>
        <v>0</v>
      </c>
      <c r="F5" s="45">
        <f>COUNTIFS('1'!$C$4:$C$203, "="&amp;'10'!$B5, '1'!$D$4:$D$203, "="&amp;'10'!F$3)</f>
        <v>0</v>
      </c>
      <c r="G5" s="46">
        <f>COUNTIFS('1'!$C$4:$C$203, "="&amp;'10'!$B5, '1'!$D$4:$D$203, "="&amp;'10'!G$3)</f>
        <v>0</v>
      </c>
      <c r="H5" s="45">
        <f>COUNTIFS('1'!$C$4:$C$203, "="&amp;'10'!$B5, '1'!$D$4:$D$203, "="&amp;'10'!H$3)</f>
        <v>0</v>
      </c>
      <c r="I5" s="45">
        <f>COUNTIFS('1'!$C$4:$C$203, "="&amp;'10'!$B5, '1'!$D$4:$D$203, "="&amp;'10'!I$3)</f>
        <v>0</v>
      </c>
      <c r="J5" s="45">
        <f>COUNTIFS('1'!$C$4:$C$203, "="&amp;'10'!$B5, '1'!$D$4:$D$203, "="&amp;'10'!J$3)</f>
        <v>0</v>
      </c>
      <c r="K5" s="45">
        <f>COUNTIFS('1'!$C$4:$C$203, "="&amp;'10'!$B5, '1'!$D$4:$D$203, "="&amp;'10'!K$3)</f>
        <v>0</v>
      </c>
      <c r="L5" s="45">
        <f>COUNTIFS('1'!$C$4:$C$203, "="&amp;'10'!$B5, '1'!$D$4:$D$203, "="&amp;'10'!L$3)</f>
        <v>0</v>
      </c>
      <c r="M5" s="45">
        <f>COUNTIFS('1'!$C$4:$C$203, "="&amp;'10'!$B5, '1'!$D$4:$D$203, "="&amp;'10'!M$3)</f>
        <v>0</v>
      </c>
      <c r="N5" s="45">
        <f>COUNTIFS('1'!$C$4:$C$203, "="&amp;'10'!$B5, '1'!$D$4:$D$203, "="&amp;'10'!N$3)</f>
        <v>2</v>
      </c>
      <c r="O5" s="45">
        <f>COUNTIFS('1'!$C$4:$C$203, "="&amp;'10'!$B5, '1'!$D$4:$D$203, "="&amp;'10'!O$3)</f>
        <v>0</v>
      </c>
      <c r="P5" s="45">
        <f>COUNTIFS('1'!$C$4:$C$203, "="&amp;'10'!$B5, '1'!$D$4:$D$203, "="&amp;'10'!P$3)</f>
        <v>0</v>
      </c>
      <c r="Q5" s="45">
        <f>COUNTIFS('1'!$C$4:$C$203, "="&amp;'10'!$B5, '1'!$D$4:$D$203, "="&amp;'10'!Q$3)</f>
        <v>0</v>
      </c>
      <c r="R5" s="45">
        <f>COUNTIFS('1'!$C$4:$C$203, "="&amp;'10'!$B5, '1'!$D$4:$D$203, "="&amp;'10'!R$3)</f>
        <v>0</v>
      </c>
      <c r="S5" s="45">
        <f>COUNTIFS('1'!$C$4:$C$203, "="&amp;'10'!$B5, '1'!$D$4:$D$203, "="&amp;'10'!S$3)</f>
        <v>0</v>
      </c>
      <c r="T5" s="45">
        <f>COUNTIFS('1'!$C$4:$C$203, "="&amp;'10'!$B5, '1'!$D$4:$D$203, "="&amp;'10'!T$3)</f>
        <v>0</v>
      </c>
      <c r="U5" s="45">
        <f>COUNTIFS('1'!$C$4:$C$203, "="&amp;'10'!$B5, '1'!$D$4:$D$203, "="&amp;'10'!U$3)</f>
        <v>0</v>
      </c>
      <c r="V5" s="45">
        <f>COUNTIFS('1'!$C$4:$C$203, "="&amp;'10'!$B5, '1'!$D$4:$D$203, "="&amp;'10'!V$3)</f>
        <v>0</v>
      </c>
      <c r="W5" s="45">
        <f>COUNTIFS('1'!$C$4:$C$203, "="&amp;'10'!$B5, '1'!$D$4:$D$203, "="&amp;'10'!W$3)</f>
        <v>0</v>
      </c>
      <c r="X5" s="45">
        <f>COUNTIFS('1'!$C$4:$C$203, "="&amp;'10'!$B5, '1'!$D$4:$D$203, "="&amp;'10'!X$3)</f>
        <v>0</v>
      </c>
      <c r="Y5" s="45">
        <f>COUNTIFS('1'!$C$4:$C$203, "="&amp;'10'!$B5, '1'!$D$4:$D$203, "="&amp;'10'!Y$3)</f>
        <v>0</v>
      </c>
      <c r="Z5" s="45">
        <f>COUNTIFS('1'!$C$4:$C$203, "="&amp;'10'!$B5, '1'!$D$4:$D$203, "="&amp;'10'!Z$3)</f>
        <v>0</v>
      </c>
      <c r="AA5" s="45">
        <f>COUNTIFS('1'!$C$4:$C$203, "="&amp;'10'!$B5, '1'!$D$4:$D$203, "="&amp;'10'!AA$3)</f>
        <v>0</v>
      </c>
      <c r="AB5" s="45">
        <f>COUNTIFS('1'!$C$4:$C$203, "="&amp;'10'!$B5, '1'!$D$4:$D$203, "="&amp;'10'!AB$3)</f>
        <v>0</v>
      </c>
      <c r="AC5" s="45">
        <f>COUNTIFS('1'!$C$4:$C$203, "="&amp;'10'!$B5, '1'!$D$4:$D$203, "="&amp;'10'!AC$3)</f>
        <v>0</v>
      </c>
      <c r="AD5" s="45">
        <f>COUNTIFS('1'!$C$4:$C$203, "="&amp;'10'!$B5, '1'!$D$4:$D$203, "="&amp;'10'!AD$3)</f>
        <v>0</v>
      </c>
      <c r="AE5" s="45">
        <f>COUNTIFS('1'!$C$4:$C$203, "="&amp;'10'!$B5, '1'!$D$4:$D$203, "="&amp;'10'!AE$3)</f>
        <v>0</v>
      </c>
      <c r="AF5" s="45">
        <f>COUNTIFS('1'!$C$4:$C$203, "="&amp;'10'!$B5, '1'!$D$4:$D$203, "="&amp;'10'!AF$3)</f>
        <v>0</v>
      </c>
      <c r="AG5" s="47">
        <f>COUNTIFS('1'!$C$4:$C$203, "="&amp;'10'!$B5, '1'!$D$4:$D$203, "="&amp;'10'!AG$3)</f>
        <v>0</v>
      </c>
      <c r="AH5" s="63">
        <f t="shared" ref="AH5:AH35" si="0">SUM($C5:$AG5)</f>
        <v>2</v>
      </c>
      <c r="AI5" s="38" cm="1">
        <f t="array" ref="AI5">SUM(_xlfn._xlws.FILTER($C5:$AG5*$C$3:$AG$3, $C5:$AG5&lt;&gt;0)) / SUM($C5:$AG5)</f>
        <v>60</v>
      </c>
    </row>
    <row r="6" spans="2:35" ht="15.75">
      <c r="B6" s="56">
        <v>158</v>
      </c>
      <c r="C6" s="44">
        <f>COUNTIFS('1'!$C$4:$C$203, "="&amp;'10'!$B6, '1'!$D$4:$D$203, "="&amp;'10'!C$3)</f>
        <v>0</v>
      </c>
      <c r="D6" s="45">
        <f>COUNTIFS('1'!$C$4:$C$203, "="&amp;'10'!$B6, '1'!$D$4:$D$203, "="&amp;'10'!D$3)</f>
        <v>0</v>
      </c>
      <c r="E6" s="45">
        <f>COUNTIFS('1'!$C$4:$C$203, "="&amp;'10'!$B6, '1'!$D$4:$D$203, "="&amp;'10'!E$3)</f>
        <v>0</v>
      </c>
      <c r="F6" s="45">
        <f>COUNTIFS('1'!$C$4:$C$203, "="&amp;'10'!$B6, '1'!$D$4:$D$203, "="&amp;'10'!F$3)</f>
        <v>0</v>
      </c>
      <c r="G6" s="46">
        <f>COUNTIFS('1'!$C$4:$C$203, "="&amp;'10'!$B6, '1'!$D$4:$D$203, "="&amp;'10'!G$3)</f>
        <v>0</v>
      </c>
      <c r="H6" s="45">
        <f>COUNTIFS('1'!$C$4:$C$203, "="&amp;'10'!$B6, '1'!$D$4:$D$203, "="&amp;'10'!H$3)</f>
        <v>0</v>
      </c>
      <c r="I6" s="45">
        <f>COUNTIFS('1'!$C$4:$C$203, "="&amp;'10'!$B6, '1'!$D$4:$D$203, "="&amp;'10'!I$3)</f>
        <v>0</v>
      </c>
      <c r="J6" s="45">
        <f>COUNTIFS('1'!$C$4:$C$203, "="&amp;'10'!$B6, '1'!$D$4:$D$203, "="&amp;'10'!J$3)</f>
        <v>1</v>
      </c>
      <c r="K6" s="45">
        <f>COUNTIFS('1'!$C$4:$C$203, "="&amp;'10'!$B6, '1'!$D$4:$D$203, "="&amp;'10'!K$3)</f>
        <v>0</v>
      </c>
      <c r="L6" s="45">
        <f>COUNTIFS('1'!$C$4:$C$203, "="&amp;'10'!$B6, '1'!$D$4:$D$203, "="&amp;'10'!L$3)</f>
        <v>0</v>
      </c>
      <c r="M6" s="45">
        <f>COUNTIFS('1'!$C$4:$C$203, "="&amp;'10'!$B6, '1'!$D$4:$D$203, "="&amp;'10'!M$3)</f>
        <v>0</v>
      </c>
      <c r="N6" s="45">
        <f>COUNTIFS('1'!$C$4:$C$203, "="&amp;'10'!$B6, '1'!$D$4:$D$203, "="&amp;'10'!N$3)</f>
        <v>0</v>
      </c>
      <c r="O6" s="45">
        <f>COUNTIFS('1'!$C$4:$C$203, "="&amp;'10'!$B6, '1'!$D$4:$D$203, "="&amp;'10'!O$3)</f>
        <v>0</v>
      </c>
      <c r="P6" s="45">
        <f>COUNTIFS('1'!$C$4:$C$203, "="&amp;'10'!$B6, '1'!$D$4:$D$203, "="&amp;'10'!P$3)</f>
        <v>0</v>
      </c>
      <c r="Q6" s="45">
        <f>COUNTIFS('1'!$C$4:$C$203, "="&amp;'10'!$B6, '1'!$D$4:$D$203, "="&amp;'10'!Q$3)</f>
        <v>0</v>
      </c>
      <c r="R6" s="45">
        <f>COUNTIFS('1'!$C$4:$C$203, "="&amp;'10'!$B6, '1'!$D$4:$D$203, "="&amp;'10'!R$3)</f>
        <v>0</v>
      </c>
      <c r="S6" s="45">
        <f>COUNTIFS('1'!$C$4:$C$203, "="&amp;'10'!$B6, '1'!$D$4:$D$203, "="&amp;'10'!S$3)</f>
        <v>0</v>
      </c>
      <c r="T6" s="45">
        <f>COUNTIFS('1'!$C$4:$C$203, "="&amp;'10'!$B6, '1'!$D$4:$D$203, "="&amp;'10'!T$3)</f>
        <v>0</v>
      </c>
      <c r="U6" s="45">
        <f>COUNTIFS('1'!$C$4:$C$203, "="&amp;'10'!$B6, '1'!$D$4:$D$203, "="&amp;'10'!U$3)</f>
        <v>0</v>
      </c>
      <c r="V6" s="45">
        <f>COUNTIFS('1'!$C$4:$C$203, "="&amp;'10'!$B6, '1'!$D$4:$D$203, "="&amp;'10'!V$3)</f>
        <v>0</v>
      </c>
      <c r="W6" s="45">
        <f>COUNTIFS('1'!$C$4:$C$203, "="&amp;'10'!$B6, '1'!$D$4:$D$203, "="&amp;'10'!W$3)</f>
        <v>0</v>
      </c>
      <c r="X6" s="45">
        <f>COUNTIFS('1'!$C$4:$C$203, "="&amp;'10'!$B6, '1'!$D$4:$D$203, "="&amp;'10'!X$3)</f>
        <v>0</v>
      </c>
      <c r="Y6" s="45">
        <f>COUNTIFS('1'!$C$4:$C$203, "="&amp;'10'!$B6, '1'!$D$4:$D$203, "="&amp;'10'!Y$3)</f>
        <v>0</v>
      </c>
      <c r="Z6" s="45">
        <f>COUNTIFS('1'!$C$4:$C$203, "="&amp;'10'!$B6, '1'!$D$4:$D$203, "="&amp;'10'!Z$3)</f>
        <v>0</v>
      </c>
      <c r="AA6" s="45">
        <f>COUNTIFS('1'!$C$4:$C$203, "="&amp;'10'!$B6, '1'!$D$4:$D$203, "="&amp;'10'!AA$3)</f>
        <v>0</v>
      </c>
      <c r="AB6" s="45">
        <f>COUNTIFS('1'!$C$4:$C$203, "="&amp;'10'!$B6, '1'!$D$4:$D$203, "="&amp;'10'!AB$3)</f>
        <v>0</v>
      </c>
      <c r="AC6" s="45">
        <f>COUNTIFS('1'!$C$4:$C$203, "="&amp;'10'!$B6, '1'!$D$4:$D$203, "="&amp;'10'!AC$3)</f>
        <v>0</v>
      </c>
      <c r="AD6" s="45">
        <f>COUNTIFS('1'!$C$4:$C$203, "="&amp;'10'!$B6, '1'!$D$4:$D$203, "="&amp;'10'!AD$3)</f>
        <v>0</v>
      </c>
      <c r="AE6" s="45">
        <f>COUNTIFS('1'!$C$4:$C$203, "="&amp;'10'!$B6, '1'!$D$4:$D$203, "="&amp;'10'!AE$3)</f>
        <v>0</v>
      </c>
      <c r="AF6" s="45">
        <f>COUNTIFS('1'!$C$4:$C$203, "="&amp;'10'!$B6, '1'!$D$4:$D$203, "="&amp;'10'!AF$3)</f>
        <v>0</v>
      </c>
      <c r="AG6" s="47">
        <f>COUNTIFS('1'!$C$4:$C$203, "="&amp;'10'!$B6, '1'!$D$4:$D$203, "="&amp;'10'!AG$3)</f>
        <v>0</v>
      </c>
      <c r="AH6" s="63">
        <f t="shared" si="0"/>
        <v>1</v>
      </c>
      <c r="AI6" s="38" cm="1">
        <f t="array" ref="AI6">SUM(_xlfn._xlws.FILTER($C6:$AG6*$C$3:$AG$3, $C6:$AG6&lt;&gt;0)) / SUM($C6:$AG6)</f>
        <v>56</v>
      </c>
    </row>
    <row r="7" spans="2:35" ht="15.75">
      <c r="B7" s="56">
        <v>159</v>
      </c>
      <c r="C7" s="44">
        <f>COUNTIFS('1'!$C$4:$C$203, "="&amp;'10'!$B7, '1'!$D$4:$D$203, "="&amp;'10'!C$3)</f>
        <v>2</v>
      </c>
      <c r="D7" s="45">
        <f>COUNTIFS('1'!$C$4:$C$203, "="&amp;'10'!$B7, '1'!$D$4:$D$203, "="&amp;'10'!D$3)</f>
        <v>0</v>
      </c>
      <c r="E7" s="45">
        <f>COUNTIFS('1'!$C$4:$C$203, "="&amp;'10'!$B7, '1'!$D$4:$D$203, "="&amp;'10'!E$3)</f>
        <v>0</v>
      </c>
      <c r="F7" s="45">
        <f>COUNTIFS('1'!$C$4:$C$203, "="&amp;'10'!$B7, '1'!$D$4:$D$203, "="&amp;'10'!F$3)</f>
        <v>0</v>
      </c>
      <c r="G7" s="46">
        <f>COUNTIFS('1'!$C$4:$C$203, "="&amp;'10'!$B7, '1'!$D$4:$D$203, "="&amp;'10'!G$3)</f>
        <v>0</v>
      </c>
      <c r="H7" s="45">
        <f>COUNTIFS('1'!$C$4:$C$203, "="&amp;'10'!$B7, '1'!$D$4:$D$203, "="&amp;'10'!H$3)</f>
        <v>0</v>
      </c>
      <c r="I7" s="45">
        <f>COUNTIFS('1'!$C$4:$C$203, "="&amp;'10'!$B7, '1'!$D$4:$D$203, "="&amp;'10'!I$3)</f>
        <v>0</v>
      </c>
      <c r="J7" s="45">
        <f>COUNTIFS('1'!$C$4:$C$203, "="&amp;'10'!$B7, '1'!$D$4:$D$203, "="&amp;'10'!J$3)</f>
        <v>0</v>
      </c>
      <c r="K7" s="45">
        <f>COUNTIFS('1'!$C$4:$C$203, "="&amp;'10'!$B7, '1'!$D$4:$D$203, "="&amp;'10'!K$3)</f>
        <v>0</v>
      </c>
      <c r="L7" s="45">
        <f>COUNTIFS('1'!$C$4:$C$203, "="&amp;'10'!$B7, '1'!$D$4:$D$203, "="&amp;'10'!L$3)</f>
        <v>0</v>
      </c>
      <c r="M7" s="45">
        <f>COUNTIFS('1'!$C$4:$C$203, "="&amp;'10'!$B7, '1'!$D$4:$D$203, "="&amp;'10'!M$3)</f>
        <v>0</v>
      </c>
      <c r="N7" s="45">
        <f>COUNTIFS('1'!$C$4:$C$203, "="&amp;'10'!$B7, '1'!$D$4:$D$203, "="&amp;'10'!N$3)</f>
        <v>0</v>
      </c>
      <c r="O7" s="45">
        <f>COUNTIFS('1'!$C$4:$C$203, "="&amp;'10'!$B7, '1'!$D$4:$D$203, "="&amp;'10'!O$3)</f>
        <v>0</v>
      </c>
      <c r="P7" s="45">
        <f>COUNTIFS('1'!$C$4:$C$203, "="&amp;'10'!$B7, '1'!$D$4:$D$203, "="&amp;'10'!P$3)</f>
        <v>0</v>
      </c>
      <c r="Q7" s="45">
        <f>COUNTIFS('1'!$C$4:$C$203, "="&amp;'10'!$B7, '1'!$D$4:$D$203, "="&amp;'10'!Q$3)</f>
        <v>0</v>
      </c>
      <c r="R7" s="45">
        <f>COUNTIFS('1'!$C$4:$C$203, "="&amp;'10'!$B7, '1'!$D$4:$D$203, "="&amp;'10'!R$3)</f>
        <v>0</v>
      </c>
      <c r="S7" s="45">
        <f>COUNTIFS('1'!$C$4:$C$203, "="&amp;'10'!$B7, '1'!$D$4:$D$203, "="&amp;'10'!S$3)</f>
        <v>0</v>
      </c>
      <c r="T7" s="45">
        <f>COUNTIFS('1'!$C$4:$C$203, "="&amp;'10'!$B7, '1'!$D$4:$D$203, "="&amp;'10'!T$3)</f>
        <v>0</v>
      </c>
      <c r="U7" s="45">
        <f>COUNTIFS('1'!$C$4:$C$203, "="&amp;'10'!$B7, '1'!$D$4:$D$203, "="&amp;'10'!U$3)</f>
        <v>0</v>
      </c>
      <c r="V7" s="45">
        <f>COUNTIFS('1'!$C$4:$C$203, "="&amp;'10'!$B7, '1'!$D$4:$D$203, "="&amp;'10'!V$3)</f>
        <v>0</v>
      </c>
      <c r="W7" s="45">
        <f>COUNTIFS('1'!$C$4:$C$203, "="&amp;'10'!$B7, '1'!$D$4:$D$203, "="&amp;'10'!W$3)</f>
        <v>0</v>
      </c>
      <c r="X7" s="45">
        <f>COUNTIFS('1'!$C$4:$C$203, "="&amp;'10'!$B7, '1'!$D$4:$D$203, "="&amp;'10'!X$3)</f>
        <v>0</v>
      </c>
      <c r="Y7" s="45">
        <f>COUNTIFS('1'!$C$4:$C$203, "="&amp;'10'!$B7, '1'!$D$4:$D$203, "="&amp;'10'!Y$3)</f>
        <v>0</v>
      </c>
      <c r="Z7" s="45">
        <f>COUNTIFS('1'!$C$4:$C$203, "="&amp;'10'!$B7, '1'!$D$4:$D$203, "="&amp;'10'!Z$3)</f>
        <v>0</v>
      </c>
      <c r="AA7" s="45">
        <f>COUNTIFS('1'!$C$4:$C$203, "="&amp;'10'!$B7, '1'!$D$4:$D$203, "="&amp;'10'!AA$3)</f>
        <v>0</v>
      </c>
      <c r="AB7" s="45">
        <f>COUNTIFS('1'!$C$4:$C$203, "="&amp;'10'!$B7, '1'!$D$4:$D$203, "="&amp;'10'!AB$3)</f>
        <v>0</v>
      </c>
      <c r="AC7" s="45">
        <f>COUNTIFS('1'!$C$4:$C$203, "="&amp;'10'!$B7, '1'!$D$4:$D$203, "="&amp;'10'!AC$3)</f>
        <v>0</v>
      </c>
      <c r="AD7" s="45">
        <f>COUNTIFS('1'!$C$4:$C$203, "="&amp;'10'!$B7, '1'!$D$4:$D$203, "="&amp;'10'!AD$3)</f>
        <v>0</v>
      </c>
      <c r="AE7" s="45">
        <f>COUNTIFS('1'!$C$4:$C$203, "="&amp;'10'!$B7, '1'!$D$4:$D$203, "="&amp;'10'!AE$3)</f>
        <v>0</v>
      </c>
      <c r="AF7" s="45">
        <f>COUNTIFS('1'!$C$4:$C$203, "="&amp;'10'!$B7, '1'!$D$4:$D$203, "="&amp;'10'!AF$3)</f>
        <v>0</v>
      </c>
      <c r="AG7" s="47">
        <f>COUNTIFS('1'!$C$4:$C$203, "="&amp;'10'!$B7, '1'!$D$4:$D$203, "="&amp;'10'!AG$3)</f>
        <v>0</v>
      </c>
      <c r="AH7" s="63">
        <f t="shared" si="0"/>
        <v>2</v>
      </c>
      <c r="AI7" s="38" cm="1">
        <f t="array" ref="AI7">SUM(_xlfn._xlws.FILTER($C7:$AG7*$C$3:$AG$3, $C7:$AG7&lt;&gt;0)) / SUM($C7:$AG7)</f>
        <v>48</v>
      </c>
    </row>
    <row r="8" spans="2:35" ht="15.75">
      <c r="B8" s="56">
        <v>160</v>
      </c>
      <c r="C8" s="44">
        <f>COUNTIFS('1'!$C$4:$C$203, "="&amp;'10'!$B8, '1'!$D$4:$D$203, "="&amp;'10'!C$3)</f>
        <v>0</v>
      </c>
      <c r="D8" s="45">
        <f>COUNTIFS('1'!$C$4:$C$203, "="&amp;'10'!$B8, '1'!$D$4:$D$203, "="&amp;'10'!D$3)</f>
        <v>1</v>
      </c>
      <c r="E8" s="45">
        <f>COUNTIFS('1'!$C$4:$C$203, "="&amp;'10'!$B8, '1'!$D$4:$D$203, "="&amp;'10'!E$3)</f>
        <v>0</v>
      </c>
      <c r="F8" s="45">
        <f>COUNTIFS('1'!$C$4:$C$203, "="&amp;'10'!$B8, '1'!$D$4:$D$203, "="&amp;'10'!F$3)</f>
        <v>0</v>
      </c>
      <c r="G8" s="46">
        <f>COUNTIFS('1'!$C$4:$C$203, "="&amp;'10'!$B8, '1'!$D$4:$D$203, "="&amp;'10'!G$3)</f>
        <v>0</v>
      </c>
      <c r="H8" s="45">
        <f>COUNTIFS('1'!$C$4:$C$203, "="&amp;'10'!$B8, '1'!$D$4:$D$203, "="&amp;'10'!H$3)</f>
        <v>0</v>
      </c>
      <c r="I8" s="45">
        <f>COUNTIFS('1'!$C$4:$C$203, "="&amp;'10'!$B8, '1'!$D$4:$D$203, "="&amp;'10'!I$3)</f>
        <v>0</v>
      </c>
      <c r="J8" s="45">
        <f>COUNTIFS('1'!$C$4:$C$203, "="&amp;'10'!$B8, '1'!$D$4:$D$203, "="&amp;'10'!J$3)</f>
        <v>0</v>
      </c>
      <c r="K8" s="45">
        <f>COUNTIFS('1'!$C$4:$C$203, "="&amp;'10'!$B8, '1'!$D$4:$D$203, "="&amp;'10'!K$3)</f>
        <v>1</v>
      </c>
      <c r="L8" s="45">
        <f>COUNTIFS('1'!$C$4:$C$203, "="&amp;'10'!$B8, '1'!$D$4:$D$203, "="&amp;'10'!L$3)</f>
        <v>0</v>
      </c>
      <c r="M8" s="45">
        <f>COUNTIFS('1'!$C$4:$C$203, "="&amp;'10'!$B8, '1'!$D$4:$D$203, "="&amp;'10'!M$3)</f>
        <v>1</v>
      </c>
      <c r="N8" s="45">
        <f>COUNTIFS('1'!$C$4:$C$203, "="&amp;'10'!$B8, '1'!$D$4:$D$203, "="&amp;'10'!N$3)</f>
        <v>0</v>
      </c>
      <c r="O8" s="45">
        <f>COUNTIFS('1'!$C$4:$C$203, "="&amp;'10'!$B8, '1'!$D$4:$D$203, "="&amp;'10'!O$3)</f>
        <v>0</v>
      </c>
      <c r="P8" s="45">
        <f>COUNTIFS('1'!$C$4:$C$203, "="&amp;'10'!$B8, '1'!$D$4:$D$203, "="&amp;'10'!P$3)</f>
        <v>1</v>
      </c>
      <c r="Q8" s="45">
        <f>COUNTIFS('1'!$C$4:$C$203, "="&amp;'10'!$B8, '1'!$D$4:$D$203, "="&amp;'10'!Q$3)</f>
        <v>0</v>
      </c>
      <c r="R8" s="45">
        <f>COUNTIFS('1'!$C$4:$C$203, "="&amp;'10'!$B8, '1'!$D$4:$D$203, "="&amp;'10'!R$3)</f>
        <v>0</v>
      </c>
      <c r="S8" s="45">
        <f>COUNTIFS('1'!$C$4:$C$203, "="&amp;'10'!$B8, '1'!$D$4:$D$203, "="&amp;'10'!S$3)</f>
        <v>0</v>
      </c>
      <c r="T8" s="45">
        <f>COUNTIFS('1'!$C$4:$C$203, "="&amp;'10'!$B8, '1'!$D$4:$D$203, "="&amp;'10'!T$3)</f>
        <v>0</v>
      </c>
      <c r="U8" s="45">
        <f>COUNTIFS('1'!$C$4:$C$203, "="&amp;'10'!$B8, '1'!$D$4:$D$203, "="&amp;'10'!U$3)</f>
        <v>0</v>
      </c>
      <c r="V8" s="45">
        <f>COUNTIFS('1'!$C$4:$C$203, "="&amp;'10'!$B8, '1'!$D$4:$D$203, "="&amp;'10'!V$3)</f>
        <v>0</v>
      </c>
      <c r="W8" s="45">
        <f>COUNTIFS('1'!$C$4:$C$203, "="&amp;'10'!$B8, '1'!$D$4:$D$203, "="&amp;'10'!W$3)</f>
        <v>0</v>
      </c>
      <c r="X8" s="45">
        <f>COUNTIFS('1'!$C$4:$C$203, "="&amp;'10'!$B8, '1'!$D$4:$D$203, "="&amp;'10'!X$3)</f>
        <v>0</v>
      </c>
      <c r="Y8" s="45">
        <f>COUNTIFS('1'!$C$4:$C$203, "="&amp;'10'!$B8, '1'!$D$4:$D$203, "="&amp;'10'!Y$3)</f>
        <v>0</v>
      </c>
      <c r="Z8" s="45">
        <f>COUNTIFS('1'!$C$4:$C$203, "="&amp;'10'!$B8, '1'!$D$4:$D$203, "="&amp;'10'!Z$3)</f>
        <v>0</v>
      </c>
      <c r="AA8" s="45">
        <f>COUNTIFS('1'!$C$4:$C$203, "="&amp;'10'!$B8, '1'!$D$4:$D$203, "="&amp;'10'!AA$3)</f>
        <v>0</v>
      </c>
      <c r="AB8" s="45">
        <f>COUNTIFS('1'!$C$4:$C$203, "="&amp;'10'!$B8, '1'!$D$4:$D$203, "="&amp;'10'!AB$3)</f>
        <v>0</v>
      </c>
      <c r="AC8" s="45">
        <f>COUNTIFS('1'!$C$4:$C$203, "="&amp;'10'!$B8, '1'!$D$4:$D$203, "="&amp;'10'!AC$3)</f>
        <v>0</v>
      </c>
      <c r="AD8" s="45">
        <f>COUNTIFS('1'!$C$4:$C$203, "="&amp;'10'!$B8, '1'!$D$4:$D$203, "="&amp;'10'!AD$3)</f>
        <v>0</v>
      </c>
      <c r="AE8" s="45">
        <f>COUNTIFS('1'!$C$4:$C$203, "="&amp;'10'!$B8, '1'!$D$4:$D$203, "="&amp;'10'!AE$3)</f>
        <v>0</v>
      </c>
      <c r="AF8" s="45">
        <f>COUNTIFS('1'!$C$4:$C$203, "="&amp;'10'!$B8, '1'!$D$4:$D$203, "="&amp;'10'!AF$3)</f>
        <v>0</v>
      </c>
      <c r="AG8" s="47">
        <f>COUNTIFS('1'!$C$4:$C$203, "="&amp;'10'!$B8, '1'!$D$4:$D$203, "="&amp;'10'!AG$3)</f>
        <v>0</v>
      </c>
      <c r="AH8" s="63">
        <f t="shared" si="0"/>
        <v>4</v>
      </c>
      <c r="AI8" s="38" cm="1">
        <f t="array" ref="AI8">SUM(_xlfn._xlws.FILTER($C8:$AG8*$C$3:$AG$3, $C8:$AG8&lt;&gt;0)) / SUM($C8:$AG8)</f>
        <v>57</v>
      </c>
    </row>
    <row r="9" spans="2:35" ht="15.75">
      <c r="B9" s="56">
        <v>161</v>
      </c>
      <c r="C9" s="44">
        <f>COUNTIFS('1'!$C$4:$C$203, "="&amp;'10'!$B9, '1'!$D$4:$D$203, "="&amp;'10'!C$3)</f>
        <v>0</v>
      </c>
      <c r="D9" s="45">
        <f>COUNTIFS('1'!$C$4:$C$203, "="&amp;'10'!$B9, '1'!$D$4:$D$203, "="&amp;'10'!D$3)</f>
        <v>0</v>
      </c>
      <c r="E9" s="45">
        <f>COUNTIFS('1'!$C$4:$C$203, "="&amp;'10'!$B9, '1'!$D$4:$D$203, "="&amp;'10'!E$3)</f>
        <v>1</v>
      </c>
      <c r="F9" s="45">
        <f>COUNTIFS('1'!$C$4:$C$203, "="&amp;'10'!$B9, '1'!$D$4:$D$203, "="&amp;'10'!F$3)</f>
        <v>0</v>
      </c>
      <c r="G9" s="46">
        <f>COUNTIFS('1'!$C$4:$C$203, "="&amp;'10'!$B9, '1'!$D$4:$D$203, "="&amp;'10'!G$3)</f>
        <v>0</v>
      </c>
      <c r="H9" s="45">
        <f>COUNTIFS('1'!$C$4:$C$203, "="&amp;'10'!$B9, '1'!$D$4:$D$203, "="&amp;'10'!H$3)</f>
        <v>0</v>
      </c>
      <c r="I9" s="45">
        <f>COUNTIFS('1'!$C$4:$C$203, "="&amp;'10'!$B9, '1'!$D$4:$D$203, "="&amp;'10'!I$3)</f>
        <v>2</v>
      </c>
      <c r="J9" s="45">
        <f>COUNTIFS('1'!$C$4:$C$203, "="&amp;'10'!$B9, '1'!$D$4:$D$203, "="&amp;'10'!J$3)</f>
        <v>2</v>
      </c>
      <c r="K9" s="45">
        <f>COUNTIFS('1'!$C$4:$C$203, "="&amp;'10'!$B9, '1'!$D$4:$D$203, "="&amp;'10'!K$3)</f>
        <v>0</v>
      </c>
      <c r="L9" s="45">
        <f>COUNTIFS('1'!$C$4:$C$203, "="&amp;'10'!$B9, '1'!$D$4:$D$203, "="&amp;'10'!L$3)</f>
        <v>1</v>
      </c>
      <c r="M9" s="45">
        <f>COUNTIFS('1'!$C$4:$C$203, "="&amp;'10'!$B9, '1'!$D$4:$D$203, "="&amp;'10'!M$3)</f>
        <v>0</v>
      </c>
      <c r="N9" s="45">
        <f>COUNTIFS('1'!$C$4:$C$203, "="&amp;'10'!$B9, '1'!$D$4:$D$203, "="&amp;'10'!N$3)</f>
        <v>1</v>
      </c>
      <c r="O9" s="45">
        <f>COUNTIFS('1'!$C$4:$C$203, "="&amp;'10'!$B9, '1'!$D$4:$D$203, "="&amp;'10'!O$3)</f>
        <v>1</v>
      </c>
      <c r="P9" s="45">
        <f>COUNTIFS('1'!$C$4:$C$203, "="&amp;'10'!$B9, '1'!$D$4:$D$203, "="&amp;'10'!P$3)</f>
        <v>0</v>
      </c>
      <c r="Q9" s="45">
        <f>COUNTIFS('1'!$C$4:$C$203, "="&amp;'10'!$B9, '1'!$D$4:$D$203, "="&amp;'10'!Q$3)</f>
        <v>0</v>
      </c>
      <c r="R9" s="45">
        <f>COUNTIFS('1'!$C$4:$C$203, "="&amp;'10'!$B9, '1'!$D$4:$D$203, "="&amp;'10'!R$3)</f>
        <v>0</v>
      </c>
      <c r="S9" s="45">
        <f>COUNTIFS('1'!$C$4:$C$203, "="&amp;'10'!$B9, '1'!$D$4:$D$203, "="&amp;'10'!S$3)</f>
        <v>0</v>
      </c>
      <c r="T9" s="45">
        <f>COUNTIFS('1'!$C$4:$C$203, "="&amp;'10'!$B9, '1'!$D$4:$D$203, "="&amp;'10'!T$3)</f>
        <v>3</v>
      </c>
      <c r="U9" s="45">
        <f>COUNTIFS('1'!$C$4:$C$203, "="&amp;'10'!$B9, '1'!$D$4:$D$203, "="&amp;'10'!U$3)</f>
        <v>0</v>
      </c>
      <c r="V9" s="45">
        <f>COUNTIFS('1'!$C$4:$C$203, "="&amp;'10'!$B9, '1'!$D$4:$D$203, "="&amp;'10'!V$3)</f>
        <v>0</v>
      </c>
      <c r="W9" s="45">
        <f>COUNTIFS('1'!$C$4:$C$203, "="&amp;'10'!$B9, '1'!$D$4:$D$203, "="&amp;'10'!W$3)</f>
        <v>0</v>
      </c>
      <c r="X9" s="45">
        <f>COUNTIFS('1'!$C$4:$C$203, "="&amp;'10'!$B9, '1'!$D$4:$D$203, "="&amp;'10'!X$3)</f>
        <v>0</v>
      </c>
      <c r="Y9" s="45">
        <f>COUNTIFS('1'!$C$4:$C$203, "="&amp;'10'!$B9, '1'!$D$4:$D$203, "="&amp;'10'!Y$3)</f>
        <v>0</v>
      </c>
      <c r="Z9" s="45">
        <f>COUNTIFS('1'!$C$4:$C$203, "="&amp;'10'!$B9, '1'!$D$4:$D$203, "="&amp;'10'!Z$3)</f>
        <v>0</v>
      </c>
      <c r="AA9" s="45">
        <f>COUNTIFS('1'!$C$4:$C$203, "="&amp;'10'!$B9, '1'!$D$4:$D$203, "="&amp;'10'!AA$3)</f>
        <v>0</v>
      </c>
      <c r="AB9" s="45">
        <f>COUNTIFS('1'!$C$4:$C$203, "="&amp;'10'!$B9, '1'!$D$4:$D$203, "="&amp;'10'!AB$3)</f>
        <v>0</v>
      </c>
      <c r="AC9" s="45">
        <f>COUNTIFS('1'!$C$4:$C$203, "="&amp;'10'!$B9, '1'!$D$4:$D$203, "="&amp;'10'!AC$3)</f>
        <v>0</v>
      </c>
      <c r="AD9" s="45">
        <f>COUNTIFS('1'!$C$4:$C$203, "="&amp;'10'!$B9, '1'!$D$4:$D$203, "="&amp;'10'!AD$3)</f>
        <v>0</v>
      </c>
      <c r="AE9" s="45">
        <f>COUNTIFS('1'!$C$4:$C$203, "="&amp;'10'!$B9, '1'!$D$4:$D$203, "="&amp;'10'!AE$3)</f>
        <v>0</v>
      </c>
      <c r="AF9" s="45">
        <f>COUNTIFS('1'!$C$4:$C$203, "="&amp;'10'!$B9, '1'!$D$4:$D$203, "="&amp;'10'!AF$3)</f>
        <v>0</v>
      </c>
      <c r="AG9" s="47">
        <f>COUNTIFS('1'!$C$4:$C$203, "="&amp;'10'!$B9, '1'!$D$4:$D$203, "="&amp;'10'!AG$3)</f>
        <v>0</v>
      </c>
      <c r="AH9" s="63">
        <f t="shared" si="0"/>
        <v>11</v>
      </c>
      <c r="AI9" s="38" cm="1">
        <f t="array" ref="AI9">SUM(_xlfn._xlws.FILTER($C9:$AG9*$C$3:$AG$3, $C9:$AG9&lt;&gt;0)) / SUM($C9:$AG9)</f>
        <v>59.090909090909093</v>
      </c>
    </row>
    <row r="10" spans="2:35" ht="15.75">
      <c r="B10" s="56">
        <v>162</v>
      </c>
      <c r="C10" s="44">
        <f>COUNTIFS('1'!$C$4:$C$203, "="&amp;'10'!$B10, '1'!$D$4:$D$203, "="&amp;'10'!C$3)</f>
        <v>0</v>
      </c>
      <c r="D10" s="45">
        <f>COUNTIFS('1'!$C$4:$C$203, "="&amp;'10'!$B10, '1'!$D$4:$D$203, "="&amp;'10'!D$3)</f>
        <v>0</v>
      </c>
      <c r="E10" s="45">
        <f>COUNTIFS('1'!$C$4:$C$203, "="&amp;'10'!$B10, '1'!$D$4:$D$203, "="&amp;'10'!E$3)</f>
        <v>0</v>
      </c>
      <c r="F10" s="45">
        <f>COUNTIFS('1'!$C$4:$C$203, "="&amp;'10'!$B10, '1'!$D$4:$D$203, "="&amp;'10'!F$3)</f>
        <v>1</v>
      </c>
      <c r="G10" s="46">
        <f>COUNTIFS('1'!$C$4:$C$203, "="&amp;'10'!$B10, '1'!$D$4:$D$203, "="&amp;'10'!G$3)</f>
        <v>0</v>
      </c>
      <c r="H10" s="45">
        <f>COUNTIFS('1'!$C$4:$C$203, "="&amp;'10'!$B10, '1'!$D$4:$D$203, "="&amp;'10'!H$3)</f>
        <v>0</v>
      </c>
      <c r="I10" s="45">
        <f>COUNTIFS('1'!$C$4:$C$203, "="&amp;'10'!$B10, '1'!$D$4:$D$203, "="&amp;'10'!I$3)</f>
        <v>0</v>
      </c>
      <c r="J10" s="45">
        <f>COUNTIFS('1'!$C$4:$C$203, "="&amp;'10'!$B10, '1'!$D$4:$D$203, "="&amp;'10'!J$3)</f>
        <v>0</v>
      </c>
      <c r="K10" s="45">
        <f>COUNTIFS('1'!$C$4:$C$203, "="&amp;'10'!$B10, '1'!$D$4:$D$203, "="&amp;'10'!K$3)</f>
        <v>0</v>
      </c>
      <c r="L10" s="45">
        <f>COUNTIFS('1'!$C$4:$C$203, "="&amp;'10'!$B10, '1'!$D$4:$D$203, "="&amp;'10'!L$3)</f>
        <v>1</v>
      </c>
      <c r="M10" s="45">
        <f>COUNTIFS('1'!$C$4:$C$203, "="&amp;'10'!$B10, '1'!$D$4:$D$203, "="&amp;'10'!M$3)</f>
        <v>0</v>
      </c>
      <c r="N10" s="45">
        <f>COUNTIFS('1'!$C$4:$C$203, "="&amp;'10'!$B10, '1'!$D$4:$D$203, "="&amp;'10'!N$3)</f>
        <v>2</v>
      </c>
      <c r="O10" s="45">
        <f>COUNTIFS('1'!$C$4:$C$203, "="&amp;'10'!$B10, '1'!$D$4:$D$203, "="&amp;'10'!O$3)</f>
        <v>0</v>
      </c>
      <c r="P10" s="45">
        <f>COUNTIFS('1'!$C$4:$C$203, "="&amp;'10'!$B10, '1'!$D$4:$D$203, "="&amp;'10'!P$3)</f>
        <v>0</v>
      </c>
      <c r="Q10" s="45">
        <f>COUNTIFS('1'!$C$4:$C$203, "="&amp;'10'!$B10, '1'!$D$4:$D$203, "="&amp;'10'!Q$3)</f>
        <v>0</v>
      </c>
      <c r="R10" s="45">
        <f>COUNTIFS('1'!$C$4:$C$203, "="&amp;'10'!$B10, '1'!$D$4:$D$203, "="&amp;'10'!R$3)</f>
        <v>0</v>
      </c>
      <c r="S10" s="45">
        <f>COUNTIFS('1'!$C$4:$C$203, "="&amp;'10'!$B10, '1'!$D$4:$D$203, "="&amp;'10'!S$3)</f>
        <v>0</v>
      </c>
      <c r="T10" s="45">
        <f>COUNTIFS('1'!$C$4:$C$203, "="&amp;'10'!$B10, '1'!$D$4:$D$203, "="&amp;'10'!T$3)</f>
        <v>1</v>
      </c>
      <c r="U10" s="45">
        <f>COUNTIFS('1'!$C$4:$C$203, "="&amp;'10'!$B10, '1'!$D$4:$D$203, "="&amp;'10'!U$3)</f>
        <v>0</v>
      </c>
      <c r="V10" s="45">
        <f>COUNTIFS('1'!$C$4:$C$203, "="&amp;'10'!$B10, '1'!$D$4:$D$203, "="&amp;'10'!V$3)</f>
        <v>0</v>
      </c>
      <c r="W10" s="45">
        <f>COUNTIFS('1'!$C$4:$C$203, "="&amp;'10'!$B10, '1'!$D$4:$D$203, "="&amp;'10'!W$3)</f>
        <v>0</v>
      </c>
      <c r="X10" s="45">
        <f>COUNTIFS('1'!$C$4:$C$203, "="&amp;'10'!$B10, '1'!$D$4:$D$203, "="&amp;'10'!X$3)</f>
        <v>0</v>
      </c>
      <c r="Y10" s="45">
        <f>COUNTIFS('1'!$C$4:$C$203, "="&amp;'10'!$B10, '1'!$D$4:$D$203, "="&amp;'10'!Y$3)</f>
        <v>0</v>
      </c>
      <c r="Z10" s="45">
        <f>COUNTIFS('1'!$C$4:$C$203, "="&amp;'10'!$B10, '1'!$D$4:$D$203, "="&amp;'10'!Z$3)</f>
        <v>0</v>
      </c>
      <c r="AA10" s="45">
        <f>COUNTIFS('1'!$C$4:$C$203, "="&amp;'10'!$B10, '1'!$D$4:$D$203, "="&amp;'10'!AA$3)</f>
        <v>0</v>
      </c>
      <c r="AB10" s="45">
        <f>COUNTIFS('1'!$C$4:$C$203, "="&amp;'10'!$B10, '1'!$D$4:$D$203, "="&amp;'10'!AB$3)</f>
        <v>0</v>
      </c>
      <c r="AC10" s="45">
        <f>COUNTIFS('1'!$C$4:$C$203, "="&amp;'10'!$B10, '1'!$D$4:$D$203, "="&amp;'10'!AC$3)</f>
        <v>0</v>
      </c>
      <c r="AD10" s="45">
        <f>COUNTIFS('1'!$C$4:$C$203, "="&amp;'10'!$B10, '1'!$D$4:$D$203, "="&amp;'10'!AD$3)</f>
        <v>0</v>
      </c>
      <c r="AE10" s="45">
        <f>COUNTIFS('1'!$C$4:$C$203, "="&amp;'10'!$B10, '1'!$D$4:$D$203, "="&amp;'10'!AE$3)</f>
        <v>0</v>
      </c>
      <c r="AF10" s="45">
        <f>COUNTIFS('1'!$C$4:$C$203, "="&amp;'10'!$B10, '1'!$D$4:$D$203, "="&amp;'10'!AF$3)</f>
        <v>0</v>
      </c>
      <c r="AG10" s="47">
        <f>COUNTIFS('1'!$C$4:$C$203, "="&amp;'10'!$B10, '1'!$D$4:$D$203, "="&amp;'10'!AG$3)</f>
        <v>0</v>
      </c>
      <c r="AH10" s="63">
        <f t="shared" si="0"/>
        <v>5</v>
      </c>
      <c r="AI10" s="38" cm="1">
        <f t="array" ref="AI10">SUM(_xlfn._xlws.FILTER($C10:$AG10*$C$3:$AG$3, $C10:$AG10&lt;&gt;0)) / SUM($C10:$AG10)</f>
        <v>59.2</v>
      </c>
    </row>
    <row r="11" spans="2:35" ht="15.75">
      <c r="B11" s="56">
        <v>163</v>
      </c>
      <c r="C11" s="44">
        <f>COUNTIFS('1'!$C$4:$C$203, "="&amp;'10'!$B11, '1'!$D$4:$D$203, "="&amp;'10'!C$3)</f>
        <v>0</v>
      </c>
      <c r="D11" s="45">
        <f>COUNTIFS('1'!$C$4:$C$203, "="&amp;'10'!$B11, '1'!$D$4:$D$203, "="&amp;'10'!D$3)</f>
        <v>0</v>
      </c>
      <c r="E11" s="45">
        <f>COUNTIFS('1'!$C$4:$C$203, "="&amp;'10'!$B11, '1'!$D$4:$D$203, "="&amp;'10'!E$3)</f>
        <v>0</v>
      </c>
      <c r="F11" s="45">
        <f>COUNTIFS('1'!$C$4:$C$203, "="&amp;'10'!$B11, '1'!$D$4:$D$203, "="&amp;'10'!F$3)</f>
        <v>0</v>
      </c>
      <c r="G11" s="46">
        <f>COUNTIFS('1'!$C$4:$C$203, "="&amp;'10'!$B11, '1'!$D$4:$D$203, "="&amp;'10'!G$3)</f>
        <v>0</v>
      </c>
      <c r="H11" s="45">
        <f>COUNTIFS('1'!$C$4:$C$203, "="&amp;'10'!$B11, '1'!$D$4:$D$203, "="&amp;'10'!H$3)</f>
        <v>2</v>
      </c>
      <c r="I11" s="45">
        <f>COUNTIFS('1'!$C$4:$C$203, "="&amp;'10'!$B11, '1'!$D$4:$D$203, "="&amp;'10'!I$3)</f>
        <v>0</v>
      </c>
      <c r="J11" s="45">
        <f>COUNTIFS('1'!$C$4:$C$203, "="&amp;'10'!$B11, '1'!$D$4:$D$203, "="&amp;'10'!J$3)</f>
        <v>0</v>
      </c>
      <c r="K11" s="45">
        <f>COUNTIFS('1'!$C$4:$C$203, "="&amp;'10'!$B11, '1'!$D$4:$D$203, "="&amp;'10'!K$3)</f>
        <v>0</v>
      </c>
      <c r="L11" s="45">
        <f>COUNTIFS('1'!$C$4:$C$203, "="&amp;'10'!$B11, '1'!$D$4:$D$203, "="&amp;'10'!L$3)</f>
        <v>2</v>
      </c>
      <c r="M11" s="45">
        <f>COUNTIFS('1'!$C$4:$C$203, "="&amp;'10'!$B11, '1'!$D$4:$D$203, "="&amp;'10'!M$3)</f>
        <v>0</v>
      </c>
      <c r="N11" s="45">
        <f>COUNTIFS('1'!$C$4:$C$203, "="&amp;'10'!$B11, '1'!$D$4:$D$203, "="&amp;'10'!N$3)</f>
        <v>0</v>
      </c>
      <c r="O11" s="45">
        <f>COUNTIFS('1'!$C$4:$C$203, "="&amp;'10'!$B11, '1'!$D$4:$D$203, "="&amp;'10'!O$3)</f>
        <v>1</v>
      </c>
      <c r="P11" s="45">
        <f>COUNTIFS('1'!$C$4:$C$203, "="&amp;'10'!$B11, '1'!$D$4:$D$203, "="&amp;'10'!P$3)</f>
        <v>0</v>
      </c>
      <c r="Q11" s="45">
        <f>COUNTIFS('1'!$C$4:$C$203, "="&amp;'10'!$B11, '1'!$D$4:$D$203, "="&amp;'10'!Q$3)</f>
        <v>1</v>
      </c>
      <c r="R11" s="45">
        <f>COUNTIFS('1'!$C$4:$C$203, "="&amp;'10'!$B11, '1'!$D$4:$D$203, "="&amp;'10'!R$3)</f>
        <v>1</v>
      </c>
      <c r="S11" s="45">
        <f>COUNTIFS('1'!$C$4:$C$203, "="&amp;'10'!$B11, '1'!$D$4:$D$203, "="&amp;'10'!S$3)</f>
        <v>1</v>
      </c>
      <c r="T11" s="45">
        <f>COUNTIFS('1'!$C$4:$C$203, "="&amp;'10'!$B11, '1'!$D$4:$D$203, "="&amp;'10'!T$3)</f>
        <v>1</v>
      </c>
      <c r="U11" s="45">
        <f>COUNTIFS('1'!$C$4:$C$203, "="&amp;'10'!$B11, '1'!$D$4:$D$203, "="&amp;'10'!U$3)</f>
        <v>0</v>
      </c>
      <c r="V11" s="45">
        <f>COUNTIFS('1'!$C$4:$C$203, "="&amp;'10'!$B11, '1'!$D$4:$D$203, "="&amp;'10'!V$3)</f>
        <v>0</v>
      </c>
      <c r="W11" s="45">
        <f>COUNTIFS('1'!$C$4:$C$203, "="&amp;'10'!$B11, '1'!$D$4:$D$203, "="&amp;'10'!W$3)</f>
        <v>0</v>
      </c>
      <c r="X11" s="45">
        <f>COUNTIFS('1'!$C$4:$C$203, "="&amp;'10'!$B11, '1'!$D$4:$D$203, "="&amp;'10'!X$3)</f>
        <v>0</v>
      </c>
      <c r="Y11" s="45">
        <f>COUNTIFS('1'!$C$4:$C$203, "="&amp;'10'!$B11, '1'!$D$4:$D$203, "="&amp;'10'!Y$3)</f>
        <v>0</v>
      </c>
      <c r="Z11" s="45">
        <f>COUNTIFS('1'!$C$4:$C$203, "="&amp;'10'!$B11, '1'!$D$4:$D$203, "="&amp;'10'!Z$3)</f>
        <v>0</v>
      </c>
      <c r="AA11" s="45">
        <f>COUNTIFS('1'!$C$4:$C$203, "="&amp;'10'!$B11, '1'!$D$4:$D$203, "="&amp;'10'!AA$3)</f>
        <v>0</v>
      </c>
      <c r="AB11" s="45">
        <f>COUNTIFS('1'!$C$4:$C$203, "="&amp;'10'!$B11, '1'!$D$4:$D$203, "="&amp;'10'!AB$3)</f>
        <v>0</v>
      </c>
      <c r="AC11" s="45">
        <f>COUNTIFS('1'!$C$4:$C$203, "="&amp;'10'!$B11, '1'!$D$4:$D$203, "="&amp;'10'!AC$3)</f>
        <v>0</v>
      </c>
      <c r="AD11" s="45">
        <f>COUNTIFS('1'!$C$4:$C$203, "="&amp;'10'!$B11, '1'!$D$4:$D$203, "="&amp;'10'!AD$3)</f>
        <v>0</v>
      </c>
      <c r="AE11" s="45">
        <f>COUNTIFS('1'!$C$4:$C$203, "="&amp;'10'!$B11, '1'!$D$4:$D$203, "="&amp;'10'!AE$3)</f>
        <v>0</v>
      </c>
      <c r="AF11" s="45">
        <f>COUNTIFS('1'!$C$4:$C$203, "="&amp;'10'!$B11, '1'!$D$4:$D$203, "="&amp;'10'!AF$3)</f>
        <v>0</v>
      </c>
      <c r="AG11" s="47">
        <f>COUNTIFS('1'!$C$4:$C$203, "="&amp;'10'!$B11, '1'!$D$4:$D$203, "="&amp;'10'!AG$3)</f>
        <v>0</v>
      </c>
      <c r="AH11" s="63">
        <f t="shared" si="0"/>
        <v>9</v>
      </c>
      <c r="AI11" s="38" cm="1">
        <f t="array" ref="AI11">SUM(_xlfn._xlws.FILTER($C11:$AG11*$C$3:$AG$3, $C11:$AG11&lt;&gt;0)) / SUM($C11:$AG11)</f>
        <v>60.333333333333336</v>
      </c>
    </row>
    <row r="12" spans="2:35" ht="15.75">
      <c r="B12" s="56">
        <v>164</v>
      </c>
      <c r="C12" s="44">
        <f>COUNTIFS('1'!$C$4:$C$203, "="&amp;'10'!$B12, '1'!$D$4:$D$203, "="&amp;'10'!C$3)</f>
        <v>0</v>
      </c>
      <c r="D12" s="45">
        <f>COUNTIFS('1'!$C$4:$C$203, "="&amp;'10'!$B12, '1'!$D$4:$D$203, "="&amp;'10'!D$3)</f>
        <v>0</v>
      </c>
      <c r="E12" s="45">
        <f>COUNTIFS('1'!$C$4:$C$203, "="&amp;'10'!$B12, '1'!$D$4:$D$203, "="&amp;'10'!E$3)</f>
        <v>0</v>
      </c>
      <c r="F12" s="45">
        <f>COUNTIFS('1'!$C$4:$C$203, "="&amp;'10'!$B12, '1'!$D$4:$D$203, "="&amp;'10'!F$3)</f>
        <v>0</v>
      </c>
      <c r="G12" s="46">
        <f>COUNTIFS('1'!$C$4:$C$203, "="&amp;'10'!$B12, '1'!$D$4:$D$203, "="&amp;'10'!G$3)</f>
        <v>1</v>
      </c>
      <c r="H12" s="45">
        <f>COUNTIFS('1'!$C$4:$C$203, "="&amp;'10'!$B12, '1'!$D$4:$D$203, "="&amp;'10'!H$3)</f>
        <v>0</v>
      </c>
      <c r="I12" s="45">
        <f>COUNTIFS('1'!$C$4:$C$203, "="&amp;'10'!$B12, '1'!$D$4:$D$203, "="&amp;'10'!I$3)</f>
        <v>0</v>
      </c>
      <c r="J12" s="45">
        <f>COUNTIFS('1'!$C$4:$C$203, "="&amp;'10'!$B12, '1'!$D$4:$D$203, "="&amp;'10'!J$3)</f>
        <v>1</v>
      </c>
      <c r="K12" s="45">
        <f>COUNTIFS('1'!$C$4:$C$203, "="&amp;'10'!$B12, '1'!$D$4:$D$203, "="&amp;'10'!K$3)</f>
        <v>1</v>
      </c>
      <c r="L12" s="45">
        <f>COUNTIFS('1'!$C$4:$C$203, "="&amp;'10'!$B12, '1'!$D$4:$D$203, "="&amp;'10'!L$3)</f>
        <v>0</v>
      </c>
      <c r="M12" s="45">
        <f>COUNTIFS('1'!$C$4:$C$203, "="&amp;'10'!$B12, '1'!$D$4:$D$203, "="&amp;'10'!M$3)</f>
        <v>3</v>
      </c>
      <c r="N12" s="45">
        <f>COUNTIFS('1'!$C$4:$C$203, "="&amp;'10'!$B12, '1'!$D$4:$D$203, "="&amp;'10'!N$3)</f>
        <v>1</v>
      </c>
      <c r="O12" s="45">
        <f>COUNTIFS('1'!$C$4:$C$203, "="&amp;'10'!$B12, '1'!$D$4:$D$203, "="&amp;'10'!O$3)</f>
        <v>1</v>
      </c>
      <c r="P12" s="45">
        <f>COUNTIFS('1'!$C$4:$C$203, "="&amp;'10'!$B12, '1'!$D$4:$D$203, "="&amp;'10'!P$3)</f>
        <v>2</v>
      </c>
      <c r="Q12" s="45">
        <f>COUNTIFS('1'!$C$4:$C$203, "="&amp;'10'!$B12, '1'!$D$4:$D$203, "="&amp;'10'!Q$3)</f>
        <v>1</v>
      </c>
      <c r="R12" s="45">
        <f>COUNTIFS('1'!$C$4:$C$203, "="&amp;'10'!$B12, '1'!$D$4:$D$203, "="&amp;'10'!R$3)</f>
        <v>0</v>
      </c>
      <c r="S12" s="45">
        <f>COUNTIFS('1'!$C$4:$C$203, "="&amp;'10'!$B12, '1'!$D$4:$D$203, "="&amp;'10'!S$3)</f>
        <v>2</v>
      </c>
      <c r="T12" s="45">
        <f>COUNTIFS('1'!$C$4:$C$203, "="&amp;'10'!$B12, '1'!$D$4:$D$203, "="&amp;'10'!T$3)</f>
        <v>0</v>
      </c>
      <c r="U12" s="45">
        <f>COUNTIFS('1'!$C$4:$C$203, "="&amp;'10'!$B12, '1'!$D$4:$D$203, "="&amp;'10'!U$3)</f>
        <v>0</v>
      </c>
      <c r="V12" s="45">
        <f>COUNTIFS('1'!$C$4:$C$203, "="&amp;'10'!$B12, '1'!$D$4:$D$203, "="&amp;'10'!V$3)</f>
        <v>0</v>
      </c>
      <c r="W12" s="45">
        <f>COUNTIFS('1'!$C$4:$C$203, "="&amp;'10'!$B12, '1'!$D$4:$D$203, "="&amp;'10'!W$3)</f>
        <v>0</v>
      </c>
      <c r="X12" s="45">
        <f>COUNTIFS('1'!$C$4:$C$203, "="&amp;'10'!$B12, '1'!$D$4:$D$203, "="&amp;'10'!X$3)</f>
        <v>0</v>
      </c>
      <c r="Y12" s="45">
        <f>COUNTIFS('1'!$C$4:$C$203, "="&amp;'10'!$B12, '1'!$D$4:$D$203, "="&amp;'10'!Y$3)</f>
        <v>0</v>
      </c>
      <c r="Z12" s="45">
        <f>COUNTIFS('1'!$C$4:$C$203, "="&amp;'10'!$B12, '1'!$D$4:$D$203, "="&amp;'10'!Z$3)</f>
        <v>0</v>
      </c>
      <c r="AA12" s="45">
        <f>COUNTIFS('1'!$C$4:$C$203, "="&amp;'10'!$B12, '1'!$D$4:$D$203, "="&amp;'10'!AA$3)</f>
        <v>0</v>
      </c>
      <c r="AB12" s="45">
        <f>COUNTIFS('1'!$C$4:$C$203, "="&amp;'10'!$B12, '1'!$D$4:$D$203, "="&amp;'10'!AB$3)</f>
        <v>0</v>
      </c>
      <c r="AC12" s="45">
        <f>COUNTIFS('1'!$C$4:$C$203, "="&amp;'10'!$B12, '1'!$D$4:$D$203, "="&amp;'10'!AC$3)</f>
        <v>0</v>
      </c>
      <c r="AD12" s="45">
        <f>COUNTIFS('1'!$C$4:$C$203, "="&amp;'10'!$B12, '1'!$D$4:$D$203, "="&amp;'10'!AD$3)</f>
        <v>0</v>
      </c>
      <c r="AE12" s="45">
        <f>COUNTIFS('1'!$C$4:$C$203, "="&amp;'10'!$B12, '1'!$D$4:$D$203, "="&amp;'10'!AE$3)</f>
        <v>0</v>
      </c>
      <c r="AF12" s="45">
        <f>COUNTIFS('1'!$C$4:$C$203, "="&amp;'10'!$B12, '1'!$D$4:$D$203, "="&amp;'10'!AF$3)</f>
        <v>0</v>
      </c>
      <c r="AG12" s="47">
        <f>COUNTIFS('1'!$C$4:$C$203, "="&amp;'10'!$B12, '1'!$D$4:$D$203, "="&amp;'10'!AG$3)</f>
        <v>0</v>
      </c>
      <c r="AH12" s="63">
        <f t="shared" si="0"/>
        <v>13</v>
      </c>
      <c r="AI12" s="38" cm="1">
        <f t="array" ref="AI12">SUM(_xlfn._xlws.FILTER($C12:$AG12*$C$3:$AG$3, $C12:$AG12&lt;&gt;0)) / SUM($C12:$AG12)</f>
        <v>60.07692307692308</v>
      </c>
    </row>
    <row r="13" spans="2:35" ht="15.75">
      <c r="B13" s="56">
        <v>165</v>
      </c>
      <c r="C13" s="44">
        <f>COUNTIFS('1'!$C$4:$C$203, "="&amp;'10'!$B13, '1'!$D$4:$D$203, "="&amp;'10'!C$3)</f>
        <v>0</v>
      </c>
      <c r="D13" s="45">
        <f>COUNTIFS('1'!$C$4:$C$203, "="&amp;'10'!$B13, '1'!$D$4:$D$203, "="&amp;'10'!D$3)</f>
        <v>0</v>
      </c>
      <c r="E13" s="45">
        <f>COUNTIFS('1'!$C$4:$C$203, "="&amp;'10'!$B13, '1'!$D$4:$D$203, "="&amp;'10'!E$3)</f>
        <v>0</v>
      </c>
      <c r="F13" s="45">
        <f>COUNTIFS('1'!$C$4:$C$203, "="&amp;'10'!$B13, '1'!$D$4:$D$203, "="&amp;'10'!F$3)</f>
        <v>0</v>
      </c>
      <c r="G13" s="46">
        <f>COUNTIFS('1'!$C$4:$C$203, "="&amp;'10'!$B13, '1'!$D$4:$D$203, "="&amp;'10'!G$3)</f>
        <v>0</v>
      </c>
      <c r="H13" s="45">
        <f>COUNTIFS('1'!$C$4:$C$203, "="&amp;'10'!$B13, '1'!$D$4:$D$203, "="&amp;'10'!H$3)</f>
        <v>0</v>
      </c>
      <c r="I13" s="45">
        <f>COUNTIFS('1'!$C$4:$C$203, "="&amp;'10'!$B13, '1'!$D$4:$D$203, "="&amp;'10'!I$3)</f>
        <v>0</v>
      </c>
      <c r="J13" s="45">
        <f>COUNTIFS('1'!$C$4:$C$203, "="&amp;'10'!$B13, '1'!$D$4:$D$203, "="&amp;'10'!J$3)</f>
        <v>0</v>
      </c>
      <c r="K13" s="45">
        <f>COUNTIFS('1'!$C$4:$C$203, "="&amp;'10'!$B13, '1'!$D$4:$D$203, "="&amp;'10'!K$3)</f>
        <v>0</v>
      </c>
      <c r="L13" s="45">
        <f>COUNTIFS('1'!$C$4:$C$203, "="&amp;'10'!$B13, '1'!$D$4:$D$203, "="&amp;'10'!L$3)</f>
        <v>0</v>
      </c>
      <c r="M13" s="45">
        <f>COUNTIFS('1'!$C$4:$C$203, "="&amp;'10'!$B13, '1'!$D$4:$D$203, "="&amp;'10'!M$3)</f>
        <v>0</v>
      </c>
      <c r="N13" s="45">
        <f>COUNTIFS('1'!$C$4:$C$203, "="&amp;'10'!$B13, '1'!$D$4:$D$203, "="&amp;'10'!N$3)</f>
        <v>1</v>
      </c>
      <c r="O13" s="45">
        <f>COUNTIFS('1'!$C$4:$C$203, "="&amp;'10'!$B13, '1'!$D$4:$D$203, "="&amp;'10'!O$3)</f>
        <v>2</v>
      </c>
      <c r="P13" s="45">
        <f>COUNTIFS('1'!$C$4:$C$203, "="&amp;'10'!$B13, '1'!$D$4:$D$203, "="&amp;'10'!P$3)</f>
        <v>1</v>
      </c>
      <c r="Q13" s="45">
        <f>COUNTIFS('1'!$C$4:$C$203, "="&amp;'10'!$B13, '1'!$D$4:$D$203, "="&amp;'10'!Q$3)</f>
        <v>1</v>
      </c>
      <c r="R13" s="45">
        <f>COUNTIFS('1'!$C$4:$C$203, "="&amp;'10'!$B13, '1'!$D$4:$D$203, "="&amp;'10'!R$3)</f>
        <v>0</v>
      </c>
      <c r="S13" s="45">
        <f>COUNTIFS('1'!$C$4:$C$203, "="&amp;'10'!$B13, '1'!$D$4:$D$203, "="&amp;'10'!S$3)</f>
        <v>0</v>
      </c>
      <c r="T13" s="45">
        <f>COUNTIFS('1'!$C$4:$C$203, "="&amp;'10'!$B13, '1'!$D$4:$D$203, "="&amp;'10'!T$3)</f>
        <v>2</v>
      </c>
      <c r="U13" s="45">
        <f>COUNTIFS('1'!$C$4:$C$203, "="&amp;'10'!$B13, '1'!$D$4:$D$203, "="&amp;'10'!U$3)</f>
        <v>2</v>
      </c>
      <c r="V13" s="45">
        <f>COUNTIFS('1'!$C$4:$C$203, "="&amp;'10'!$B13, '1'!$D$4:$D$203, "="&amp;'10'!V$3)</f>
        <v>0</v>
      </c>
      <c r="W13" s="45">
        <f>COUNTIFS('1'!$C$4:$C$203, "="&amp;'10'!$B13, '1'!$D$4:$D$203, "="&amp;'10'!W$3)</f>
        <v>0</v>
      </c>
      <c r="X13" s="45">
        <f>COUNTIFS('1'!$C$4:$C$203, "="&amp;'10'!$B13, '1'!$D$4:$D$203, "="&amp;'10'!X$3)</f>
        <v>0</v>
      </c>
      <c r="Y13" s="45">
        <f>COUNTIFS('1'!$C$4:$C$203, "="&amp;'10'!$B13, '1'!$D$4:$D$203, "="&amp;'10'!Y$3)</f>
        <v>0</v>
      </c>
      <c r="Z13" s="45">
        <f>COUNTIFS('1'!$C$4:$C$203, "="&amp;'10'!$B13, '1'!$D$4:$D$203, "="&amp;'10'!Z$3)</f>
        <v>1</v>
      </c>
      <c r="AA13" s="45">
        <f>COUNTIFS('1'!$C$4:$C$203, "="&amp;'10'!$B13, '1'!$D$4:$D$203, "="&amp;'10'!AA$3)</f>
        <v>0</v>
      </c>
      <c r="AB13" s="45">
        <f>COUNTIFS('1'!$C$4:$C$203, "="&amp;'10'!$B13, '1'!$D$4:$D$203, "="&amp;'10'!AB$3)</f>
        <v>0</v>
      </c>
      <c r="AC13" s="45">
        <f>COUNTIFS('1'!$C$4:$C$203, "="&amp;'10'!$B13, '1'!$D$4:$D$203, "="&amp;'10'!AC$3)</f>
        <v>0</v>
      </c>
      <c r="AD13" s="45">
        <f>COUNTIFS('1'!$C$4:$C$203, "="&amp;'10'!$B13, '1'!$D$4:$D$203, "="&amp;'10'!AD$3)</f>
        <v>1</v>
      </c>
      <c r="AE13" s="45">
        <f>COUNTIFS('1'!$C$4:$C$203, "="&amp;'10'!$B13, '1'!$D$4:$D$203, "="&amp;'10'!AE$3)</f>
        <v>0</v>
      </c>
      <c r="AF13" s="45">
        <f>COUNTIFS('1'!$C$4:$C$203, "="&amp;'10'!$B13, '1'!$D$4:$D$203, "="&amp;'10'!AF$3)</f>
        <v>0</v>
      </c>
      <c r="AG13" s="47">
        <f>COUNTIFS('1'!$C$4:$C$203, "="&amp;'10'!$B13, '1'!$D$4:$D$203, "="&amp;'10'!AG$3)</f>
        <v>0</v>
      </c>
      <c r="AH13" s="63">
        <f t="shared" si="0"/>
        <v>11</v>
      </c>
      <c r="AI13" s="38" cm="1">
        <f t="array" ref="AI13">SUM(_xlfn._xlws.FILTER($C13:$AG13*$C$3:$AG$3, $C13:$AG13&lt;&gt;0)) / SUM($C13:$AG13)</f>
        <v>65.545454545454547</v>
      </c>
    </row>
    <row r="14" spans="2:35" ht="15.75">
      <c r="B14" s="56">
        <v>166</v>
      </c>
      <c r="C14" s="44">
        <f>COUNTIFS('1'!$C$4:$C$203, "="&amp;'10'!$B14, '1'!$D$4:$D$203, "="&amp;'10'!C$3)</f>
        <v>0</v>
      </c>
      <c r="D14" s="45">
        <f>COUNTIFS('1'!$C$4:$C$203, "="&amp;'10'!$B14, '1'!$D$4:$D$203, "="&amp;'10'!D$3)</f>
        <v>0</v>
      </c>
      <c r="E14" s="45">
        <f>COUNTIFS('1'!$C$4:$C$203, "="&amp;'10'!$B14, '1'!$D$4:$D$203, "="&amp;'10'!E$3)</f>
        <v>1</v>
      </c>
      <c r="F14" s="45">
        <f>COUNTIFS('1'!$C$4:$C$203, "="&amp;'10'!$B14, '1'!$D$4:$D$203, "="&amp;'10'!F$3)</f>
        <v>0</v>
      </c>
      <c r="G14" s="46">
        <f>COUNTIFS('1'!$C$4:$C$203, "="&amp;'10'!$B14, '1'!$D$4:$D$203, "="&amp;'10'!G$3)</f>
        <v>0</v>
      </c>
      <c r="H14" s="45">
        <f>COUNTIFS('1'!$C$4:$C$203, "="&amp;'10'!$B14, '1'!$D$4:$D$203, "="&amp;'10'!H$3)</f>
        <v>0</v>
      </c>
      <c r="I14" s="45">
        <f>COUNTIFS('1'!$C$4:$C$203, "="&amp;'10'!$B14, '1'!$D$4:$D$203, "="&amp;'10'!I$3)</f>
        <v>0</v>
      </c>
      <c r="J14" s="45">
        <f>COUNTIFS('1'!$C$4:$C$203, "="&amp;'10'!$B14, '1'!$D$4:$D$203, "="&amp;'10'!J$3)</f>
        <v>0</v>
      </c>
      <c r="K14" s="45">
        <f>COUNTIFS('1'!$C$4:$C$203, "="&amp;'10'!$B14, '1'!$D$4:$D$203, "="&amp;'10'!K$3)</f>
        <v>0</v>
      </c>
      <c r="L14" s="45">
        <f>COUNTIFS('1'!$C$4:$C$203, "="&amp;'10'!$B14, '1'!$D$4:$D$203, "="&amp;'10'!L$3)</f>
        <v>0</v>
      </c>
      <c r="M14" s="45">
        <f>COUNTIFS('1'!$C$4:$C$203, "="&amp;'10'!$B14, '1'!$D$4:$D$203, "="&amp;'10'!M$3)</f>
        <v>0</v>
      </c>
      <c r="N14" s="45">
        <f>COUNTIFS('1'!$C$4:$C$203, "="&amp;'10'!$B14, '1'!$D$4:$D$203, "="&amp;'10'!N$3)</f>
        <v>0</v>
      </c>
      <c r="O14" s="45">
        <f>COUNTIFS('1'!$C$4:$C$203, "="&amp;'10'!$B14, '1'!$D$4:$D$203, "="&amp;'10'!O$3)</f>
        <v>0</v>
      </c>
      <c r="P14" s="45">
        <f>COUNTIFS('1'!$C$4:$C$203, "="&amp;'10'!$B14, '1'!$D$4:$D$203, "="&amp;'10'!P$3)</f>
        <v>3</v>
      </c>
      <c r="Q14" s="45">
        <f>COUNTIFS('1'!$C$4:$C$203, "="&amp;'10'!$B14, '1'!$D$4:$D$203, "="&amp;'10'!Q$3)</f>
        <v>1</v>
      </c>
      <c r="R14" s="45">
        <f>COUNTIFS('1'!$C$4:$C$203, "="&amp;'10'!$B14, '1'!$D$4:$D$203, "="&amp;'10'!R$3)</f>
        <v>2</v>
      </c>
      <c r="S14" s="45">
        <f>COUNTIFS('1'!$C$4:$C$203, "="&amp;'10'!$B14, '1'!$D$4:$D$203, "="&amp;'10'!S$3)</f>
        <v>0</v>
      </c>
      <c r="T14" s="45">
        <f>COUNTIFS('1'!$C$4:$C$203, "="&amp;'10'!$B14, '1'!$D$4:$D$203, "="&amp;'10'!T$3)</f>
        <v>0</v>
      </c>
      <c r="U14" s="45">
        <f>COUNTIFS('1'!$C$4:$C$203, "="&amp;'10'!$B14, '1'!$D$4:$D$203, "="&amp;'10'!U$3)</f>
        <v>0</v>
      </c>
      <c r="V14" s="45">
        <f>COUNTIFS('1'!$C$4:$C$203, "="&amp;'10'!$B14, '1'!$D$4:$D$203, "="&amp;'10'!V$3)</f>
        <v>0</v>
      </c>
      <c r="W14" s="45">
        <f>COUNTIFS('1'!$C$4:$C$203, "="&amp;'10'!$B14, '1'!$D$4:$D$203, "="&amp;'10'!W$3)</f>
        <v>0</v>
      </c>
      <c r="X14" s="45">
        <f>COUNTIFS('1'!$C$4:$C$203, "="&amp;'10'!$B14, '1'!$D$4:$D$203, "="&amp;'10'!X$3)</f>
        <v>0</v>
      </c>
      <c r="Y14" s="45">
        <f>COUNTIFS('1'!$C$4:$C$203, "="&amp;'10'!$B14, '1'!$D$4:$D$203, "="&amp;'10'!Y$3)</f>
        <v>2</v>
      </c>
      <c r="Z14" s="45">
        <f>COUNTIFS('1'!$C$4:$C$203, "="&amp;'10'!$B14, '1'!$D$4:$D$203, "="&amp;'10'!Z$3)</f>
        <v>0</v>
      </c>
      <c r="AA14" s="45">
        <f>COUNTIFS('1'!$C$4:$C$203, "="&amp;'10'!$B14, '1'!$D$4:$D$203, "="&amp;'10'!AA$3)</f>
        <v>0</v>
      </c>
      <c r="AB14" s="45">
        <f>COUNTIFS('1'!$C$4:$C$203, "="&amp;'10'!$B14, '1'!$D$4:$D$203, "="&amp;'10'!AB$3)</f>
        <v>0</v>
      </c>
      <c r="AC14" s="45">
        <f>COUNTIFS('1'!$C$4:$C$203, "="&amp;'10'!$B14, '1'!$D$4:$D$203, "="&amp;'10'!AC$3)</f>
        <v>0</v>
      </c>
      <c r="AD14" s="45">
        <f>COUNTIFS('1'!$C$4:$C$203, "="&amp;'10'!$B14, '1'!$D$4:$D$203, "="&amp;'10'!AD$3)</f>
        <v>0</v>
      </c>
      <c r="AE14" s="45">
        <f>COUNTIFS('1'!$C$4:$C$203, "="&amp;'10'!$B14, '1'!$D$4:$D$203, "="&amp;'10'!AE$3)</f>
        <v>0</v>
      </c>
      <c r="AF14" s="45">
        <f>COUNTIFS('1'!$C$4:$C$203, "="&amp;'10'!$B14, '1'!$D$4:$D$203, "="&amp;'10'!AF$3)</f>
        <v>2</v>
      </c>
      <c r="AG14" s="47">
        <f>COUNTIFS('1'!$C$4:$C$203, "="&amp;'10'!$B14, '1'!$D$4:$D$203, "="&amp;'10'!AG$3)</f>
        <v>0</v>
      </c>
      <c r="AH14" s="63">
        <f t="shared" si="0"/>
        <v>11</v>
      </c>
      <c r="AI14" s="38" cm="1">
        <f t="array" ref="AI14">SUM(_xlfn._xlws.FILTER($C14:$AG14*$C$3:$AG$3, $C14:$AG14&lt;&gt;0)) / SUM($C14:$AG14)</f>
        <v>66</v>
      </c>
    </row>
    <row r="15" spans="2:35" ht="15.75">
      <c r="B15" s="56">
        <v>167</v>
      </c>
      <c r="C15" s="44">
        <f>COUNTIFS('1'!$C$4:$C$203, "="&amp;'10'!$B15, '1'!$D$4:$D$203, "="&amp;'10'!C$3)</f>
        <v>0</v>
      </c>
      <c r="D15" s="45">
        <f>COUNTIFS('1'!$C$4:$C$203, "="&amp;'10'!$B15, '1'!$D$4:$D$203, "="&amp;'10'!D$3)</f>
        <v>0</v>
      </c>
      <c r="E15" s="45">
        <f>COUNTIFS('1'!$C$4:$C$203, "="&amp;'10'!$B15, '1'!$D$4:$D$203, "="&amp;'10'!E$3)</f>
        <v>0</v>
      </c>
      <c r="F15" s="45">
        <f>COUNTIFS('1'!$C$4:$C$203, "="&amp;'10'!$B15, '1'!$D$4:$D$203, "="&amp;'10'!F$3)</f>
        <v>0</v>
      </c>
      <c r="G15" s="46">
        <f>COUNTIFS('1'!$C$4:$C$203, "="&amp;'10'!$B15, '1'!$D$4:$D$203, "="&amp;'10'!G$3)</f>
        <v>0</v>
      </c>
      <c r="H15" s="45">
        <f>COUNTIFS('1'!$C$4:$C$203, "="&amp;'10'!$B15, '1'!$D$4:$D$203, "="&amp;'10'!H$3)</f>
        <v>0</v>
      </c>
      <c r="I15" s="45">
        <f>COUNTIFS('1'!$C$4:$C$203, "="&amp;'10'!$B15, '1'!$D$4:$D$203, "="&amp;'10'!I$3)</f>
        <v>0</v>
      </c>
      <c r="J15" s="45">
        <f>COUNTIFS('1'!$C$4:$C$203, "="&amp;'10'!$B15, '1'!$D$4:$D$203, "="&amp;'10'!J$3)</f>
        <v>0</v>
      </c>
      <c r="K15" s="45">
        <f>COUNTIFS('1'!$C$4:$C$203, "="&amp;'10'!$B15, '1'!$D$4:$D$203, "="&amp;'10'!K$3)</f>
        <v>2</v>
      </c>
      <c r="L15" s="45">
        <f>COUNTIFS('1'!$C$4:$C$203, "="&amp;'10'!$B15, '1'!$D$4:$D$203, "="&amp;'10'!L$3)</f>
        <v>0</v>
      </c>
      <c r="M15" s="45">
        <f>COUNTIFS('1'!$C$4:$C$203, "="&amp;'10'!$B15, '1'!$D$4:$D$203, "="&amp;'10'!M$3)</f>
        <v>1</v>
      </c>
      <c r="N15" s="45">
        <f>COUNTIFS('1'!$C$4:$C$203, "="&amp;'10'!$B15, '1'!$D$4:$D$203, "="&amp;'10'!N$3)</f>
        <v>0</v>
      </c>
      <c r="O15" s="45">
        <f>COUNTIFS('1'!$C$4:$C$203, "="&amp;'10'!$B15, '1'!$D$4:$D$203, "="&amp;'10'!O$3)</f>
        <v>2</v>
      </c>
      <c r="P15" s="45">
        <f>COUNTIFS('1'!$C$4:$C$203, "="&amp;'10'!$B15, '1'!$D$4:$D$203, "="&amp;'10'!P$3)</f>
        <v>1</v>
      </c>
      <c r="Q15" s="45">
        <f>COUNTIFS('1'!$C$4:$C$203, "="&amp;'10'!$B15, '1'!$D$4:$D$203, "="&amp;'10'!Q$3)</f>
        <v>1</v>
      </c>
      <c r="R15" s="45">
        <f>COUNTIFS('1'!$C$4:$C$203, "="&amp;'10'!$B15, '1'!$D$4:$D$203, "="&amp;'10'!R$3)</f>
        <v>3</v>
      </c>
      <c r="S15" s="45">
        <f>COUNTIFS('1'!$C$4:$C$203, "="&amp;'10'!$B15, '1'!$D$4:$D$203, "="&amp;'10'!S$3)</f>
        <v>1</v>
      </c>
      <c r="T15" s="45">
        <f>COUNTIFS('1'!$C$4:$C$203, "="&amp;'10'!$B15, '1'!$D$4:$D$203, "="&amp;'10'!T$3)</f>
        <v>0</v>
      </c>
      <c r="U15" s="45">
        <f>COUNTIFS('1'!$C$4:$C$203, "="&amp;'10'!$B15, '1'!$D$4:$D$203, "="&amp;'10'!U$3)</f>
        <v>0</v>
      </c>
      <c r="V15" s="45">
        <f>COUNTIFS('1'!$C$4:$C$203, "="&amp;'10'!$B15, '1'!$D$4:$D$203, "="&amp;'10'!V$3)</f>
        <v>0</v>
      </c>
      <c r="W15" s="45">
        <f>COUNTIFS('1'!$C$4:$C$203, "="&amp;'10'!$B15, '1'!$D$4:$D$203, "="&amp;'10'!W$3)</f>
        <v>0</v>
      </c>
      <c r="X15" s="45">
        <f>COUNTIFS('1'!$C$4:$C$203, "="&amp;'10'!$B15, '1'!$D$4:$D$203, "="&amp;'10'!X$3)</f>
        <v>1</v>
      </c>
      <c r="Y15" s="45">
        <f>COUNTIFS('1'!$C$4:$C$203, "="&amp;'10'!$B15, '1'!$D$4:$D$203, "="&amp;'10'!Y$3)</f>
        <v>0</v>
      </c>
      <c r="Z15" s="45">
        <f>COUNTIFS('1'!$C$4:$C$203, "="&amp;'10'!$B15, '1'!$D$4:$D$203, "="&amp;'10'!Z$3)</f>
        <v>0</v>
      </c>
      <c r="AA15" s="45">
        <f>COUNTIFS('1'!$C$4:$C$203, "="&amp;'10'!$B15, '1'!$D$4:$D$203, "="&amp;'10'!AA$3)</f>
        <v>0</v>
      </c>
      <c r="AB15" s="45">
        <f>COUNTIFS('1'!$C$4:$C$203, "="&amp;'10'!$B15, '1'!$D$4:$D$203, "="&amp;'10'!AB$3)</f>
        <v>0</v>
      </c>
      <c r="AC15" s="45">
        <f>COUNTIFS('1'!$C$4:$C$203, "="&amp;'10'!$B15, '1'!$D$4:$D$203, "="&amp;'10'!AC$3)</f>
        <v>0</v>
      </c>
      <c r="AD15" s="45">
        <f>COUNTIFS('1'!$C$4:$C$203, "="&amp;'10'!$B15, '1'!$D$4:$D$203, "="&amp;'10'!AD$3)</f>
        <v>0</v>
      </c>
      <c r="AE15" s="45">
        <f>COUNTIFS('1'!$C$4:$C$203, "="&amp;'10'!$B15, '1'!$D$4:$D$203, "="&amp;'10'!AE$3)</f>
        <v>0</v>
      </c>
      <c r="AF15" s="45">
        <f>COUNTIFS('1'!$C$4:$C$203, "="&amp;'10'!$B15, '1'!$D$4:$D$203, "="&amp;'10'!AF$3)</f>
        <v>0</v>
      </c>
      <c r="AG15" s="47">
        <f>COUNTIFS('1'!$C$4:$C$203, "="&amp;'10'!$B15, '1'!$D$4:$D$203, "="&amp;'10'!AG$3)</f>
        <v>0</v>
      </c>
      <c r="AH15" s="63">
        <f t="shared" si="0"/>
        <v>12</v>
      </c>
      <c r="AI15" s="38" cm="1">
        <f t="array" ref="AI15">SUM(_xlfn._xlws.FILTER($C15:$AG15*$C$3:$AG$3, $C15:$AG15&lt;&gt;0)) / SUM($C15:$AG15)</f>
        <v>62.25</v>
      </c>
    </row>
    <row r="16" spans="2:35" ht="15.75">
      <c r="B16" s="56">
        <v>168</v>
      </c>
      <c r="C16" s="44">
        <f>COUNTIFS('1'!$C$4:$C$203, "="&amp;'10'!$B16, '1'!$D$4:$D$203, "="&amp;'10'!C$3)</f>
        <v>0</v>
      </c>
      <c r="D16" s="45">
        <f>COUNTIFS('1'!$C$4:$C$203, "="&amp;'10'!$B16, '1'!$D$4:$D$203, "="&amp;'10'!D$3)</f>
        <v>0</v>
      </c>
      <c r="E16" s="45">
        <f>COUNTIFS('1'!$C$4:$C$203, "="&amp;'10'!$B16, '1'!$D$4:$D$203, "="&amp;'10'!E$3)</f>
        <v>0</v>
      </c>
      <c r="F16" s="45">
        <f>COUNTIFS('1'!$C$4:$C$203, "="&amp;'10'!$B16, '1'!$D$4:$D$203, "="&amp;'10'!F$3)</f>
        <v>0</v>
      </c>
      <c r="G16" s="46">
        <f>COUNTIFS('1'!$C$4:$C$203, "="&amp;'10'!$B16, '1'!$D$4:$D$203, "="&amp;'10'!G$3)</f>
        <v>0</v>
      </c>
      <c r="H16" s="45">
        <f>COUNTIFS('1'!$C$4:$C$203, "="&amp;'10'!$B16, '1'!$D$4:$D$203, "="&amp;'10'!H$3)</f>
        <v>0</v>
      </c>
      <c r="I16" s="45">
        <f>COUNTIFS('1'!$C$4:$C$203, "="&amp;'10'!$B16, '1'!$D$4:$D$203, "="&amp;'10'!I$3)</f>
        <v>1</v>
      </c>
      <c r="J16" s="45">
        <f>COUNTIFS('1'!$C$4:$C$203, "="&amp;'10'!$B16, '1'!$D$4:$D$203, "="&amp;'10'!J$3)</f>
        <v>0</v>
      </c>
      <c r="K16" s="45">
        <f>COUNTIFS('1'!$C$4:$C$203, "="&amp;'10'!$B16, '1'!$D$4:$D$203, "="&amp;'10'!K$3)</f>
        <v>0</v>
      </c>
      <c r="L16" s="45">
        <f>COUNTIFS('1'!$C$4:$C$203, "="&amp;'10'!$B16, '1'!$D$4:$D$203, "="&amp;'10'!L$3)</f>
        <v>2</v>
      </c>
      <c r="M16" s="45">
        <f>COUNTIFS('1'!$C$4:$C$203, "="&amp;'10'!$B16, '1'!$D$4:$D$203, "="&amp;'10'!M$3)</f>
        <v>0</v>
      </c>
      <c r="N16" s="45">
        <f>COUNTIFS('1'!$C$4:$C$203, "="&amp;'10'!$B16, '1'!$D$4:$D$203, "="&amp;'10'!N$3)</f>
        <v>0</v>
      </c>
      <c r="O16" s="45">
        <f>COUNTIFS('1'!$C$4:$C$203, "="&amp;'10'!$B16, '1'!$D$4:$D$203, "="&amp;'10'!O$3)</f>
        <v>1</v>
      </c>
      <c r="P16" s="45">
        <f>COUNTIFS('1'!$C$4:$C$203, "="&amp;'10'!$B16, '1'!$D$4:$D$203, "="&amp;'10'!P$3)</f>
        <v>1</v>
      </c>
      <c r="Q16" s="45">
        <f>COUNTIFS('1'!$C$4:$C$203, "="&amp;'10'!$B16, '1'!$D$4:$D$203, "="&amp;'10'!Q$3)</f>
        <v>1</v>
      </c>
      <c r="R16" s="45">
        <f>COUNTIFS('1'!$C$4:$C$203, "="&amp;'10'!$B16, '1'!$D$4:$D$203, "="&amp;'10'!R$3)</f>
        <v>0</v>
      </c>
      <c r="S16" s="45">
        <f>COUNTIFS('1'!$C$4:$C$203, "="&amp;'10'!$B16, '1'!$D$4:$D$203, "="&amp;'10'!S$3)</f>
        <v>0</v>
      </c>
      <c r="T16" s="45">
        <f>COUNTIFS('1'!$C$4:$C$203, "="&amp;'10'!$B16, '1'!$D$4:$D$203, "="&amp;'10'!T$3)</f>
        <v>1</v>
      </c>
      <c r="U16" s="45">
        <f>COUNTIFS('1'!$C$4:$C$203, "="&amp;'10'!$B16, '1'!$D$4:$D$203, "="&amp;'10'!U$3)</f>
        <v>3</v>
      </c>
      <c r="V16" s="45">
        <f>COUNTIFS('1'!$C$4:$C$203, "="&amp;'10'!$B16, '1'!$D$4:$D$203, "="&amp;'10'!V$3)</f>
        <v>1</v>
      </c>
      <c r="W16" s="45">
        <f>COUNTIFS('1'!$C$4:$C$203, "="&amp;'10'!$B16, '1'!$D$4:$D$203, "="&amp;'10'!W$3)</f>
        <v>0</v>
      </c>
      <c r="X16" s="45">
        <f>COUNTIFS('1'!$C$4:$C$203, "="&amp;'10'!$B16, '1'!$D$4:$D$203, "="&amp;'10'!X$3)</f>
        <v>0</v>
      </c>
      <c r="Y16" s="45">
        <f>COUNTIFS('1'!$C$4:$C$203, "="&amp;'10'!$B16, '1'!$D$4:$D$203, "="&amp;'10'!Y$3)</f>
        <v>0</v>
      </c>
      <c r="Z16" s="45">
        <f>COUNTIFS('1'!$C$4:$C$203, "="&amp;'10'!$B16, '1'!$D$4:$D$203, "="&amp;'10'!Z$3)</f>
        <v>0</v>
      </c>
      <c r="AA16" s="45">
        <f>COUNTIFS('1'!$C$4:$C$203, "="&amp;'10'!$B16, '1'!$D$4:$D$203, "="&amp;'10'!AA$3)</f>
        <v>0</v>
      </c>
      <c r="AB16" s="45">
        <f>COUNTIFS('1'!$C$4:$C$203, "="&amp;'10'!$B16, '1'!$D$4:$D$203, "="&amp;'10'!AB$3)</f>
        <v>0</v>
      </c>
      <c r="AC16" s="45">
        <f>COUNTIFS('1'!$C$4:$C$203, "="&amp;'10'!$B16, '1'!$D$4:$D$203, "="&amp;'10'!AC$3)</f>
        <v>0</v>
      </c>
      <c r="AD16" s="45">
        <f>COUNTIFS('1'!$C$4:$C$203, "="&amp;'10'!$B16, '1'!$D$4:$D$203, "="&amp;'10'!AD$3)</f>
        <v>0</v>
      </c>
      <c r="AE16" s="45">
        <f>COUNTIFS('1'!$C$4:$C$203, "="&amp;'10'!$B16, '1'!$D$4:$D$203, "="&amp;'10'!AE$3)</f>
        <v>0</v>
      </c>
      <c r="AF16" s="45">
        <f>COUNTIFS('1'!$C$4:$C$203, "="&amp;'10'!$B16, '1'!$D$4:$D$203, "="&amp;'10'!AF$3)</f>
        <v>0</v>
      </c>
      <c r="AG16" s="47">
        <f>COUNTIFS('1'!$C$4:$C$203, "="&amp;'10'!$B16, '1'!$D$4:$D$203, "="&amp;'10'!AG$3)</f>
        <v>0</v>
      </c>
      <c r="AH16" s="63">
        <f t="shared" si="0"/>
        <v>11</v>
      </c>
      <c r="AI16" s="38" cm="1">
        <f t="array" ref="AI16">SUM(_xlfn._xlws.FILTER($C16:$AG16*$C$3:$AG$3, $C16:$AG16&lt;&gt;0)) / SUM($C16:$AG16)</f>
        <v>62.909090909090907</v>
      </c>
    </row>
    <row r="17" spans="2:35" ht="15.75">
      <c r="B17" s="56">
        <v>169</v>
      </c>
      <c r="C17" s="44">
        <f>COUNTIFS('1'!$C$4:$C$203, "="&amp;'10'!$B17, '1'!$D$4:$D$203, "="&amp;'10'!C$3)</f>
        <v>0</v>
      </c>
      <c r="D17" s="45">
        <f>COUNTIFS('1'!$C$4:$C$203, "="&amp;'10'!$B17, '1'!$D$4:$D$203, "="&amp;'10'!D$3)</f>
        <v>0</v>
      </c>
      <c r="E17" s="45">
        <f>COUNTIFS('1'!$C$4:$C$203, "="&amp;'10'!$B17, '1'!$D$4:$D$203, "="&amp;'10'!E$3)</f>
        <v>0</v>
      </c>
      <c r="F17" s="45">
        <f>COUNTIFS('1'!$C$4:$C$203, "="&amp;'10'!$B17, '1'!$D$4:$D$203, "="&amp;'10'!F$3)</f>
        <v>0</v>
      </c>
      <c r="G17" s="46">
        <f>COUNTIFS('1'!$C$4:$C$203, "="&amp;'10'!$B17, '1'!$D$4:$D$203, "="&amp;'10'!G$3)</f>
        <v>0</v>
      </c>
      <c r="H17" s="45">
        <f>COUNTIFS('1'!$C$4:$C$203, "="&amp;'10'!$B17, '1'!$D$4:$D$203, "="&amp;'10'!H$3)</f>
        <v>0</v>
      </c>
      <c r="I17" s="45">
        <f>COUNTIFS('1'!$C$4:$C$203, "="&amp;'10'!$B17, '1'!$D$4:$D$203, "="&amp;'10'!I$3)</f>
        <v>0</v>
      </c>
      <c r="J17" s="45">
        <f>COUNTIFS('1'!$C$4:$C$203, "="&amp;'10'!$B17, '1'!$D$4:$D$203, "="&amp;'10'!J$3)</f>
        <v>1</v>
      </c>
      <c r="K17" s="45">
        <f>COUNTIFS('1'!$C$4:$C$203, "="&amp;'10'!$B17, '1'!$D$4:$D$203, "="&amp;'10'!K$3)</f>
        <v>0</v>
      </c>
      <c r="L17" s="45">
        <f>COUNTIFS('1'!$C$4:$C$203, "="&amp;'10'!$B17, '1'!$D$4:$D$203, "="&amp;'10'!L$3)</f>
        <v>0</v>
      </c>
      <c r="M17" s="45">
        <f>COUNTIFS('1'!$C$4:$C$203, "="&amp;'10'!$B17, '1'!$D$4:$D$203, "="&amp;'10'!M$3)</f>
        <v>0</v>
      </c>
      <c r="N17" s="45">
        <f>COUNTIFS('1'!$C$4:$C$203, "="&amp;'10'!$B17, '1'!$D$4:$D$203, "="&amp;'10'!N$3)</f>
        <v>0</v>
      </c>
      <c r="O17" s="45">
        <f>COUNTIFS('1'!$C$4:$C$203, "="&amp;'10'!$B17, '1'!$D$4:$D$203, "="&amp;'10'!O$3)</f>
        <v>0</v>
      </c>
      <c r="P17" s="45">
        <f>COUNTIFS('1'!$C$4:$C$203, "="&amp;'10'!$B17, '1'!$D$4:$D$203, "="&amp;'10'!P$3)</f>
        <v>2</v>
      </c>
      <c r="Q17" s="45">
        <f>COUNTIFS('1'!$C$4:$C$203, "="&amp;'10'!$B17, '1'!$D$4:$D$203, "="&amp;'10'!Q$3)</f>
        <v>1</v>
      </c>
      <c r="R17" s="45">
        <f>COUNTIFS('1'!$C$4:$C$203, "="&amp;'10'!$B17, '1'!$D$4:$D$203, "="&amp;'10'!R$3)</f>
        <v>1</v>
      </c>
      <c r="S17" s="45">
        <f>COUNTIFS('1'!$C$4:$C$203, "="&amp;'10'!$B17, '1'!$D$4:$D$203, "="&amp;'10'!S$3)</f>
        <v>1</v>
      </c>
      <c r="T17" s="45">
        <f>COUNTIFS('1'!$C$4:$C$203, "="&amp;'10'!$B17, '1'!$D$4:$D$203, "="&amp;'10'!T$3)</f>
        <v>1</v>
      </c>
      <c r="U17" s="45">
        <f>COUNTIFS('1'!$C$4:$C$203, "="&amp;'10'!$B17, '1'!$D$4:$D$203, "="&amp;'10'!U$3)</f>
        <v>0</v>
      </c>
      <c r="V17" s="45">
        <f>COUNTIFS('1'!$C$4:$C$203, "="&amp;'10'!$B17, '1'!$D$4:$D$203, "="&amp;'10'!V$3)</f>
        <v>2</v>
      </c>
      <c r="W17" s="45">
        <f>COUNTIFS('1'!$C$4:$C$203, "="&amp;'10'!$B17, '1'!$D$4:$D$203, "="&amp;'10'!W$3)</f>
        <v>0</v>
      </c>
      <c r="X17" s="45">
        <f>COUNTIFS('1'!$C$4:$C$203, "="&amp;'10'!$B17, '1'!$D$4:$D$203, "="&amp;'10'!X$3)</f>
        <v>1</v>
      </c>
      <c r="Y17" s="45">
        <f>COUNTIFS('1'!$C$4:$C$203, "="&amp;'10'!$B17, '1'!$D$4:$D$203, "="&amp;'10'!Y$3)</f>
        <v>1</v>
      </c>
      <c r="Z17" s="45">
        <f>COUNTIFS('1'!$C$4:$C$203, "="&amp;'10'!$B17, '1'!$D$4:$D$203, "="&amp;'10'!Z$3)</f>
        <v>0</v>
      </c>
      <c r="AA17" s="45">
        <f>COUNTIFS('1'!$C$4:$C$203, "="&amp;'10'!$B17, '1'!$D$4:$D$203, "="&amp;'10'!AA$3)</f>
        <v>0</v>
      </c>
      <c r="AB17" s="45">
        <f>COUNTIFS('1'!$C$4:$C$203, "="&amp;'10'!$B17, '1'!$D$4:$D$203, "="&amp;'10'!AB$3)</f>
        <v>2</v>
      </c>
      <c r="AC17" s="45">
        <f>COUNTIFS('1'!$C$4:$C$203, "="&amp;'10'!$B17, '1'!$D$4:$D$203, "="&amp;'10'!AC$3)</f>
        <v>2</v>
      </c>
      <c r="AD17" s="45">
        <f>COUNTIFS('1'!$C$4:$C$203, "="&amp;'10'!$B17, '1'!$D$4:$D$203, "="&amp;'10'!AD$3)</f>
        <v>0</v>
      </c>
      <c r="AE17" s="45">
        <f>COUNTIFS('1'!$C$4:$C$203, "="&amp;'10'!$B17, '1'!$D$4:$D$203, "="&amp;'10'!AE$3)</f>
        <v>0</v>
      </c>
      <c r="AF17" s="45">
        <f>COUNTIFS('1'!$C$4:$C$203, "="&amp;'10'!$B17, '1'!$D$4:$D$203, "="&amp;'10'!AF$3)</f>
        <v>0</v>
      </c>
      <c r="AG17" s="47">
        <f>COUNTIFS('1'!$C$4:$C$203, "="&amp;'10'!$B17, '1'!$D$4:$D$203, "="&amp;'10'!AG$3)</f>
        <v>0</v>
      </c>
      <c r="AH17" s="63">
        <f t="shared" si="0"/>
        <v>15</v>
      </c>
      <c r="AI17" s="38" cm="1">
        <f t="array" ref="AI17">SUM(_xlfn._xlws.FILTER($C17:$AG17*$C$3:$AG$3, $C17:$AG17&lt;&gt;0)) / SUM($C17:$AG17)</f>
        <v>67.533333333333331</v>
      </c>
    </row>
    <row r="18" spans="2:35" ht="15.75">
      <c r="B18" s="56">
        <v>170</v>
      </c>
      <c r="C18" s="44">
        <f>COUNTIFS('1'!$C$4:$C$203, "="&amp;'10'!$B18, '1'!$D$4:$D$203, "="&amp;'10'!C$3)</f>
        <v>0</v>
      </c>
      <c r="D18" s="45">
        <f>COUNTIFS('1'!$C$4:$C$203, "="&amp;'10'!$B18, '1'!$D$4:$D$203, "="&amp;'10'!D$3)</f>
        <v>0</v>
      </c>
      <c r="E18" s="45">
        <f>COUNTIFS('1'!$C$4:$C$203, "="&amp;'10'!$B18, '1'!$D$4:$D$203, "="&amp;'10'!E$3)</f>
        <v>0</v>
      </c>
      <c r="F18" s="45">
        <f>COUNTIFS('1'!$C$4:$C$203, "="&amp;'10'!$B18, '1'!$D$4:$D$203, "="&amp;'10'!F$3)</f>
        <v>0</v>
      </c>
      <c r="G18" s="46">
        <f>COUNTIFS('1'!$C$4:$C$203, "="&amp;'10'!$B18, '1'!$D$4:$D$203, "="&amp;'10'!G$3)</f>
        <v>0</v>
      </c>
      <c r="H18" s="45">
        <f>COUNTIFS('1'!$C$4:$C$203, "="&amp;'10'!$B18, '1'!$D$4:$D$203, "="&amp;'10'!H$3)</f>
        <v>0</v>
      </c>
      <c r="I18" s="45">
        <f>COUNTIFS('1'!$C$4:$C$203, "="&amp;'10'!$B18, '1'!$D$4:$D$203, "="&amp;'10'!I$3)</f>
        <v>0</v>
      </c>
      <c r="J18" s="45">
        <f>COUNTIFS('1'!$C$4:$C$203, "="&amp;'10'!$B18, '1'!$D$4:$D$203, "="&amp;'10'!J$3)</f>
        <v>0</v>
      </c>
      <c r="K18" s="45">
        <f>COUNTIFS('1'!$C$4:$C$203, "="&amp;'10'!$B18, '1'!$D$4:$D$203, "="&amp;'10'!K$3)</f>
        <v>0</v>
      </c>
      <c r="L18" s="45">
        <f>COUNTIFS('1'!$C$4:$C$203, "="&amp;'10'!$B18, '1'!$D$4:$D$203, "="&amp;'10'!L$3)</f>
        <v>0</v>
      </c>
      <c r="M18" s="45">
        <f>COUNTIFS('1'!$C$4:$C$203, "="&amp;'10'!$B18, '1'!$D$4:$D$203, "="&amp;'10'!M$3)</f>
        <v>0</v>
      </c>
      <c r="N18" s="45">
        <f>COUNTIFS('1'!$C$4:$C$203, "="&amp;'10'!$B18, '1'!$D$4:$D$203, "="&amp;'10'!N$3)</f>
        <v>0</v>
      </c>
      <c r="O18" s="45">
        <f>COUNTIFS('1'!$C$4:$C$203, "="&amp;'10'!$B18, '1'!$D$4:$D$203, "="&amp;'10'!O$3)</f>
        <v>3</v>
      </c>
      <c r="P18" s="45">
        <f>COUNTIFS('1'!$C$4:$C$203, "="&amp;'10'!$B18, '1'!$D$4:$D$203, "="&amp;'10'!P$3)</f>
        <v>1</v>
      </c>
      <c r="Q18" s="45">
        <f>COUNTIFS('1'!$C$4:$C$203, "="&amp;'10'!$B18, '1'!$D$4:$D$203, "="&amp;'10'!Q$3)</f>
        <v>0</v>
      </c>
      <c r="R18" s="45">
        <f>COUNTIFS('1'!$C$4:$C$203, "="&amp;'10'!$B18, '1'!$D$4:$D$203, "="&amp;'10'!R$3)</f>
        <v>0</v>
      </c>
      <c r="S18" s="45">
        <f>COUNTIFS('1'!$C$4:$C$203, "="&amp;'10'!$B18, '1'!$D$4:$D$203, "="&amp;'10'!S$3)</f>
        <v>3</v>
      </c>
      <c r="T18" s="45">
        <f>COUNTIFS('1'!$C$4:$C$203, "="&amp;'10'!$B18, '1'!$D$4:$D$203, "="&amp;'10'!T$3)</f>
        <v>1</v>
      </c>
      <c r="U18" s="45">
        <f>COUNTIFS('1'!$C$4:$C$203, "="&amp;'10'!$B18, '1'!$D$4:$D$203, "="&amp;'10'!U$3)</f>
        <v>1</v>
      </c>
      <c r="V18" s="45">
        <f>COUNTIFS('1'!$C$4:$C$203, "="&amp;'10'!$B18, '1'!$D$4:$D$203, "="&amp;'10'!V$3)</f>
        <v>2</v>
      </c>
      <c r="W18" s="45">
        <f>COUNTIFS('1'!$C$4:$C$203, "="&amp;'10'!$B18, '1'!$D$4:$D$203, "="&amp;'10'!W$3)</f>
        <v>0</v>
      </c>
      <c r="X18" s="45">
        <f>COUNTIFS('1'!$C$4:$C$203, "="&amp;'10'!$B18, '1'!$D$4:$D$203, "="&amp;'10'!X$3)</f>
        <v>0</v>
      </c>
      <c r="Y18" s="45">
        <f>COUNTIFS('1'!$C$4:$C$203, "="&amp;'10'!$B18, '1'!$D$4:$D$203, "="&amp;'10'!Y$3)</f>
        <v>0</v>
      </c>
      <c r="Z18" s="45">
        <f>COUNTIFS('1'!$C$4:$C$203, "="&amp;'10'!$B18, '1'!$D$4:$D$203, "="&amp;'10'!Z$3)</f>
        <v>0</v>
      </c>
      <c r="AA18" s="45">
        <f>COUNTIFS('1'!$C$4:$C$203, "="&amp;'10'!$B18, '1'!$D$4:$D$203, "="&amp;'10'!AA$3)</f>
        <v>0</v>
      </c>
      <c r="AB18" s="45">
        <f>COUNTIFS('1'!$C$4:$C$203, "="&amp;'10'!$B18, '1'!$D$4:$D$203, "="&amp;'10'!AB$3)</f>
        <v>0</v>
      </c>
      <c r="AC18" s="45">
        <f>COUNTIFS('1'!$C$4:$C$203, "="&amp;'10'!$B18, '1'!$D$4:$D$203, "="&amp;'10'!AC$3)</f>
        <v>0</v>
      </c>
      <c r="AD18" s="45">
        <f>COUNTIFS('1'!$C$4:$C$203, "="&amp;'10'!$B18, '1'!$D$4:$D$203, "="&amp;'10'!AD$3)</f>
        <v>1</v>
      </c>
      <c r="AE18" s="45">
        <f>COUNTIFS('1'!$C$4:$C$203, "="&amp;'10'!$B18, '1'!$D$4:$D$203, "="&amp;'10'!AE$3)</f>
        <v>0</v>
      </c>
      <c r="AF18" s="45">
        <f>COUNTIFS('1'!$C$4:$C$203, "="&amp;'10'!$B18, '1'!$D$4:$D$203, "="&amp;'10'!AF$3)</f>
        <v>0</v>
      </c>
      <c r="AG18" s="47">
        <f>COUNTIFS('1'!$C$4:$C$203, "="&amp;'10'!$B18, '1'!$D$4:$D$203, "="&amp;'10'!AG$3)</f>
        <v>0</v>
      </c>
      <c r="AH18" s="63">
        <f t="shared" si="0"/>
        <v>12</v>
      </c>
      <c r="AI18" s="38" cm="1">
        <f t="array" ref="AI18">SUM(_xlfn._xlws.FILTER($C18:$AG18*$C$3:$AG$3, $C18:$AG18&lt;&gt;0)) / SUM($C18:$AG18)</f>
        <v>65.416666666666671</v>
      </c>
    </row>
    <row r="19" spans="2:35" ht="15.75">
      <c r="B19" s="56">
        <v>171</v>
      </c>
      <c r="C19" s="44">
        <f>COUNTIFS('1'!$C$4:$C$203, "="&amp;'10'!$B19, '1'!$D$4:$D$203, "="&amp;'10'!C$3)</f>
        <v>0</v>
      </c>
      <c r="D19" s="45">
        <f>COUNTIFS('1'!$C$4:$C$203, "="&amp;'10'!$B19, '1'!$D$4:$D$203, "="&amp;'10'!D$3)</f>
        <v>0</v>
      </c>
      <c r="E19" s="45">
        <f>COUNTIFS('1'!$C$4:$C$203, "="&amp;'10'!$B19, '1'!$D$4:$D$203, "="&amp;'10'!E$3)</f>
        <v>0</v>
      </c>
      <c r="F19" s="45">
        <f>COUNTIFS('1'!$C$4:$C$203, "="&amp;'10'!$B19, '1'!$D$4:$D$203, "="&amp;'10'!F$3)</f>
        <v>0</v>
      </c>
      <c r="G19" s="46">
        <f>COUNTIFS('1'!$C$4:$C$203, "="&amp;'10'!$B19, '1'!$D$4:$D$203, "="&amp;'10'!G$3)</f>
        <v>0</v>
      </c>
      <c r="H19" s="45">
        <f>COUNTIFS('1'!$C$4:$C$203, "="&amp;'10'!$B19, '1'!$D$4:$D$203, "="&amp;'10'!H$3)</f>
        <v>0</v>
      </c>
      <c r="I19" s="45">
        <f>COUNTIFS('1'!$C$4:$C$203, "="&amp;'10'!$B19, '1'!$D$4:$D$203, "="&amp;'10'!I$3)</f>
        <v>0</v>
      </c>
      <c r="J19" s="45">
        <f>COUNTIFS('1'!$C$4:$C$203, "="&amp;'10'!$B19, '1'!$D$4:$D$203, "="&amp;'10'!J$3)</f>
        <v>0</v>
      </c>
      <c r="K19" s="45">
        <f>COUNTIFS('1'!$C$4:$C$203, "="&amp;'10'!$B19, '1'!$D$4:$D$203, "="&amp;'10'!K$3)</f>
        <v>0</v>
      </c>
      <c r="L19" s="45">
        <f>COUNTIFS('1'!$C$4:$C$203, "="&amp;'10'!$B19, '1'!$D$4:$D$203, "="&amp;'10'!L$3)</f>
        <v>0</v>
      </c>
      <c r="M19" s="45">
        <f>COUNTIFS('1'!$C$4:$C$203, "="&amp;'10'!$B19, '1'!$D$4:$D$203, "="&amp;'10'!M$3)</f>
        <v>0</v>
      </c>
      <c r="N19" s="45">
        <f>COUNTIFS('1'!$C$4:$C$203, "="&amp;'10'!$B19, '1'!$D$4:$D$203, "="&amp;'10'!N$3)</f>
        <v>2</v>
      </c>
      <c r="O19" s="45">
        <f>COUNTIFS('1'!$C$4:$C$203, "="&amp;'10'!$B19, '1'!$D$4:$D$203, "="&amp;'10'!O$3)</f>
        <v>0</v>
      </c>
      <c r="P19" s="45">
        <f>COUNTIFS('1'!$C$4:$C$203, "="&amp;'10'!$B19, '1'!$D$4:$D$203, "="&amp;'10'!P$3)</f>
        <v>2</v>
      </c>
      <c r="Q19" s="45">
        <f>COUNTIFS('1'!$C$4:$C$203, "="&amp;'10'!$B19, '1'!$D$4:$D$203, "="&amp;'10'!Q$3)</f>
        <v>0</v>
      </c>
      <c r="R19" s="45">
        <f>COUNTIFS('1'!$C$4:$C$203, "="&amp;'10'!$B19, '1'!$D$4:$D$203, "="&amp;'10'!R$3)</f>
        <v>1</v>
      </c>
      <c r="S19" s="45">
        <f>COUNTIFS('1'!$C$4:$C$203, "="&amp;'10'!$B19, '1'!$D$4:$D$203, "="&amp;'10'!S$3)</f>
        <v>2</v>
      </c>
      <c r="T19" s="45">
        <f>COUNTIFS('1'!$C$4:$C$203, "="&amp;'10'!$B19, '1'!$D$4:$D$203, "="&amp;'10'!T$3)</f>
        <v>4</v>
      </c>
      <c r="U19" s="45">
        <f>COUNTIFS('1'!$C$4:$C$203, "="&amp;'10'!$B19, '1'!$D$4:$D$203, "="&amp;'10'!U$3)</f>
        <v>1</v>
      </c>
      <c r="V19" s="45">
        <f>COUNTIFS('1'!$C$4:$C$203, "="&amp;'10'!$B19, '1'!$D$4:$D$203, "="&amp;'10'!V$3)</f>
        <v>0</v>
      </c>
      <c r="W19" s="45">
        <f>COUNTIFS('1'!$C$4:$C$203, "="&amp;'10'!$B19, '1'!$D$4:$D$203, "="&amp;'10'!W$3)</f>
        <v>0</v>
      </c>
      <c r="X19" s="45">
        <f>COUNTIFS('1'!$C$4:$C$203, "="&amp;'10'!$B19, '1'!$D$4:$D$203, "="&amp;'10'!X$3)</f>
        <v>2</v>
      </c>
      <c r="Y19" s="45">
        <f>COUNTIFS('1'!$C$4:$C$203, "="&amp;'10'!$B19, '1'!$D$4:$D$203, "="&amp;'10'!Y$3)</f>
        <v>0</v>
      </c>
      <c r="Z19" s="45">
        <f>COUNTIFS('1'!$C$4:$C$203, "="&amp;'10'!$B19, '1'!$D$4:$D$203, "="&amp;'10'!Z$3)</f>
        <v>0</v>
      </c>
      <c r="AA19" s="45">
        <f>COUNTIFS('1'!$C$4:$C$203, "="&amp;'10'!$B19, '1'!$D$4:$D$203, "="&amp;'10'!AA$3)</f>
        <v>2</v>
      </c>
      <c r="AB19" s="45">
        <f>COUNTIFS('1'!$C$4:$C$203, "="&amp;'10'!$B19, '1'!$D$4:$D$203, "="&amp;'10'!AB$3)</f>
        <v>0</v>
      </c>
      <c r="AC19" s="45">
        <f>COUNTIFS('1'!$C$4:$C$203, "="&amp;'10'!$B19, '1'!$D$4:$D$203, "="&amp;'10'!AC$3)</f>
        <v>2</v>
      </c>
      <c r="AD19" s="45">
        <f>COUNTIFS('1'!$C$4:$C$203, "="&amp;'10'!$B19, '1'!$D$4:$D$203, "="&amp;'10'!AD$3)</f>
        <v>1</v>
      </c>
      <c r="AE19" s="45">
        <f>COUNTIFS('1'!$C$4:$C$203, "="&amp;'10'!$B19, '1'!$D$4:$D$203, "="&amp;'10'!AE$3)</f>
        <v>0</v>
      </c>
      <c r="AF19" s="45">
        <f>COUNTIFS('1'!$C$4:$C$203, "="&amp;'10'!$B19, '1'!$D$4:$D$203, "="&amp;'10'!AF$3)</f>
        <v>0</v>
      </c>
      <c r="AG19" s="47">
        <f>COUNTIFS('1'!$C$4:$C$203, "="&amp;'10'!$B19, '1'!$D$4:$D$203, "="&amp;'10'!AG$3)</f>
        <v>0</v>
      </c>
      <c r="AH19" s="63">
        <f t="shared" si="0"/>
        <v>19</v>
      </c>
      <c r="AI19" s="38" cm="1">
        <f t="array" ref="AI19">SUM(_xlfn._xlws.FILTER($C19:$AG19*$C$3:$AG$3, $C19:$AG19&lt;&gt;0)) / SUM($C19:$AG19)</f>
        <v>67.421052631578945</v>
      </c>
    </row>
    <row r="20" spans="2:35" ht="15.75">
      <c r="B20" s="56">
        <v>172</v>
      </c>
      <c r="C20" s="44">
        <f>COUNTIFS('1'!$C$4:$C$203, "="&amp;'10'!$B20, '1'!$D$4:$D$203, "="&amp;'10'!C$3)</f>
        <v>0</v>
      </c>
      <c r="D20" s="45">
        <f>COUNTIFS('1'!$C$4:$C$203, "="&amp;'10'!$B20, '1'!$D$4:$D$203, "="&amp;'10'!D$3)</f>
        <v>0</v>
      </c>
      <c r="E20" s="45">
        <f>COUNTIFS('1'!$C$4:$C$203, "="&amp;'10'!$B20, '1'!$D$4:$D$203, "="&amp;'10'!E$3)</f>
        <v>0</v>
      </c>
      <c r="F20" s="45">
        <f>COUNTIFS('1'!$C$4:$C$203, "="&amp;'10'!$B20, '1'!$D$4:$D$203, "="&amp;'10'!F$3)</f>
        <v>0</v>
      </c>
      <c r="G20" s="46">
        <f>COUNTIFS('1'!$C$4:$C$203, "="&amp;'10'!$B20, '1'!$D$4:$D$203, "="&amp;'10'!G$3)</f>
        <v>0</v>
      </c>
      <c r="H20" s="45">
        <f>COUNTIFS('1'!$C$4:$C$203, "="&amp;'10'!$B20, '1'!$D$4:$D$203, "="&amp;'10'!H$3)</f>
        <v>0</v>
      </c>
      <c r="I20" s="45">
        <f>COUNTIFS('1'!$C$4:$C$203, "="&amp;'10'!$B20, '1'!$D$4:$D$203, "="&amp;'10'!I$3)</f>
        <v>0</v>
      </c>
      <c r="J20" s="45">
        <f>COUNTIFS('1'!$C$4:$C$203, "="&amp;'10'!$B20, '1'!$D$4:$D$203, "="&amp;'10'!J$3)</f>
        <v>0</v>
      </c>
      <c r="K20" s="45">
        <f>COUNTIFS('1'!$C$4:$C$203, "="&amp;'10'!$B20, '1'!$D$4:$D$203, "="&amp;'10'!K$3)</f>
        <v>0</v>
      </c>
      <c r="L20" s="45">
        <f>COUNTIFS('1'!$C$4:$C$203, "="&amp;'10'!$B20, '1'!$D$4:$D$203, "="&amp;'10'!L$3)</f>
        <v>0</v>
      </c>
      <c r="M20" s="45">
        <f>COUNTIFS('1'!$C$4:$C$203, "="&amp;'10'!$B20, '1'!$D$4:$D$203, "="&amp;'10'!M$3)</f>
        <v>1</v>
      </c>
      <c r="N20" s="45">
        <f>COUNTIFS('1'!$C$4:$C$203, "="&amp;'10'!$B20, '1'!$D$4:$D$203, "="&amp;'10'!N$3)</f>
        <v>0</v>
      </c>
      <c r="O20" s="45">
        <f>COUNTIFS('1'!$C$4:$C$203, "="&amp;'10'!$B20, '1'!$D$4:$D$203, "="&amp;'10'!O$3)</f>
        <v>0</v>
      </c>
      <c r="P20" s="45">
        <f>COUNTIFS('1'!$C$4:$C$203, "="&amp;'10'!$B20, '1'!$D$4:$D$203, "="&amp;'10'!P$3)</f>
        <v>0</v>
      </c>
      <c r="Q20" s="45">
        <f>COUNTIFS('1'!$C$4:$C$203, "="&amp;'10'!$B20, '1'!$D$4:$D$203, "="&amp;'10'!Q$3)</f>
        <v>0</v>
      </c>
      <c r="R20" s="45">
        <f>COUNTIFS('1'!$C$4:$C$203, "="&amp;'10'!$B20, '1'!$D$4:$D$203, "="&amp;'10'!R$3)</f>
        <v>1</v>
      </c>
      <c r="S20" s="45">
        <f>COUNTIFS('1'!$C$4:$C$203, "="&amp;'10'!$B20, '1'!$D$4:$D$203, "="&amp;'10'!S$3)</f>
        <v>0</v>
      </c>
      <c r="T20" s="45">
        <f>COUNTIFS('1'!$C$4:$C$203, "="&amp;'10'!$B20, '1'!$D$4:$D$203, "="&amp;'10'!T$3)</f>
        <v>2</v>
      </c>
      <c r="U20" s="45">
        <f>COUNTIFS('1'!$C$4:$C$203, "="&amp;'10'!$B20, '1'!$D$4:$D$203, "="&amp;'10'!U$3)</f>
        <v>4</v>
      </c>
      <c r="V20" s="45">
        <f>COUNTIFS('1'!$C$4:$C$203, "="&amp;'10'!$B20, '1'!$D$4:$D$203, "="&amp;'10'!V$3)</f>
        <v>0</v>
      </c>
      <c r="W20" s="45">
        <f>COUNTIFS('1'!$C$4:$C$203, "="&amp;'10'!$B20, '1'!$D$4:$D$203, "="&amp;'10'!W$3)</f>
        <v>1</v>
      </c>
      <c r="X20" s="45">
        <f>COUNTIFS('1'!$C$4:$C$203, "="&amp;'10'!$B20, '1'!$D$4:$D$203, "="&amp;'10'!X$3)</f>
        <v>1</v>
      </c>
      <c r="Y20" s="45">
        <f>COUNTIFS('1'!$C$4:$C$203, "="&amp;'10'!$B20, '1'!$D$4:$D$203, "="&amp;'10'!Y$3)</f>
        <v>0</v>
      </c>
      <c r="Z20" s="45">
        <f>COUNTIFS('1'!$C$4:$C$203, "="&amp;'10'!$B20, '1'!$D$4:$D$203, "="&amp;'10'!Z$3)</f>
        <v>1</v>
      </c>
      <c r="AA20" s="45">
        <f>COUNTIFS('1'!$C$4:$C$203, "="&amp;'10'!$B20, '1'!$D$4:$D$203, "="&amp;'10'!AA$3)</f>
        <v>0</v>
      </c>
      <c r="AB20" s="45">
        <f>COUNTIFS('1'!$C$4:$C$203, "="&amp;'10'!$B20, '1'!$D$4:$D$203, "="&amp;'10'!AB$3)</f>
        <v>0</v>
      </c>
      <c r="AC20" s="45">
        <f>COUNTIFS('1'!$C$4:$C$203, "="&amp;'10'!$B20, '1'!$D$4:$D$203, "="&amp;'10'!AC$3)</f>
        <v>0</v>
      </c>
      <c r="AD20" s="45">
        <f>COUNTIFS('1'!$C$4:$C$203, "="&amp;'10'!$B20, '1'!$D$4:$D$203, "="&amp;'10'!AD$3)</f>
        <v>0</v>
      </c>
      <c r="AE20" s="45">
        <f>COUNTIFS('1'!$C$4:$C$203, "="&amp;'10'!$B20, '1'!$D$4:$D$203, "="&amp;'10'!AE$3)</f>
        <v>0</v>
      </c>
      <c r="AF20" s="45">
        <f>COUNTIFS('1'!$C$4:$C$203, "="&amp;'10'!$B20, '1'!$D$4:$D$203, "="&amp;'10'!AF$3)</f>
        <v>1</v>
      </c>
      <c r="AG20" s="47">
        <f>COUNTIFS('1'!$C$4:$C$203, "="&amp;'10'!$B20, '1'!$D$4:$D$203, "="&amp;'10'!AG$3)</f>
        <v>0</v>
      </c>
      <c r="AH20" s="63">
        <f t="shared" si="0"/>
        <v>12</v>
      </c>
      <c r="AI20" s="38" cm="1">
        <f t="array" ref="AI20">SUM(_xlfn._xlws.FILTER($C20:$AG20*$C$3:$AG$3, $C20:$AG20&lt;&gt;0)) / SUM($C20:$AG20)</f>
        <v>67.666666666666671</v>
      </c>
    </row>
    <row r="21" spans="2:35" ht="15.75">
      <c r="B21" s="56">
        <v>173</v>
      </c>
      <c r="C21" s="44">
        <f>COUNTIFS('1'!$C$4:$C$203, "="&amp;'10'!$B21, '1'!$D$4:$D$203, "="&amp;'10'!C$3)</f>
        <v>0</v>
      </c>
      <c r="D21" s="45">
        <f>COUNTIFS('1'!$C$4:$C$203, "="&amp;'10'!$B21, '1'!$D$4:$D$203, "="&amp;'10'!D$3)</f>
        <v>0</v>
      </c>
      <c r="E21" s="45">
        <f>COUNTIFS('1'!$C$4:$C$203, "="&amp;'10'!$B21, '1'!$D$4:$D$203, "="&amp;'10'!E$3)</f>
        <v>0</v>
      </c>
      <c r="F21" s="45">
        <f>COUNTIFS('1'!$C$4:$C$203, "="&amp;'10'!$B21, '1'!$D$4:$D$203, "="&amp;'10'!F$3)</f>
        <v>0</v>
      </c>
      <c r="G21" s="46">
        <f>COUNTIFS('1'!$C$4:$C$203, "="&amp;'10'!$B21, '1'!$D$4:$D$203, "="&amp;'10'!G$3)</f>
        <v>0</v>
      </c>
      <c r="H21" s="45">
        <f>COUNTIFS('1'!$C$4:$C$203, "="&amp;'10'!$B21, '1'!$D$4:$D$203, "="&amp;'10'!H$3)</f>
        <v>0</v>
      </c>
      <c r="I21" s="45">
        <f>COUNTIFS('1'!$C$4:$C$203, "="&amp;'10'!$B21, '1'!$D$4:$D$203, "="&amp;'10'!I$3)</f>
        <v>0</v>
      </c>
      <c r="J21" s="45">
        <f>COUNTIFS('1'!$C$4:$C$203, "="&amp;'10'!$B21, '1'!$D$4:$D$203, "="&amp;'10'!J$3)</f>
        <v>0</v>
      </c>
      <c r="K21" s="45">
        <f>COUNTIFS('1'!$C$4:$C$203, "="&amp;'10'!$B21, '1'!$D$4:$D$203, "="&amp;'10'!K$3)</f>
        <v>0</v>
      </c>
      <c r="L21" s="45">
        <f>COUNTIFS('1'!$C$4:$C$203, "="&amp;'10'!$B21, '1'!$D$4:$D$203, "="&amp;'10'!L$3)</f>
        <v>0</v>
      </c>
      <c r="M21" s="45">
        <f>COUNTIFS('1'!$C$4:$C$203, "="&amp;'10'!$B21, '1'!$D$4:$D$203, "="&amp;'10'!M$3)</f>
        <v>0</v>
      </c>
      <c r="N21" s="45">
        <f>COUNTIFS('1'!$C$4:$C$203, "="&amp;'10'!$B21, '1'!$D$4:$D$203, "="&amp;'10'!N$3)</f>
        <v>0</v>
      </c>
      <c r="O21" s="45">
        <f>COUNTIFS('1'!$C$4:$C$203, "="&amp;'10'!$B21, '1'!$D$4:$D$203, "="&amp;'10'!O$3)</f>
        <v>0</v>
      </c>
      <c r="P21" s="45">
        <f>COUNTIFS('1'!$C$4:$C$203, "="&amp;'10'!$B21, '1'!$D$4:$D$203, "="&amp;'10'!P$3)</f>
        <v>0</v>
      </c>
      <c r="Q21" s="45">
        <f>COUNTIFS('1'!$C$4:$C$203, "="&amp;'10'!$B21, '1'!$D$4:$D$203, "="&amp;'10'!Q$3)</f>
        <v>1</v>
      </c>
      <c r="R21" s="45">
        <f>COUNTIFS('1'!$C$4:$C$203, "="&amp;'10'!$B21, '1'!$D$4:$D$203, "="&amp;'10'!R$3)</f>
        <v>2</v>
      </c>
      <c r="S21" s="45">
        <f>COUNTIFS('1'!$C$4:$C$203, "="&amp;'10'!$B21, '1'!$D$4:$D$203, "="&amp;'10'!S$3)</f>
        <v>0</v>
      </c>
      <c r="T21" s="45">
        <f>COUNTIFS('1'!$C$4:$C$203, "="&amp;'10'!$B21, '1'!$D$4:$D$203, "="&amp;'10'!T$3)</f>
        <v>0</v>
      </c>
      <c r="U21" s="45">
        <f>COUNTIFS('1'!$C$4:$C$203, "="&amp;'10'!$B21, '1'!$D$4:$D$203, "="&amp;'10'!U$3)</f>
        <v>0</v>
      </c>
      <c r="V21" s="45">
        <f>COUNTIFS('1'!$C$4:$C$203, "="&amp;'10'!$B21, '1'!$D$4:$D$203, "="&amp;'10'!V$3)</f>
        <v>0</v>
      </c>
      <c r="W21" s="45">
        <f>COUNTIFS('1'!$C$4:$C$203, "="&amp;'10'!$B21, '1'!$D$4:$D$203, "="&amp;'10'!W$3)</f>
        <v>1</v>
      </c>
      <c r="X21" s="45">
        <f>COUNTIFS('1'!$C$4:$C$203, "="&amp;'10'!$B21, '1'!$D$4:$D$203, "="&amp;'10'!X$3)</f>
        <v>0</v>
      </c>
      <c r="Y21" s="45">
        <f>COUNTIFS('1'!$C$4:$C$203, "="&amp;'10'!$B21, '1'!$D$4:$D$203, "="&amp;'10'!Y$3)</f>
        <v>2</v>
      </c>
      <c r="Z21" s="45">
        <f>COUNTIFS('1'!$C$4:$C$203, "="&amp;'10'!$B21, '1'!$D$4:$D$203, "="&amp;'10'!Z$3)</f>
        <v>0</v>
      </c>
      <c r="AA21" s="45">
        <f>COUNTIFS('1'!$C$4:$C$203, "="&amp;'10'!$B21, '1'!$D$4:$D$203, "="&amp;'10'!AA$3)</f>
        <v>0</v>
      </c>
      <c r="AB21" s="45">
        <f>COUNTIFS('1'!$C$4:$C$203, "="&amp;'10'!$B21, '1'!$D$4:$D$203, "="&amp;'10'!AB$3)</f>
        <v>0</v>
      </c>
      <c r="AC21" s="45">
        <f>COUNTIFS('1'!$C$4:$C$203, "="&amp;'10'!$B21, '1'!$D$4:$D$203, "="&amp;'10'!AC$3)</f>
        <v>1</v>
      </c>
      <c r="AD21" s="45">
        <f>COUNTIFS('1'!$C$4:$C$203, "="&amp;'10'!$B21, '1'!$D$4:$D$203, "="&amp;'10'!AD$3)</f>
        <v>0</v>
      </c>
      <c r="AE21" s="45">
        <f>COUNTIFS('1'!$C$4:$C$203, "="&amp;'10'!$B21, '1'!$D$4:$D$203, "="&amp;'10'!AE$3)</f>
        <v>1</v>
      </c>
      <c r="AF21" s="45">
        <f>COUNTIFS('1'!$C$4:$C$203, "="&amp;'10'!$B21, '1'!$D$4:$D$203, "="&amp;'10'!AF$3)</f>
        <v>0</v>
      </c>
      <c r="AG21" s="47">
        <f>COUNTIFS('1'!$C$4:$C$203, "="&amp;'10'!$B21, '1'!$D$4:$D$203, "="&amp;'10'!AG$3)</f>
        <v>0</v>
      </c>
      <c r="AH21" s="63">
        <f t="shared" si="0"/>
        <v>8</v>
      </c>
      <c r="AI21" s="38" cm="1">
        <f t="array" ref="AI21">SUM(_xlfn._xlws.FILTER($C21:$AG21*$C$3:$AG$3, $C21:$AG21&lt;&gt;0)) / SUM($C21:$AG21)</f>
        <v>69.25</v>
      </c>
    </row>
    <row r="22" spans="2:35" ht="15.75">
      <c r="B22" s="56">
        <v>174</v>
      </c>
      <c r="C22" s="44">
        <f>COUNTIFS('1'!$C$4:$C$203, "="&amp;'10'!$B22, '1'!$D$4:$D$203, "="&amp;'10'!C$3)</f>
        <v>0</v>
      </c>
      <c r="D22" s="45">
        <f>COUNTIFS('1'!$C$4:$C$203, "="&amp;'10'!$B22, '1'!$D$4:$D$203, "="&amp;'10'!D$3)</f>
        <v>0</v>
      </c>
      <c r="E22" s="45">
        <f>COUNTIFS('1'!$C$4:$C$203, "="&amp;'10'!$B22, '1'!$D$4:$D$203, "="&amp;'10'!E$3)</f>
        <v>0</v>
      </c>
      <c r="F22" s="45">
        <f>COUNTIFS('1'!$C$4:$C$203, "="&amp;'10'!$B22, '1'!$D$4:$D$203, "="&amp;'10'!F$3)</f>
        <v>0</v>
      </c>
      <c r="G22" s="46">
        <f>COUNTIFS('1'!$C$4:$C$203, "="&amp;'10'!$B22, '1'!$D$4:$D$203, "="&amp;'10'!G$3)</f>
        <v>0</v>
      </c>
      <c r="H22" s="45">
        <f>COUNTIFS('1'!$C$4:$C$203, "="&amp;'10'!$B22, '1'!$D$4:$D$203, "="&amp;'10'!H$3)</f>
        <v>0</v>
      </c>
      <c r="I22" s="45">
        <f>COUNTIFS('1'!$C$4:$C$203, "="&amp;'10'!$B22, '1'!$D$4:$D$203, "="&amp;'10'!I$3)</f>
        <v>0</v>
      </c>
      <c r="J22" s="45">
        <f>COUNTIFS('1'!$C$4:$C$203, "="&amp;'10'!$B22, '1'!$D$4:$D$203, "="&amp;'10'!J$3)</f>
        <v>0</v>
      </c>
      <c r="K22" s="45">
        <f>COUNTIFS('1'!$C$4:$C$203, "="&amp;'10'!$B22, '1'!$D$4:$D$203, "="&amp;'10'!K$3)</f>
        <v>0</v>
      </c>
      <c r="L22" s="45">
        <f>COUNTIFS('1'!$C$4:$C$203, "="&amp;'10'!$B22, '1'!$D$4:$D$203, "="&amp;'10'!L$3)</f>
        <v>0</v>
      </c>
      <c r="M22" s="45">
        <f>COUNTIFS('1'!$C$4:$C$203, "="&amp;'10'!$B22, '1'!$D$4:$D$203, "="&amp;'10'!M$3)</f>
        <v>0</v>
      </c>
      <c r="N22" s="45">
        <f>COUNTIFS('1'!$C$4:$C$203, "="&amp;'10'!$B22, '1'!$D$4:$D$203, "="&amp;'10'!N$3)</f>
        <v>0</v>
      </c>
      <c r="O22" s="45">
        <f>COUNTIFS('1'!$C$4:$C$203, "="&amp;'10'!$B22, '1'!$D$4:$D$203, "="&amp;'10'!O$3)</f>
        <v>0</v>
      </c>
      <c r="P22" s="45">
        <f>COUNTIFS('1'!$C$4:$C$203, "="&amp;'10'!$B22, '1'!$D$4:$D$203, "="&amp;'10'!P$3)</f>
        <v>0</v>
      </c>
      <c r="Q22" s="45">
        <f>COUNTIFS('1'!$C$4:$C$203, "="&amp;'10'!$B22, '1'!$D$4:$D$203, "="&amp;'10'!Q$3)</f>
        <v>0</v>
      </c>
      <c r="R22" s="45">
        <f>COUNTIFS('1'!$C$4:$C$203, "="&amp;'10'!$B22, '1'!$D$4:$D$203, "="&amp;'10'!R$3)</f>
        <v>0</v>
      </c>
      <c r="S22" s="45">
        <f>COUNTIFS('1'!$C$4:$C$203, "="&amp;'10'!$B22, '1'!$D$4:$D$203, "="&amp;'10'!S$3)</f>
        <v>0</v>
      </c>
      <c r="T22" s="45">
        <f>COUNTIFS('1'!$C$4:$C$203, "="&amp;'10'!$B22, '1'!$D$4:$D$203, "="&amp;'10'!T$3)</f>
        <v>0</v>
      </c>
      <c r="U22" s="45">
        <f>COUNTIFS('1'!$C$4:$C$203, "="&amp;'10'!$B22, '1'!$D$4:$D$203, "="&amp;'10'!U$3)</f>
        <v>1</v>
      </c>
      <c r="V22" s="45">
        <f>COUNTIFS('1'!$C$4:$C$203, "="&amp;'10'!$B22, '1'!$D$4:$D$203, "="&amp;'10'!V$3)</f>
        <v>0</v>
      </c>
      <c r="W22" s="45">
        <f>COUNTIFS('1'!$C$4:$C$203, "="&amp;'10'!$B22, '1'!$D$4:$D$203, "="&amp;'10'!W$3)</f>
        <v>0</v>
      </c>
      <c r="X22" s="45">
        <f>COUNTIFS('1'!$C$4:$C$203, "="&amp;'10'!$B22, '1'!$D$4:$D$203, "="&amp;'10'!X$3)</f>
        <v>0</v>
      </c>
      <c r="Y22" s="45">
        <f>COUNTIFS('1'!$C$4:$C$203, "="&amp;'10'!$B22, '1'!$D$4:$D$203, "="&amp;'10'!Y$3)</f>
        <v>0</v>
      </c>
      <c r="Z22" s="45">
        <f>COUNTIFS('1'!$C$4:$C$203, "="&amp;'10'!$B22, '1'!$D$4:$D$203, "="&amp;'10'!Z$3)</f>
        <v>0</v>
      </c>
      <c r="AA22" s="45">
        <f>COUNTIFS('1'!$C$4:$C$203, "="&amp;'10'!$B22, '1'!$D$4:$D$203, "="&amp;'10'!AA$3)</f>
        <v>1</v>
      </c>
      <c r="AB22" s="45">
        <f>COUNTIFS('1'!$C$4:$C$203, "="&amp;'10'!$B22, '1'!$D$4:$D$203, "="&amp;'10'!AB$3)</f>
        <v>0</v>
      </c>
      <c r="AC22" s="45">
        <f>COUNTIFS('1'!$C$4:$C$203, "="&amp;'10'!$B22, '1'!$D$4:$D$203, "="&amp;'10'!AC$3)</f>
        <v>0</v>
      </c>
      <c r="AD22" s="45">
        <f>COUNTIFS('1'!$C$4:$C$203, "="&amp;'10'!$B22, '1'!$D$4:$D$203, "="&amp;'10'!AD$3)</f>
        <v>0</v>
      </c>
      <c r="AE22" s="45">
        <f>COUNTIFS('1'!$C$4:$C$203, "="&amp;'10'!$B22, '1'!$D$4:$D$203, "="&amp;'10'!AE$3)</f>
        <v>0</v>
      </c>
      <c r="AF22" s="45">
        <f>COUNTIFS('1'!$C$4:$C$203, "="&amp;'10'!$B22, '1'!$D$4:$D$203, "="&amp;'10'!AF$3)</f>
        <v>0</v>
      </c>
      <c r="AG22" s="47">
        <f>COUNTIFS('1'!$C$4:$C$203, "="&amp;'10'!$B22, '1'!$D$4:$D$203, "="&amp;'10'!AG$3)</f>
        <v>0</v>
      </c>
      <c r="AH22" s="63">
        <f t="shared" si="0"/>
        <v>2</v>
      </c>
      <c r="AI22" s="38" cm="1">
        <f t="array" ref="AI22">SUM(_xlfn._xlws.FILTER($C22:$AG22*$C$3:$AG$3, $C22:$AG22&lt;&gt;0)) / SUM($C22:$AG22)</f>
        <v>70</v>
      </c>
    </row>
    <row r="23" spans="2:35" ht="15.75">
      <c r="B23" s="56">
        <v>175</v>
      </c>
      <c r="C23" s="44">
        <f>COUNTIFS('1'!$C$4:$C$203, "="&amp;'10'!$B23, '1'!$D$4:$D$203, "="&amp;'10'!C$3)</f>
        <v>0</v>
      </c>
      <c r="D23" s="45">
        <f>COUNTIFS('1'!$C$4:$C$203, "="&amp;'10'!$B23, '1'!$D$4:$D$203, "="&amp;'10'!D$3)</f>
        <v>0</v>
      </c>
      <c r="E23" s="45">
        <f>COUNTIFS('1'!$C$4:$C$203, "="&amp;'10'!$B23, '1'!$D$4:$D$203, "="&amp;'10'!E$3)</f>
        <v>0</v>
      </c>
      <c r="F23" s="45">
        <f>COUNTIFS('1'!$C$4:$C$203, "="&amp;'10'!$B23, '1'!$D$4:$D$203, "="&amp;'10'!F$3)</f>
        <v>0</v>
      </c>
      <c r="G23" s="46">
        <f>COUNTIFS('1'!$C$4:$C$203, "="&amp;'10'!$B23, '1'!$D$4:$D$203, "="&amp;'10'!G$3)</f>
        <v>0</v>
      </c>
      <c r="H23" s="45">
        <f>COUNTIFS('1'!$C$4:$C$203, "="&amp;'10'!$B23, '1'!$D$4:$D$203, "="&amp;'10'!H$3)</f>
        <v>0</v>
      </c>
      <c r="I23" s="45">
        <f>COUNTIFS('1'!$C$4:$C$203, "="&amp;'10'!$B23, '1'!$D$4:$D$203, "="&amp;'10'!I$3)</f>
        <v>0</v>
      </c>
      <c r="J23" s="45">
        <f>COUNTIFS('1'!$C$4:$C$203, "="&amp;'10'!$B23, '1'!$D$4:$D$203, "="&amp;'10'!J$3)</f>
        <v>0</v>
      </c>
      <c r="K23" s="45">
        <f>COUNTIFS('1'!$C$4:$C$203, "="&amp;'10'!$B23, '1'!$D$4:$D$203, "="&amp;'10'!K$3)</f>
        <v>0</v>
      </c>
      <c r="L23" s="45">
        <f>COUNTIFS('1'!$C$4:$C$203, "="&amp;'10'!$B23, '1'!$D$4:$D$203, "="&amp;'10'!L$3)</f>
        <v>0</v>
      </c>
      <c r="M23" s="45">
        <f>COUNTIFS('1'!$C$4:$C$203, "="&amp;'10'!$B23, '1'!$D$4:$D$203, "="&amp;'10'!M$3)</f>
        <v>0</v>
      </c>
      <c r="N23" s="45">
        <f>COUNTIFS('1'!$C$4:$C$203, "="&amp;'10'!$B23, '1'!$D$4:$D$203, "="&amp;'10'!N$3)</f>
        <v>0</v>
      </c>
      <c r="O23" s="45">
        <f>COUNTIFS('1'!$C$4:$C$203, "="&amp;'10'!$B23, '1'!$D$4:$D$203, "="&amp;'10'!O$3)</f>
        <v>0</v>
      </c>
      <c r="P23" s="45">
        <f>COUNTIFS('1'!$C$4:$C$203, "="&amp;'10'!$B23, '1'!$D$4:$D$203, "="&amp;'10'!P$3)</f>
        <v>0</v>
      </c>
      <c r="Q23" s="45">
        <f>COUNTIFS('1'!$C$4:$C$203, "="&amp;'10'!$B23, '1'!$D$4:$D$203, "="&amp;'10'!Q$3)</f>
        <v>0</v>
      </c>
      <c r="R23" s="45">
        <f>COUNTIFS('1'!$C$4:$C$203, "="&amp;'10'!$B23, '1'!$D$4:$D$203, "="&amp;'10'!R$3)</f>
        <v>2</v>
      </c>
      <c r="S23" s="45">
        <f>COUNTIFS('1'!$C$4:$C$203, "="&amp;'10'!$B23, '1'!$D$4:$D$203, "="&amp;'10'!S$3)</f>
        <v>0</v>
      </c>
      <c r="T23" s="45">
        <f>COUNTIFS('1'!$C$4:$C$203, "="&amp;'10'!$B23, '1'!$D$4:$D$203, "="&amp;'10'!T$3)</f>
        <v>1</v>
      </c>
      <c r="U23" s="45">
        <f>COUNTIFS('1'!$C$4:$C$203, "="&amp;'10'!$B23, '1'!$D$4:$D$203, "="&amp;'10'!U$3)</f>
        <v>0</v>
      </c>
      <c r="V23" s="45">
        <f>COUNTIFS('1'!$C$4:$C$203, "="&amp;'10'!$B23, '1'!$D$4:$D$203, "="&amp;'10'!V$3)</f>
        <v>0</v>
      </c>
      <c r="W23" s="45">
        <f>COUNTIFS('1'!$C$4:$C$203, "="&amp;'10'!$B23, '1'!$D$4:$D$203, "="&amp;'10'!W$3)</f>
        <v>0</v>
      </c>
      <c r="X23" s="45">
        <f>COUNTIFS('1'!$C$4:$C$203, "="&amp;'10'!$B23, '1'!$D$4:$D$203, "="&amp;'10'!X$3)</f>
        <v>0</v>
      </c>
      <c r="Y23" s="45">
        <f>COUNTIFS('1'!$C$4:$C$203, "="&amp;'10'!$B23, '1'!$D$4:$D$203, "="&amp;'10'!Y$3)</f>
        <v>0</v>
      </c>
      <c r="Z23" s="45">
        <f>COUNTIFS('1'!$C$4:$C$203, "="&amp;'10'!$B23, '1'!$D$4:$D$203, "="&amp;'10'!Z$3)</f>
        <v>0</v>
      </c>
      <c r="AA23" s="45">
        <f>COUNTIFS('1'!$C$4:$C$203, "="&amp;'10'!$B23, '1'!$D$4:$D$203, "="&amp;'10'!AA$3)</f>
        <v>0</v>
      </c>
      <c r="AB23" s="45">
        <f>COUNTIFS('1'!$C$4:$C$203, "="&amp;'10'!$B23, '1'!$D$4:$D$203, "="&amp;'10'!AB$3)</f>
        <v>0</v>
      </c>
      <c r="AC23" s="45">
        <f>COUNTIFS('1'!$C$4:$C$203, "="&amp;'10'!$B23, '1'!$D$4:$D$203, "="&amp;'10'!AC$3)</f>
        <v>0</v>
      </c>
      <c r="AD23" s="45">
        <f>COUNTIFS('1'!$C$4:$C$203, "="&amp;'10'!$B23, '1'!$D$4:$D$203, "="&amp;'10'!AD$3)</f>
        <v>0</v>
      </c>
      <c r="AE23" s="45">
        <f>COUNTIFS('1'!$C$4:$C$203, "="&amp;'10'!$B23, '1'!$D$4:$D$203, "="&amp;'10'!AE$3)</f>
        <v>1</v>
      </c>
      <c r="AF23" s="45">
        <f>COUNTIFS('1'!$C$4:$C$203, "="&amp;'10'!$B23, '1'!$D$4:$D$203, "="&amp;'10'!AF$3)</f>
        <v>0</v>
      </c>
      <c r="AG23" s="47">
        <f>COUNTIFS('1'!$C$4:$C$203, "="&amp;'10'!$B23, '1'!$D$4:$D$203, "="&amp;'10'!AG$3)</f>
        <v>1</v>
      </c>
      <c r="AH23" s="63">
        <f t="shared" si="0"/>
        <v>5</v>
      </c>
      <c r="AI23" s="38" cm="1">
        <f t="array" ref="AI23">SUM(_xlfn._xlws.FILTER($C23:$AG23*$C$3:$AG$3, $C23:$AG23&lt;&gt;0)) / SUM($C23:$AG23)</f>
        <v>70.2</v>
      </c>
    </row>
    <row r="24" spans="2:35" ht="15.75">
      <c r="B24" s="56">
        <v>176</v>
      </c>
      <c r="C24" s="44">
        <f>COUNTIFS('1'!$C$4:$C$203, "="&amp;'10'!$B24, '1'!$D$4:$D$203, "="&amp;'10'!C$3)</f>
        <v>0</v>
      </c>
      <c r="D24" s="45">
        <f>COUNTIFS('1'!$C$4:$C$203, "="&amp;'10'!$B24, '1'!$D$4:$D$203, "="&amp;'10'!D$3)</f>
        <v>0</v>
      </c>
      <c r="E24" s="45">
        <f>COUNTIFS('1'!$C$4:$C$203, "="&amp;'10'!$B24, '1'!$D$4:$D$203, "="&amp;'10'!E$3)</f>
        <v>0</v>
      </c>
      <c r="F24" s="45">
        <f>COUNTIFS('1'!$C$4:$C$203, "="&amp;'10'!$B24, '1'!$D$4:$D$203, "="&amp;'10'!F$3)</f>
        <v>0</v>
      </c>
      <c r="G24" s="46">
        <f>COUNTIFS('1'!$C$4:$C$203, "="&amp;'10'!$B24, '1'!$D$4:$D$203, "="&amp;'10'!G$3)</f>
        <v>0</v>
      </c>
      <c r="H24" s="45">
        <f>COUNTIFS('1'!$C$4:$C$203, "="&amp;'10'!$B24, '1'!$D$4:$D$203, "="&amp;'10'!H$3)</f>
        <v>0</v>
      </c>
      <c r="I24" s="45">
        <f>COUNTIFS('1'!$C$4:$C$203, "="&amp;'10'!$B24, '1'!$D$4:$D$203, "="&amp;'10'!I$3)</f>
        <v>0</v>
      </c>
      <c r="J24" s="45">
        <f>COUNTIFS('1'!$C$4:$C$203, "="&amp;'10'!$B24, '1'!$D$4:$D$203, "="&amp;'10'!J$3)</f>
        <v>0</v>
      </c>
      <c r="K24" s="45">
        <f>COUNTIFS('1'!$C$4:$C$203, "="&amp;'10'!$B24, '1'!$D$4:$D$203, "="&amp;'10'!K$3)</f>
        <v>0</v>
      </c>
      <c r="L24" s="45">
        <f>COUNTIFS('1'!$C$4:$C$203, "="&amp;'10'!$B24, '1'!$D$4:$D$203, "="&amp;'10'!L$3)</f>
        <v>0</v>
      </c>
      <c r="M24" s="45">
        <f>COUNTIFS('1'!$C$4:$C$203, "="&amp;'10'!$B24, '1'!$D$4:$D$203, "="&amp;'10'!M$3)</f>
        <v>0</v>
      </c>
      <c r="N24" s="45">
        <f>COUNTIFS('1'!$C$4:$C$203, "="&amp;'10'!$B24, '1'!$D$4:$D$203, "="&amp;'10'!N$3)</f>
        <v>0</v>
      </c>
      <c r="O24" s="45">
        <f>COUNTIFS('1'!$C$4:$C$203, "="&amp;'10'!$B24, '1'!$D$4:$D$203, "="&amp;'10'!O$3)</f>
        <v>0</v>
      </c>
      <c r="P24" s="45">
        <f>COUNTIFS('1'!$C$4:$C$203, "="&amp;'10'!$B24, '1'!$D$4:$D$203, "="&amp;'10'!P$3)</f>
        <v>0</v>
      </c>
      <c r="Q24" s="45">
        <f>COUNTIFS('1'!$C$4:$C$203, "="&amp;'10'!$B24, '1'!$D$4:$D$203, "="&amp;'10'!Q$3)</f>
        <v>0</v>
      </c>
      <c r="R24" s="45">
        <f>COUNTIFS('1'!$C$4:$C$203, "="&amp;'10'!$B24, '1'!$D$4:$D$203, "="&amp;'10'!R$3)</f>
        <v>0</v>
      </c>
      <c r="S24" s="45">
        <f>COUNTIFS('1'!$C$4:$C$203, "="&amp;'10'!$B24, '1'!$D$4:$D$203, "="&amp;'10'!S$3)</f>
        <v>4</v>
      </c>
      <c r="T24" s="45">
        <f>COUNTIFS('1'!$C$4:$C$203, "="&amp;'10'!$B24, '1'!$D$4:$D$203, "="&amp;'10'!T$3)</f>
        <v>0</v>
      </c>
      <c r="U24" s="45">
        <f>COUNTIFS('1'!$C$4:$C$203, "="&amp;'10'!$B24, '1'!$D$4:$D$203, "="&amp;'10'!U$3)</f>
        <v>1</v>
      </c>
      <c r="V24" s="45">
        <f>COUNTIFS('1'!$C$4:$C$203, "="&amp;'10'!$B24, '1'!$D$4:$D$203, "="&amp;'10'!V$3)</f>
        <v>0</v>
      </c>
      <c r="W24" s="45">
        <f>COUNTIFS('1'!$C$4:$C$203, "="&amp;'10'!$B24, '1'!$D$4:$D$203, "="&amp;'10'!W$3)</f>
        <v>0</v>
      </c>
      <c r="X24" s="45">
        <f>COUNTIFS('1'!$C$4:$C$203, "="&amp;'10'!$B24, '1'!$D$4:$D$203, "="&amp;'10'!X$3)</f>
        <v>3</v>
      </c>
      <c r="Y24" s="45">
        <f>COUNTIFS('1'!$C$4:$C$203, "="&amp;'10'!$B24, '1'!$D$4:$D$203, "="&amp;'10'!Y$3)</f>
        <v>0</v>
      </c>
      <c r="Z24" s="45">
        <f>COUNTIFS('1'!$C$4:$C$203, "="&amp;'10'!$B24, '1'!$D$4:$D$203, "="&amp;'10'!Z$3)</f>
        <v>1</v>
      </c>
      <c r="AA24" s="45">
        <f>COUNTIFS('1'!$C$4:$C$203, "="&amp;'10'!$B24, '1'!$D$4:$D$203, "="&amp;'10'!AA$3)</f>
        <v>0</v>
      </c>
      <c r="AB24" s="45">
        <f>COUNTIFS('1'!$C$4:$C$203, "="&amp;'10'!$B24, '1'!$D$4:$D$203, "="&amp;'10'!AB$3)</f>
        <v>0</v>
      </c>
      <c r="AC24" s="45">
        <f>COUNTIFS('1'!$C$4:$C$203, "="&amp;'10'!$B24, '1'!$D$4:$D$203, "="&amp;'10'!AC$3)</f>
        <v>0</v>
      </c>
      <c r="AD24" s="45">
        <f>COUNTIFS('1'!$C$4:$C$203, "="&amp;'10'!$B24, '1'!$D$4:$D$203, "="&amp;'10'!AD$3)</f>
        <v>0</v>
      </c>
      <c r="AE24" s="45">
        <f>COUNTIFS('1'!$C$4:$C$203, "="&amp;'10'!$B24, '1'!$D$4:$D$203, "="&amp;'10'!AE$3)</f>
        <v>1</v>
      </c>
      <c r="AF24" s="45">
        <f>COUNTIFS('1'!$C$4:$C$203, "="&amp;'10'!$B24, '1'!$D$4:$D$203, "="&amp;'10'!AF$3)</f>
        <v>0</v>
      </c>
      <c r="AG24" s="47">
        <f>COUNTIFS('1'!$C$4:$C$203, "="&amp;'10'!$B24, '1'!$D$4:$D$203, "="&amp;'10'!AG$3)</f>
        <v>0</v>
      </c>
      <c r="AH24" s="63">
        <f t="shared" si="0"/>
        <v>10</v>
      </c>
      <c r="AI24" s="38" cm="1">
        <f t="array" ref="AI24">SUM(_xlfn._xlws.FILTER($C24:$AG24*$C$3:$AG$3, $C24:$AG24&lt;&gt;0)) / SUM($C24:$AG24)</f>
        <v>68.599999999999994</v>
      </c>
    </row>
    <row r="25" spans="2:35" ht="15.75">
      <c r="B25" s="56">
        <v>177</v>
      </c>
      <c r="C25" s="44">
        <f>COUNTIFS('1'!$C$4:$C$203, "="&amp;'10'!$B25, '1'!$D$4:$D$203, "="&amp;'10'!C$3)</f>
        <v>0</v>
      </c>
      <c r="D25" s="45">
        <f>COUNTIFS('1'!$C$4:$C$203, "="&amp;'10'!$B25, '1'!$D$4:$D$203, "="&amp;'10'!D$3)</f>
        <v>0</v>
      </c>
      <c r="E25" s="45">
        <f>COUNTIFS('1'!$C$4:$C$203, "="&amp;'10'!$B25, '1'!$D$4:$D$203, "="&amp;'10'!E$3)</f>
        <v>0</v>
      </c>
      <c r="F25" s="45">
        <f>COUNTIFS('1'!$C$4:$C$203, "="&amp;'10'!$B25, '1'!$D$4:$D$203, "="&amp;'10'!F$3)</f>
        <v>0</v>
      </c>
      <c r="G25" s="46">
        <f>COUNTIFS('1'!$C$4:$C$203, "="&amp;'10'!$B25, '1'!$D$4:$D$203, "="&amp;'10'!G$3)</f>
        <v>0</v>
      </c>
      <c r="H25" s="45">
        <f>COUNTIFS('1'!$C$4:$C$203, "="&amp;'10'!$B25, '1'!$D$4:$D$203, "="&amp;'10'!H$3)</f>
        <v>0</v>
      </c>
      <c r="I25" s="45">
        <f>COUNTIFS('1'!$C$4:$C$203, "="&amp;'10'!$B25, '1'!$D$4:$D$203, "="&amp;'10'!I$3)</f>
        <v>0</v>
      </c>
      <c r="J25" s="45">
        <f>COUNTIFS('1'!$C$4:$C$203, "="&amp;'10'!$B25, '1'!$D$4:$D$203, "="&amp;'10'!J$3)</f>
        <v>0</v>
      </c>
      <c r="K25" s="45">
        <f>COUNTIFS('1'!$C$4:$C$203, "="&amp;'10'!$B25, '1'!$D$4:$D$203, "="&amp;'10'!K$3)</f>
        <v>0</v>
      </c>
      <c r="L25" s="45">
        <f>COUNTIFS('1'!$C$4:$C$203, "="&amp;'10'!$B25, '1'!$D$4:$D$203, "="&amp;'10'!L$3)</f>
        <v>0</v>
      </c>
      <c r="M25" s="45">
        <f>COUNTIFS('1'!$C$4:$C$203, "="&amp;'10'!$B25, '1'!$D$4:$D$203, "="&amp;'10'!M$3)</f>
        <v>0</v>
      </c>
      <c r="N25" s="45">
        <f>COUNTIFS('1'!$C$4:$C$203, "="&amp;'10'!$B25, '1'!$D$4:$D$203, "="&amp;'10'!N$3)</f>
        <v>0</v>
      </c>
      <c r="O25" s="45">
        <f>COUNTIFS('1'!$C$4:$C$203, "="&amp;'10'!$B25, '1'!$D$4:$D$203, "="&amp;'10'!O$3)</f>
        <v>0</v>
      </c>
      <c r="P25" s="45">
        <f>COUNTIFS('1'!$C$4:$C$203, "="&amp;'10'!$B25, '1'!$D$4:$D$203, "="&amp;'10'!P$3)</f>
        <v>0</v>
      </c>
      <c r="Q25" s="45">
        <f>COUNTIFS('1'!$C$4:$C$203, "="&amp;'10'!$B25, '1'!$D$4:$D$203, "="&amp;'10'!Q$3)</f>
        <v>0</v>
      </c>
      <c r="R25" s="45">
        <f>COUNTIFS('1'!$C$4:$C$203, "="&amp;'10'!$B25, '1'!$D$4:$D$203, "="&amp;'10'!R$3)</f>
        <v>0</v>
      </c>
      <c r="S25" s="45">
        <f>COUNTIFS('1'!$C$4:$C$203, "="&amp;'10'!$B25, '1'!$D$4:$D$203, "="&amp;'10'!S$3)</f>
        <v>0</v>
      </c>
      <c r="T25" s="45">
        <f>COUNTIFS('1'!$C$4:$C$203, "="&amp;'10'!$B25, '1'!$D$4:$D$203, "="&amp;'10'!T$3)</f>
        <v>0</v>
      </c>
      <c r="U25" s="45">
        <f>COUNTIFS('1'!$C$4:$C$203, "="&amp;'10'!$B25, '1'!$D$4:$D$203, "="&amp;'10'!U$3)</f>
        <v>1</v>
      </c>
      <c r="V25" s="45">
        <f>COUNTIFS('1'!$C$4:$C$203, "="&amp;'10'!$B25, '1'!$D$4:$D$203, "="&amp;'10'!V$3)</f>
        <v>0</v>
      </c>
      <c r="W25" s="45">
        <f>COUNTIFS('1'!$C$4:$C$203, "="&amp;'10'!$B25, '1'!$D$4:$D$203, "="&amp;'10'!W$3)</f>
        <v>0</v>
      </c>
      <c r="X25" s="45">
        <f>COUNTIFS('1'!$C$4:$C$203, "="&amp;'10'!$B25, '1'!$D$4:$D$203, "="&amp;'10'!X$3)</f>
        <v>0</v>
      </c>
      <c r="Y25" s="45">
        <f>COUNTIFS('1'!$C$4:$C$203, "="&amp;'10'!$B25, '1'!$D$4:$D$203, "="&amp;'10'!Y$3)</f>
        <v>0</v>
      </c>
      <c r="Z25" s="45">
        <f>COUNTIFS('1'!$C$4:$C$203, "="&amp;'10'!$B25, '1'!$D$4:$D$203, "="&amp;'10'!Z$3)</f>
        <v>0</v>
      </c>
      <c r="AA25" s="45">
        <f>COUNTIFS('1'!$C$4:$C$203, "="&amp;'10'!$B25, '1'!$D$4:$D$203, "="&amp;'10'!AA$3)</f>
        <v>0</v>
      </c>
      <c r="AB25" s="45">
        <f>COUNTIFS('1'!$C$4:$C$203, "="&amp;'10'!$B25, '1'!$D$4:$D$203, "="&amp;'10'!AB$3)</f>
        <v>0</v>
      </c>
      <c r="AC25" s="45">
        <f>COUNTIFS('1'!$C$4:$C$203, "="&amp;'10'!$B25, '1'!$D$4:$D$203, "="&amp;'10'!AC$3)</f>
        <v>0</v>
      </c>
      <c r="AD25" s="45">
        <f>COUNTIFS('1'!$C$4:$C$203, "="&amp;'10'!$B25, '1'!$D$4:$D$203, "="&amp;'10'!AD$3)</f>
        <v>0</v>
      </c>
      <c r="AE25" s="45">
        <f>COUNTIFS('1'!$C$4:$C$203, "="&amp;'10'!$B25, '1'!$D$4:$D$203, "="&amp;'10'!AE$3)</f>
        <v>0</v>
      </c>
      <c r="AF25" s="45">
        <f>COUNTIFS('1'!$C$4:$C$203, "="&amp;'10'!$B25, '1'!$D$4:$D$203, "="&amp;'10'!AF$3)</f>
        <v>0</v>
      </c>
      <c r="AG25" s="47">
        <f>COUNTIFS('1'!$C$4:$C$203, "="&amp;'10'!$B25, '1'!$D$4:$D$203, "="&amp;'10'!AG$3)</f>
        <v>0</v>
      </c>
      <c r="AH25" s="63">
        <f t="shared" si="0"/>
        <v>1</v>
      </c>
      <c r="AI25" s="38" cm="1">
        <f t="array" ref="AI25">SUM(_xlfn._xlws.FILTER($C25:$AG25*$C$3:$AG$3, $C25:$AG25&lt;&gt;0)) / SUM($C25:$AG25)</f>
        <v>67</v>
      </c>
    </row>
    <row r="26" spans="2:35" ht="15.75">
      <c r="B26" s="56">
        <v>178</v>
      </c>
      <c r="C26" s="44">
        <f>COUNTIFS('1'!$C$4:$C$203, "="&amp;'10'!$B26, '1'!$D$4:$D$203, "="&amp;'10'!C$3)</f>
        <v>0</v>
      </c>
      <c r="D26" s="45">
        <f>COUNTIFS('1'!$C$4:$C$203, "="&amp;'10'!$B26, '1'!$D$4:$D$203, "="&amp;'10'!D$3)</f>
        <v>0</v>
      </c>
      <c r="E26" s="45">
        <f>COUNTIFS('1'!$C$4:$C$203, "="&amp;'10'!$B26, '1'!$D$4:$D$203, "="&amp;'10'!E$3)</f>
        <v>0</v>
      </c>
      <c r="F26" s="45">
        <f>COUNTIFS('1'!$C$4:$C$203, "="&amp;'10'!$B26, '1'!$D$4:$D$203, "="&amp;'10'!F$3)</f>
        <v>0</v>
      </c>
      <c r="G26" s="46">
        <f>COUNTIFS('1'!$C$4:$C$203, "="&amp;'10'!$B26, '1'!$D$4:$D$203, "="&amp;'10'!G$3)</f>
        <v>0</v>
      </c>
      <c r="H26" s="45">
        <f>COUNTIFS('1'!$C$4:$C$203, "="&amp;'10'!$B26, '1'!$D$4:$D$203, "="&amp;'10'!H$3)</f>
        <v>0</v>
      </c>
      <c r="I26" s="45">
        <f>COUNTIFS('1'!$C$4:$C$203, "="&amp;'10'!$B26, '1'!$D$4:$D$203, "="&amp;'10'!I$3)</f>
        <v>0</v>
      </c>
      <c r="J26" s="45">
        <f>COUNTIFS('1'!$C$4:$C$203, "="&amp;'10'!$B26, '1'!$D$4:$D$203, "="&amp;'10'!J$3)</f>
        <v>0</v>
      </c>
      <c r="K26" s="45">
        <f>COUNTIFS('1'!$C$4:$C$203, "="&amp;'10'!$B26, '1'!$D$4:$D$203, "="&amp;'10'!K$3)</f>
        <v>0</v>
      </c>
      <c r="L26" s="45">
        <f>COUNTIFS('1'!$C$4:$C$203, "="&amp;'10'!$B26, '1'!$D$4:$D$203, "="&amp;'10'!L$3)</f>
        <v>0</v>
      </c>
      <c r="M26" s="45">
        <f>COUNTIFS('1'!$C$4:$C$203, "="&amp;'10'!$B26, '1'!$D$4:$D$203, "="&amp;'10'!M$3)</f>
        <v>0</v>
      </c>
      <c r="N26" s="45">
        <f>COUNTIFS('1'!$C$4:$C$203, "="&amp;'10'!$B26, '1'!$D$4:$D$203, "="&amp;'10'!N$3)</f>
        <v>1</v>
      </c>
      <c r="O26" s="45">
        <f>COUNTIFS('1'!$C$4:$C$203, "="&amp;'10'!$B26, '1'!$D$4:$D$203, "="&amp;'10'!O$3)</f>
        <v>0</v>
      </c>
      <c r="P26" s="45">
        <f>COUNTIFS('1'!$C$4:$C$203, "="&amp;'10'!$B26, '1'!$D$4:$D$203, "="&amp;'10'!P$3)</f>
        <v>0</v>
      </c>
      <c r="Q26" s="45">
        <f>COUNTIFS('1'!$C$4:$C$203, "="&amp;'10'!$B26, '1'!$D$4:$D$203, "="&amp;'10'!Q$3)</f>
        <v>0</v>
      </c>
      <c r="R26" s="45">
        <f>COUNTIFS('1'!$C$4:$C$203, "="&amp;'10'!$B26, '1'!$D$4:$D$203, "="&amp;'10'!R$3)</f>
        <v>0</v>
      </c>
      <c r="S26" s="45">
        <f>COUNTIFS('1'!$C$4:$C$203, "="&amp;'10'!$B26, '1'!$D$4:$D$203, "="&amp;'10'!S$3)</f>
        <v>0</v>
      </c>
      <c r="T26" s="45">
        <f>COUNTIFS('1'!$C$4:$C$203, "="&amp;'10'!$B26, '1'!$D$4:$D$203, "="&amp;'10'!T$3)</f>
        <v>2</v>
      </c>
      <c r="U26" s="45">
        <f>COUNTIFS('1'!$C$4:$C$203, "="&amp;'10'!$B26, '1'!$D$4:$D$203, "="&amp;'10'!U$3)</f>
        <v>0</v>
      </c>
      <c r="V26" s="45">
        <f>COUNTIFS('1'!$C$4:$C$203, "="&amp;'10'!$B26, '1'!$D$4:$D$203, "="&amp;'10'!V$3)</f>
        <v>0</v>
      </c>
      <c r="W26" s="45">
        <f>COUNTIFS('1'!$C$4:$C$203, "="&amp;'10'!$B26, '1'!$D$4:$D$203, "="&amp;'10'!W$3)</f>
        <v>0</v>
      </c>
      <c r="X26" s="45">
        <f>COUNTIFS('1'!$C$4:$C$203, "="&amp;'10'!$B26, '1'!$D$4:$D$203, "="&amp;'10'!X$3)</f>
        <v>0</v>
      </c>
      <c r="Y26" s="45">
        <f>COUNTIFS('1'!$C$4:$C$203, "="&amp;'10'!$B26, '1'!$D$4:$D$203, "="&amp;'10'!Y$3)</f>
        <v>2</v>
      </c>
      <c r="Z26" s="45">
        <f>COUNTIFS('1'!$C$4:$C$203, "="&amp;'10'!$B26, '1'!$D$4:$D$203, "="&amp;'10'!Z$3)</f>
        <v>0</v>
      </c>
      <c r="AA26" s="45">
        <f>COUNTIFS('1'!$C$4:$C$203, "="&amp;'10'!$B26, '1'!$D$4:$D$203, "="&amp;'10'!AA$3)</f>
        <v>1</v>
      </c>
      <c r="AB26" s="45">
        <f>COUNTIFS('1'!$C$4:$C$203, "="&amp;'10'!$B26, '1'!$D$4:$D$203, "="&amp;'10'!AB$3)</f>
        <v>0</v>
      </c>
      <c r="AC26" s="45">
        <f>COUNTIFS('1'!$C$4:$C$203, "="&amp;'10'!$B26, '1'!$D$4:$D$203, "="&amp;'10'!AC$3)</f>
        <v>0</v>
      </c>
      <c r="AD26" s="45">
        <f>COUNTIFS('1'!$C$4:$C$203, "="&amp;'10'!$B26, '1'!$D$4:$D$203, "="&amp;'10'!AD$3)</f>
        <v>0</v>
      </c>
      <c r="AE26" s="45">
        <f>COUNTIFS('1'!$C$4:$C$203, "="&amp;'10'!$B26, '1'!$D$4:$D$203, "="&amp;'10'!AE$3)</f>
        <v>0</v>
      </c>
      <c r="AF26" s="45">
        <f>COUNTIFS('1'!$C$4:$C$203, "="&amp;'10'!$B26, '1'!$D$4:$D$203, "="&amp;'10'!AF$3)</f>
        <v>0</v>
      </c>
      <c r="AG26" s="47">
        <f>COUNTIFS('1'!$C$4:$C$203, "="&amp;'10'!$B26, '1'!$D$4:$D$203, "="&amp;'10'!AG$3)</f>
        <v>2</v>
      </c>
      <c r="AH26" s="63">
        <f t="shared" si="0"/>
        <v>8</v>
      </c>
      <c r="AI26" s="38" cm="1">
        <f t="array" ref="AI26">SUM(_xlfn._xlws.FILTER($C26:$AG26*$C$3:$AG$3, $C26:$AG26&lt;&gt;0)) / SUM($C26:$AG26)</f>
        <v>70.875</v>
      </c>
    </row>
    <row r="27" spans="2:35" ht="15.75">
      <c r="B27" s="56">
        <v>179</v>
      </c>
      <c r="C27" s="44">
        <f>COUNTIFS('1'!$C$4:$C$203, "="&amp;'10'!$B27, '1'!$D$4:$D$203, "="&amp;'10'!C$3)</f>
        <v>0</v>
      </c>
      <c r="D27" s="45">
        <f>COUNTIFS('1'!$C$4:$C$203, "="&amp;'10'!$B27, '1'!$D$4:$D$203, "="&amp;'10'!D$3)</f>
        <v>0</v>
      </c>
      <c r="E27" s="45">
        <f>COUNTIFS('1'!$C$4:$C$203, "="&amp;'10'!$B27, '1'!$D$4:$D$203, "="&amp;'10'!E$3)</f>
        <v>0</v>
      </c>
      <c r="F27" s="45">
        <f>COUNTIFS('1'!$C$4:$C$203, "="&amp;'10'!$B27, '1'!$D$4:$D$203, "="&amp;'10'!F$3)</f>
        <v>0</v>
      </c>
      <c r="G27" s="46">
        <f>COUNTIFS('1'!$C$4:$C$203, "="&amp;'10'!$B27, '1'!$D$4:$D$203, "="&amp;'10'!G$3)</f>
        <v>0</v>
      </c>
      <c r="H27" s="45">
        <f>COUNTIFS('1'!$C$4:$C$203, "="&amp;'10'!$B27, '1'!$D$4:$D$203, "="&amp;'10'!H$3)</f>
        <v>0</v>
      </c>
      <c r="I27" s="45">
        <f>COUNTIFS('1'!$C$4:$C$203, "="&amp;'10'!$B27, '1'!$D$4:$D$203, "="&amp;'10'!I$3)</f>
        <v>0</v>
      </c>
      <c r="J27" s="45">
        <f>COUNTIFS('1'!$C$4:$C$203, "="&amp;'10'!$B27, '1'!$D$4:$D$203, "="&amp;'10'!J$3)</f>
        <v>0</v>
      </c>
      <c r="K27" s="45">
        <f>COUNTIFS('1'!$C$4:$C$203, "="&amp;'10'!$B27, '1'!$D$4:$D$203, "="&amp;'10'!K$3)</f>
        <v>0</v>
      </c>
      <c r="L27" s="45">
        <f>COUNTIFS('1'!$C$4:$C$203, "="&amp;'10'!$B27, '1'!$D$4:$D$203, "="&amp;'10'!L$3)</f>
        <v>0</v>
      </c>
      <c r="M27" s="45">
        <f>COUNTIFS('1'!$C$4:$C$203, "="&amp;'10'!$B27, '1'!$D$4:$D$203, "="&amp;'10'!M$3)</f>
        <v>0</v>
      </c>
      <c r="N27" s="45">
        <f>COUNTIFS('1'!$C$4:$C$203, "="&amp;'10'!$B27, '1'!$D$4:$D$203, "="&amp;'10'!N$3)</f>
        <v>0</v>
      </c>
      <c r="O27" s="45">
        <f>COUNTIFS('1'!$C$4:$C$203, "="&amp;'10'!$B27, '1'!$D$4:$D$203, "="&amp;'10'!O$3)</f>
        <v>0</v>
      </c>
      <c r="P27" s="45">
        <f>COUNTIFS('1'!$C$4:$C$203, "="&amp;'10'!$B27, '1'!$D$4:$D$203, "="&amp;'10'!P$3)</f>
        <v>0</v>
      </c>
      <c r="Q27" s="45">
        <f>COUNTIFS('1'!$C$4:$C$203, "="&amp;'10'!$B27, '1'!$D$4:$D$203, "="&amp;'10'!Q$3)</f>
        <v>0</v>
      </c>
      <c r="R27" s="45">
        <f>COUNTIFS('1'!$C$4:$C$203, "="&amp;'10'!$B27, '1'!$D$4:$D$203, "="&amp;'10'!R$3)</f>
        <v>0</v>
      </c>
      <c r="S27" s="45">
        <f>COUNTIFS('1'!$C$4:$C$203, "="&amp;'10'!$B27, '1'!$D$4:$D$203, "="&amp;'10'!S$3)</f>
        <v>0</v>
      </c>
      <c r="T27" s="45">
        <f>COUNTIFS('1'!$C$4:$C$203, "="&amp;'10'!$B27, '1'!$D$4:$D$203, "="&amp;'10'!T$3)</f>
        <v>0</v>
      </c>
      <c r="U27" s="45">
        <f>COUNTIFS('1'!$C$4:$C$203, "="&amp;'10'!$B27, '1'!$D$4:$D$203, "="&amp;'10'!U$3)</f>
        <v>0</v>
      </c>
      <c r="V27" s="45">
        <f>COUNTIFS('1'!$C$4:$C$203, "="&amp;'10'!$B27, '1'!$D$4:$D$203, "="&amp;'10'!V$3)</f>
        <v>0</v>
      </c>
      <c r="W27" s="45">
        <f>COUNTIFS('1'!$C$4:$C$203, "="&amp;'10'!$B27, '1'!$D$4:$D$203, "="&amp;'10'!W$3)</f>
        <v>1</v>
      </c>
      <c r="X27" s="45">
        <f>COUNTIFS('1'!$C$4:$C$203, "="&amp;'10'!$B27, '1'!$D$4:$D$203, "="&amp;'10'!X$3)</f>
        <v>0</v>
      </c>
      <c r="Y27" s="45">
        <f>COUNTIFS('1'!$C$4:$C$203, "="&amp;'10'!$B27, '1'!$D$4:$D$203, "="&amp;'10'!Y$3)</f>
        <v>0</v>
      </c>
      <c r="Z27" s="45">
        <f>COUNTIFS('1'!$C$4:$C$203, "="&amp;'10'!$B27, '1'!$D$4:$D$203, "="&amp;'10'!Z$3)</f>
        <v>0</v>
      </c>
      <c r="AA27" s="45">
        <f>COUNTIFS('1'!$C$4:$C$203, "="&amp;'10'!$B27, '1'!$D$4:$D$203, "="&amp;'10'!AA$3)</f>
        <v>0</v>
      </c>
      <c r="AB27" s="45">
        <f>COUNTIFS('1'!$C$4:$C$203, "="&amp;'10'!$B27, '1'!$D$4:$D$203, "="&amp;'10'!AB$3)</f>
        <v>0</v>
      </c>
      <c r="AC27" s="45">
        <f>COUNTIFS('1'!$C$4:$C$203, "="&amp;'10'!$B27, '1'!$D$4:$D$203, "="&amp;'10'!AC$3)</f>
        <v>0</v>
      </c>
      <c r="AD27" s="45">
        <f>COUNTIFS('1'!$C$4:$C$203, "="&amp;'10'!$B27, '1'!$D$4:$D$203, "="&amp;'10'!AD$3)</f>
        <v>0</v>
      </c>
      <c r="AE27" s="45">
        <f>COUNTIFS('1'!$C$4:$C$203, "="&amp;'10'!$B27, '1'!$D$4:$D$203, "="&amp;'10'!AE$3)</f>
        <v>3</v>
      </c>
      <c r="AF27" s="45">
        <f>COUNTIFS('1'!$C$4:$C$203, "="&amp;'10'!$B27, '1'!$D$4:$D$203, "="&amp;'10'!AF$3)</f>
        <v>0</v>
      </c>
      <c r="AG27" s="47">
        <f>COUNTIFS('1'!$C$4:$C$203, "="&amp;'10'!$B27, '1'!$D$4:$D$203, "="&amp;'10'!AG$3)</f>
        <v>0</v>
      </c>
      <c r="AH27" s="63">
        <f t="shared" si="0"/>
        <v>4</v>
      </c>
      <c r="AI27" s="38" cm="1">
        <f t="array" ref="AI27">SUM(_xlfn._xlws.FILTER($C27:$AG27*$C$3:$AG$3, $C27:$AG27&lt;&gt;0)) / SUM($C27:$AG27)</f>
        <v>75</v>
      </c>
    </row>
    <row r="28" spans="2:35" ht="15.75">
      <c r="B28" s="56">
        <v>180</v>
      </c>
      <c r="C28" s="44">
        <f>COUNTIFS('1'!$C$4:$C$203, "="&amp;'10'!$B28, '1'!$D$4:$D$203, "="&amp;'10'!C$3)</f>
        <v>0</v>
      </c>
      <c r="D28" s="45">
        <f>COUNTIFS('1'!$C$4:$C$203, "="&amp;'10'!$B28, '1'!$D$4:$D$203, "="&amp;'10'!D$3)</f>
        <v>0</v>
      </c>
      <c r="E28" s="45">
        <f>COUNTIFS('1'!$C$4:$C$203, "="&amp;'10'!$B28, '1'!$D$4:$D$203, "="&amp;'10'!E$3)</f>
        <v>0</v>
      </c>
      <c r="F28" s="45">
        <f>COUNTIFS('1'!$C$4:$C$203, "="&amp;'10'!$B28, '1'!$D$4:$D$203, "="&amp;'10'!F$3)</f>
        <v>0</v>
      </c>
      <c r="G28" s="46">
        <f>COUNTIFS('1'!$C$4:$C$203, "="&amp;'10'!$B28, '1'!$D$4:$D$203, "="&amp;'10'!G$3)</f>
        <v>0</v>
      </c>
      <c r="H28" s="45">
        <f>COUNTIFS('1'!$C$4:$C$203, "="&amp;'10'!$B28, '1'!$D$4:$D$203, "="&amp;'10'!H$3)</f>
        <v>0</v>
      </c>
      <c r="I28" s="45">
        <f>COUNTIFS('1'!$C$4:$C$203, "="&amp;'10'!$B28, '1'!$D$4:$D$203, "="&amp;'10'!I$3)</f>
        <v>0</v>
      </c>
      <c r="J28" s="45">
        <f>COUNTIFS('1'!$C$4:$C$203, "="&amp;'10'!$B28, '1'!$D$4:$D$203, "="&amp;'10'!J$3)</f>
        <v>0</v>
      </c>
      <c r="K28" s="45">
        <f>COUNTIFS('1'!$C$4:$C$203, "="&amp;'10'!$B28, '1'!$D$4:$D$203, "="&amp;'10'!K$3)</f>
        <v>0</v>
      </c>
      <c r="L28" s="45">
        <f>COUNTIFS('1'!$C$4:$C$203, "="&amp;'10'!$B28, '1'!$D$4:$D$203, "="&amp;'10'!L$3)</f>
        <v>0</v>
      </c>
      <c r="M28" s="45">
        <f>COUNTIFS('1'!$C$4:$C$203, "="&amp;'10'!$B28, '1'!$D$4:$D$203, "="&amp;'10'!M$3)</f>
        <v>0</v>
      </c>
      <c r="N28" s="45">
        <f>COUNTIFS('1'!$C$4:$C$203, "="&amp;'10'!$B28, '1'!$D$4:$D$203, "="&amp;'10'!N$3)</f>
        <v>0</v>
      </c>
      <c r="O28" s="45">
        <f>COUNTIFS('1'!$C$4:$C$203, "="&amp;'10'!$B28, '1'!$D$4:$D$203, "="&amp;'10'!O$3)</f>
        <v>0</v>
      </c>
      <c r="P28" s="45">
        <f>COUNTIFS('1'!$C$4:$C$203, "="&amp;'10'!$B28, '1'!$D$4:$D$203, "="&amp;'10'!P$3)</f>
        <v>0</v>
      </c>
      <c r="Q28" s="45">
        <f>COUNTIFS('1'!$C$4:$C$203, "="&amp;'10'!$B28, '1'!$D$4:$D$203, "="&amp;'10'!Q$3)</f>
        <v>0</v>
      </c>
      <c r="R28" s="45">
        <f>COUNTIFS('1'!$C$4:$C$203, "="&amp;'10'!$B28, '1'!$D$4:$D$203, "="&amp;'10'!R$3)</f>
        <v>0</v>
      </c>
      <c r="S28" s="45">
        <f>COUNTIFS('1'!$C$4:$C$203, "="&amp;'10'!$B28, '1'!$D$4:$D$203, "="&amp;'10'!S$3)</f>
        <v>0</v>
      </c>
      <c r="T28" s="45">
        <f>COUNTIFS('1'!$C$4:$C$203, "="&amp;'10'!$B28, '1'!$D$4:$D$203, "="&amp;'10'!T$3)</f>
        <v>0</v>
      </c>
      <c r="U28" s="45">
        <f>COUNTIFS('1'!$C$4:$C$203, "="&amp;'10'!$B28, '1'!$D$4:$D$203, "="&amp;'10'!U$3)</f>
        <v>0</v>
      </c>
      <c r="V28" s="45">
        <f>COUNTIFS('1'!$C$4:$C$203, "="&amp;'10'!$B28, '1'!$D$4:$D$203, "="&amp;'10'!V$3)</f>
        <v>0</v>
      </c>
      <c r="W28" s="45">
        <f>COUNTIFS('1'!$C$4:$C$203, "="&amp;'10'!$B28, '1'!$D$4:$D$203, "="&amp;'10'!W$3)</f>
        <v>0</v>
      </c>
      <c r="X28" s="45">
        <f>COUNTIFS('1'!$C$4:$C$203, "="&amp;'10'!$B28, '1'!$D$4:$D$203, "="&amp;'10'!X$3)</f>
        <v>0</v>
      </c>
      <c r="Y28" s="45">
        <f>COUNTIFS('1'!$C$4:$C$203, "="&amp;'10'!$B28, '1'!$D$4:$D$203, "="&amp;'10'!Y$3)</f>
        <v>0</v>
      </c>
      <c r="Z28" s="45">
        <f>COUNTIFS('1'!$C$4:$C$203, "="&amp;'10'!$B28, '1'!$D$4:$D$203, "="&amp;'10'!Z$3)</f>
        <v>0</v>
      </c>
      <c r="AA28" s="45">
        <f>COUNTIFS('1'!$C$4:$C$203, "="&amp;'10'!$B28, '1'!$D$4:$D$203, "="&amp;'10'!AA$3)</f>
        <v>0</v>
      </c>
      <c r="AB28" s="45">
        <f>COUNTIFS('1'!$C$4:$C$203, "="&amp;'10'!$B28, '1'!$D$4:$D$203, "="&amp;'10'!AB$3)</f>
        <v>0</v>
      </c>
      <c r="AC28" s="45">
        <f>COUNTIFS('1'!$C$4:$C$203, "="&amp;'10'!$B28, '1'!$D$4:$D$203, "="&amp;'10'!AC$3)</f>
        <v>0</v>
      </c>
      <c r="AD28" s="45">
        <f>COUNTIFS('1'!$C$4:$C$203, "="&amp;'10'!$B28, '1'!$D$4:$D$203, "="&amp;'10'!AD$3)</f>
        <v>1</v>
      </c>
      <c r="AE28" s="45">
        <f>COUNTIFS('1'!$C$4:$C$203, "="&amp;'10'!$B28, '1'!$D$4:$D$203, "="&amp;'10'!AE$3)</f>
        <v>0</v>
      </c>
      <c r="AF28" s="45">
        <f>COUNTIFS('1'!$C$4:$C$203, "="&amp;'10'!$B28, '1'!$D$4:$D$203, "="&amp;'10'!AF$3)</f>
        <v>0</v>
      </c>
      <c r="AG28" s="47">
        <f>COUNTIFS('1'!$C$4:$C$203, "="&amp;'10'!$B28, '1'!$D$4:$D$203, "="&amp;'10'!AG$3)</f>
        <v>0</v>
      </c>
      <c r="AH28" s="63">
        <f t="shared" si="0"/>
        <v>1</v>
      </c>
      <c r="AI28" s="38" cm="1">
        <f t="array" ref="AI28">SUM(_xlfn._xlws.FILTER($C28:$AG28*$C$3:$AG$3, $C28:$AG28&lt;&gt;0)) / SUM($C28:$AG28)</f>
        <v>76</v>
      </c>
    </row>
    <row r="29" spans="2:35" ht="15.75">
      <c r="B29" s="56">
        <v>182</v>
      </c>
      <c r="C29" s="44">
        <f>COUNTIFS('1'!$C$4:$C$203, "="&amp;'10'!$B29, '1'!$D$4:$D$203, "="&amp;'10'!C$3)</f>
        <v>0</v>
      </c>
      <c r="D29" s="45">
        <f>COUNTIFS('1'!$C$4:$C$203, "="&amp;'10'!$B29, '1'!$D$4:$D$203, "="&amp;'10'!D$3)</f>
        <v>0</v>
      </c>
      <c r="E29" s="45">
        <f>COUNTIFS('1'!$C$4:$C$203, "="&amp;'10'!$B29, '1'!$D$4:$D$203, "="&amp;'10'!E$3)</f>
        <v>0</v>
      </c>
      <c r="F29" s="45">
        <f>COUNTIFS('1'!$C$4:$C$203, "="&amp;'10'!$B29, '1'!$D$4:$D$203, "="&amp;'10'!F$3)</f>
        <v>0</v>
      </c>
      <c r="G29" s="46">
        <f>COUNTIFS('1'!$C$4:$C$203, "="&amp;'10'!$B29, '1'!$D$4:$D$203, "="&amp;'10'!G$3)</f>
        <v>0</v>
      </c>
      <c r="H29" s="45">
        <f>COUNTIFS('1'!$C$4:$C$203, "="&amp;'10'!$B29, '1'!$D$4:$D$203, "="&amp;'10'!H$3)</f>
        <v>0</v>
      </c>
      <c r="I29" s="45">
        <f>COUNTIFS('1'!$C$4:$C$203, "="&amp;'10'!$B29, '1'!$D$4:$D$203, "="&amp;'10'!I$3)</f>
        <v>0</v>
      </c>
      <c r="J29" s="45">
        <f>COUNTIFS('1'!$C$4:$C$203, "="&amp;'10'!$B29, '1'!$D$4:$D$203, "="&amp;'10'!J$3)</f>
        <v>0</v>
      </c>
      <c r="K29" s="45">
        <f>COUNTIFS('1'!$C$4:$C$203, "="&amp;'10'!$B29, '1'!$D$4:$D$203, "="&amp;'10'!K$3)</f>
        <v>0</v>
      </c>
      <c r="L29" s="45">
        <f>COUNTIFS('1'!$C$4:$C$203, "="&amp;'10'!$B29, '1'!$D$4:$D$203, "="&amp;'10'!L$3)</f>
        <v>0</v>
      </c>
      <c r="M29" s="45">
        <f>COUNTIFS('1'!$C$4:$C$203, "="&amp;'10'!$B29, '1'!$D$4:$D$203, "="&amp;'10'!M$3)</f>
        <v>0</v>
      </c>
      <c r="N29" s="45">
        <f>COUNTIFS('1'!$C$4:$C$203, "="&amp;'10'!$B29, '1'!$D$4:$D$203, "="&amp;'10'!N$3)</f>
        <v>0</v>
      </c>
      <c r="O29" s="45">
        <f>COUNTIFS('1'!$C$4:$C$203, "="&amp;'10'!$B29, '1'!$D$4:$D$203, "="&amp;'10'!O$3)</f>
        <v>0</v>
      </c>
      <c r="P29" s="45">
        <f>COUNTIFS('1'!$C$4:$C$203, "="&amp;'10'!$B29, '1'!$D$4:$D$203, "="&amp;'10'!P$3)</f>
        <v>0</v>
      </c>
      <c r="Q29" s="45">
        <f>COUNTIFS('1'!$C$4:$C$203, "="&amp;'10'!$B29, '1'!$D$4:$D$203, "="&amp;'10'!Q$3)</f>
        <v>0</v>
      </c>
      <c r="R29" s="45">
        <f>COUNTIFS('1'!$C$4:$C$203, "="&amp;'10'!$B29, '1'!$D$4:$D$203, "="&amp;'10'!R$3)</f>
        <v>0</v>
      </c>
      <c r="S29" s="45">
        <f>COUNTIFS('1'!$C$4:$C$203, "="&amp;'10'!$B29, '1'!$D$4:$D$203, "="&amp;'10'!S$3)</f>
        <v>0</v>
      </c>
      <c r="T29" s="45">
        <f>COUNTIFS('1'!$C$4:$C$203, "="&amp;'10'!$B29, '1'!$D$4:$D$203, "="&amp;'10'!T$3)</f>
        <v>0</v>
      </c>
      <c r="U29" s="45">
        <f>COUNTIFS('1'!$C$4:$C$203, "="&amp;'10'!$B29, '1'!$D$4:$D$203, "="&amp;'10'!U$3)</f>
        <v>0</v>
      </c>
      <c r="V29" s="45">
        <f>COUNTIFS('1'!$C$4:$C$203, "="&amp;'10'!$B29, '1'!$D$4:$D$203, "="&amp;'10'!V$3)</f>
        <v>0</v>
      </c>
      <c r="W29" s="45">
        <f>COUNTIFS('1'!$C$4:$C$203, "="&amp;'10'!$B29, '1'!$D$4:$D$203, "="&amp;'10'!W$3)</f>
        <v>0</v>
      </c>
      <c r="X29" s="45">
        <f>COUNTIFS('1'!$C$4:$C$203, "="&amp;'10'!$B29, '1'!$D$4:$D$203, "="&amp;'10'!X$3)</f>
        <v>0</v>
      </c>
      <c r="Y29" s="45">
        <f>COUNTIFS('1'!$C$4:$C$203, "="&amp;'10'!$B29, '1'!$D$4:$D$203, "="&amp;'10'!Y$3)</f>
        <v>0</v>
      </c>
      <c r="Z29" s="45">
        <f>COUNTIFS('1'!$C$4:$C$203, "="&amp;'10'!$B29, '1'!$D$4:$D$203, "="&amp;'10'!Z$3)</f>
        <v>0</v>
      </c>
      <c r="AA29" s="45">
        <f>COUNTIFS('1'!$C$4:$C$203, "="&amp;'10'!$B29, '1'!$D$4:$D$203, "="&amp;'10'!AA$3)</f>
        <v>0</v>
      </c>
      <c r="AB29" s="45">
        <f>COUNTIFS('1'!$C$4:$C$203, "="&amp;'10'!$B29, '1'!$D$4:$D$203, "="&amp;'10'!AB$3)</f>
        <v>0</v>
      </c>
      <c r="AC29" s="45">
        <f>COUNTIFS('1'!$C$4:$C$203, "="&amp;'10'!$B29, '1'!$D$4:$D$203, "="&amp;'10'!AC$3)</f>
        <v>0</v>
      </c>
      <c r="AD29" s="45">
        <f>COUNTIFS('1'!$C$4:$C$203, "="&amp;'10'!$B29, '1'!$D$4:$D$203, "="&amp;'10'!AD$3)</f>
        <v>2</v>
      </c>
      <c r="AE29" s="45">
        <f>COUNTIFS('1'!$C$4:$C$203, "="&amp;'10'!$B29, '1'!$D$4:$D$203, "="&amp;'10'!AE$3)</f>
        <v>0</v>
      </c>
      <c r="AF29" s="45">
        <f>COUNTIFS('1'!$C$4:$C$203, "="&amp;'10'!$B29, '1'!$D$4:$D$203, "="&amp;'10'!AF$3)</f>
        <v>0</v>
      </c>
      <c r="AG29" s="47">
        <f>COUNTIFS('1'!$C$4:$C$203, "="&amp;'10'!$B29, '1'!$D$4:$D$203, "="&amp;'10'!AG$3)</f>
        <v>0</v>
      </c>
      <c r="AH29" s="63">
        <f t="shared" si="0"/>
        <v>2</v>
      </c>
      <c r="AI29" s="38" cm="1">
        <f t="array" ref="AI29">SUM(_xlfn._xlws.FILTER($C29:$AG29*$C$3:$AG$3, $C29:$AG29&lt;&gt;0)) / SUM($C29:$AG29)</f>
        <v>76</v>
      </c>
    </row>
    <row r="30" spans="2:35" ht="15.75">
      <c r="B30" s="56">
        <v>183</v>
      </c>
      <c r="C30" s="44">
        <f>COUNTIFS('1'!$C$4:$C$203, "="&amp;'10'!$B30, '1'!$D$4:$D$203, "="&amp;'10'!C$3)</f>
        <v>0</v>
      </c>
      <c r="D30" s="45">
        <f>COUNTIFS('1'!$C$4:$C$203, "="&amp;'10'!$B30, '1'!$D$4:$D$203, "="&amp;'10'!D$3)</f>
        <v>0</v>
      </c>
      <c r="E30" s="45">
        <f>COUNTIFS('1'!$C$4:$C$203, "="&amp;'10'!$B30, '1'!$D$4:$D$203, "="&amp;'10'!E$3)</f>
        <v>0</v>
      </c>
      <c r="F30" s="45">
        <f>COUNTIFS('1'!$C$4:$C$203, "="&amp;'10'!$B30, '1'!$D$4:$D$203, "="&amp;'10'!F$3)</f>
        <v>0</v>
      </c>
      <c r="G30" s="46">
        <f>COUNTIFS('1'!$C$4:$C$203, "="&amp;'10'!$B30, '1'!$D$4:$D$203, "="&amp;'10'!G$3)</f>
        <v>0</v>
      </c>
      <c r="H30" s="45">
        <f>COUNTIFS('1'!$C$4:$C$203, "="&amp;'10'!$B30, '1'!$D$4:$D$203, "="&amp;'10'!H$3)</f>
        <v>0</v>
      </c>
      <c r="I30" s="45">
        <f>COUNTIFS('1'!$C$4:$C$203, "="&amp;'10'!$B30, '1'!$D$4:$D$203, "="&amp;'10'!I$3)</f>
        <v>0</v>
      </c>
      <c r="J30" s="45">
        <f>COUNTIFS('1'!$C$4:$C$203, "="&amp;'10'!$B30, '1'!$D$4:$D$203, "="&amp;'10'!J$3)</f>
        <v>0</v>
      </c>
      <c r="K30" s="45">
        <f>COUNTIFS('1'!$C$4:$C$203, "="&amp;'10'!$B30, '1'!$D$4:$D$203, "="&amp;'10'!K$3)</f>
        <v>0</v>
      </c>
      <c r="L30" s="45">
        <f>COUNTIFS('1'!$C$4:$C$203, "="&amp;'10'!$B30, '1'!$D$4:$D$203, "="&amp;'10'!L$3)</f>
        <v>0</v>
      </c>
      <c r="M30" s="45">
        <f>COUNTIFS('1'!$C$4:$C$203, "="&amp;'10'!$B30, '1'!$D$4:$D$203, "="&amp;'10'!M$3)</f>
        <v>0</v>
      </c>
      <c r="N30" s="45">
        <f>COUNTIFS('1'!$C$4:$C$203, "="&amp;'10'!$B30, '1'!$D$4:$D$203, "="&amp;'10'!N$3)</f>
        <v>0</v>
      </c>
      <c r="O30" s="45">
        <f>COUNTIFS('1'!$C$4:$C$203, "="&amp;'10'!$B30, '1'!$D$4:$D$203, "="&amp;'10'!O$3)</f>
        <v>0</v>
      </c>
      <c r="P30" s="45">
        <f>COUNTIFS('1'!$C$4:$C$203, "="&amp;'10'!$B30, '1'!$D$4:$D$203, "="&amp;'10'!P$3)</f>
        <v>0</v>
      </c>
      <c r="Q30" s="45">
        <f>COUNTIFS('1'!$C$4:$C$203, "="&amp;'10'!$B30, '1'!$D$4:$D$203, "="&amp;'10'!Q$3)</f>
        <v>0</v>
      </c>
      <c r="R30" s="45">
        <f>COUNTIFS('1'!$C$4:$C$203, "="&amp;'10'!$B30, '1'!$D$4:$D$203, "="&amp;'10'!R$3)</f>
        <v>0</v>
      </c>
      <c r="S30" s="45">
        <f>COUNTIFS('1'!$C$4:$C$203, "="&amp;'10'!$B30, '1'!$D$4:$D$203, "="&amp;'10'!S$3)</f>
        <v>0</v>
      </c>
      <c r="T30" s="45">
        <f>COUNTIFS('1'!$C$4:$C$203, "="&amp;'10'!$B30, '1'!$D$4:$D$203, "="&amp;'10'!T$3)</f>
        <v>0</v>
      </c>
      <c r="U30" s="45">
        <f>COUNTIFS('1'!$C$4:$C$203, "="&amp;'10'!$B30, '1'!$D$4:$D$203, "="&amp;'10'!U$3)</f>
        <v>0</v>
      </c>
      <c r="V30" s="45">
        <f>COUNTIFS('1'!$C$4:$C$203, "="&amp;'10'!$B30, '1'!$D$4:$D$203, "="&amp;'10'!V$3)</f>
        <v>0</v>
      </c>
      <c r="W30" s="45">
        <f>COUNTIFS('1'!$C$4:$C$203, "="&amp;'10'!$B30, '1'!$D$4:$D$203, "="&amp;'10'!W$3)</f>
        <v>0</v>
      </c>
      <c r="X30" s="45">
        <f>COUNTIFS('1'!$C$4:$C$203, "="&amp;'10'!$B30, '1'!$D$4:$D$203, "="&amp;'10'!X$3)</f>
        <v>0</v>
      </c>
      <c r="Y30" s="45">
        <f>COUNTIFS('1'!$C$4:$C$203, "="&amp;'10'!$B30, '1'!$D$4:$D$203, "="&amp;'10'!Y$3)</f>
        <v>0</v>
      </c>
      <c r="Z30" s="45">
        <f>COUNTIFS('1'!$C$4:$C$203, "="&amp;'10'!$B30, '1'!$D$4:$D$203, "="&amp;'10'!Z$3)</f>
        <v>0</v>
      </c>
      <c r="AA30" s="45">
        <f>COUNTIFS('1'!$C$4:$C$203, "="&amp;'10'!$B30, '1'!$D$4:$D$203, "="&amp;'10'!AA$3)</f>
        <v>1</v>
      </c>
      <c r="AB30" s="45">
        <f>COUNTIFS('1'!$C$4:$C$203, "="&amp;'10'!$B30, '1'!$D$4:$D$203, "="&amp;'10'!AB$3)</f>
        <v>0</v>
      </c>
      <c r="AC30" s="45">
        <f>COUNTIFS('1'!$C$4:$C$203, "="&amp;'10'!$B30, '1'!$D$4:$D$203, "="&amp;'10'!AC$3)</f>
        <v>0</v>
      </c>
      <c r="AD30" s="45">
        <f>COUNTIFS('1'!$C$4:$C$203, "="&amp;'10'!$B30, '1'!$D$4:$D$203, "="&amp;'10'!AD$3)</f>
        <v>0</v>
      </c>
      <c r="AE30" s="45">
        <f>COUNTIFS('1'!$C$4:$C$203, "="&amp;'10'!$B30, '1'!$D$4:$D$203, "="&amp;'10'!AE$3)</f>
        <v>0</v>
      </c>
      <c r="AF30" s="45">
        <f>COUNTIFS('1'!$C$4:$C$203, "="&amp;'10'!$B30, '1'!$D$4:$D$203, "="&amp;'10'!AF$3)</f>
        <v>0</v>
      </c>
      <c r="AG30" s="47">
        <f>COUNTIFS('1'!$C$4:$C$203, "="&amp;'10'!$B30, '1'!$D$4:$D$203, "="&amp;'10'!AG$3)</f>
        <v>0</v>
      </c>
      <c r="AH30" s="63">
        <f t="shared" si="0"/>
        <v>1</v>
      </c>
      <c r="AI30" s="38" cm="1">
        <f t="array" ref="AI30">SUM(_xlfn._xlws.FILTER($C30:$AG30*$C$3:$AG$3, $C30:$AG30&lt;&gt;0)) / SUM($C30:$AG30)</f>
        <v>73</v>
      </c>
    </row>
    <row r="31" spans="2:35" ht="15.75">
      <c r="B31" s="56">
        <v>184</v>
      </c>
      <c r="C31" s="44">
        <f>COUNTIFS('1'!$C$4:$C$203, "="&amp;'10'!$B31, '1'!$D$4:$D$203, "="&amp;'10'!C$3)</f>
        <v>0</v>
      </c>
      <c r="D31" s="45">
        <f>COUNTIFS('1'!$C$4:$C$203, "="&amp;'10'!$B31, '1'!$D$4:$D$203, "="&amp;'10'!D$3)</f>
        <v>0</v>
      </c>
      <c r="E31" s="45">
        <f>COUNTIFS('1'!$C$4:$C$203, "="&amp;'10'!$B31, '1'!$D$4:$D$203, "="&amp;'10'!E$3)</f>
        <v>0</v>
      </c>
      <c r="F31" s="45">
        <f>COUNTIFS('1'!$C$4:$C$203, "="&amp;'10'!$B31, '1'!$D$4:$D$203, "="&amp;'10'!F$3)</f>
        <v>0</v>
      </c>
      <c r="G31" s="46">
        <f>COUNTIFS('1'!$C$4:$C$203, "="&amp;'10'!$B31, '1'!$D$4:$D$203, "="&amp;'10'!G$3)</f>
        <v>0</v>
      </c>
      <c r="H31" s="45">
        <f>COUNTIFS('1'!$C$4:$C$203, "="&amp;'10'!$B31, '1'!$D$4:$D$203, "="&amp;'10'!H$3)</f>
        <v>0</v>
      </c>
      <c r="I31" s="45">
        <f>COUNTIFS('1'!$C$4:$C$203, "="&amp;'10'!$B31, '1'!$D$4:$D$203, "="&amp;'10'!I$3)</f>
        <v>0</v>
      </c>
      <c r="J31" s="45">
        <f>COUNTIFS('1'!$C$4:$C$203, "="&amp;'10'!$B31, '1'!$D$4:$D$203, "="&amp;'10'!J$3)</f>
        <v>0</v>
      </c>
      <c r="K31" s="45">
        <f>COUNTIFS('1'!$C$4:$C$203, "="&amp;'10'!$B31, '1'!$D$4:$D$203, "="&amp;'10'!K$3)</f>
        <v>0</v>
      </c>
      <c r="L31" s="45">
        <f>COUNTIFS('1'!$C$4:$C$203, "="&amp;'10'!$B31, '1'!$D$4:$D$203, "="&amp;'10'!L$3)</f>
        <v>0</v>
      </c>
      <c r="M31" s="45">
        <f>COUNTIFS('1'!$C$4:$C$203, "="&amp;'10'!$B31, '1'!$D$4:$D$203, "="&amp;'10'!M$3)</f>
        <v>0</v>
      </c>
      <c r="N31" s="45">
        <f>COUNTIFS('1'!$C$4:$C$203, "="&amp;'10'!$B31, '1'!$D$4:$D$203, "="&amp;'10'!N$3)</f>
        <v>0</v>
      </c>
      <c r="O31" s="45">
        <f>COUNTIFS('1'!$C$4:$C$203, "="&amp;'10'!$B31, '1'!$D$4:$D$203, "="&amp;'10'!O$3)</f>
        <v>0</v>
      </c>
      <c r="P31" s="45">
        <f>COUNTIFS('1'!$C$4:$C$203, "="&amp;'10'!$B31, '1'!$D$4:$D$203, "="&amp;'10'!P$3)</f>
        <v>0</v>
      </c>
      <c r="Q31" s="45">
        <f>COUNTIFS('1'!$C$4:$C$203, "="&amp;'10'!$B31, '1'!$D$4:$D$203, "="&amp;'10'!Q$3)</f>
        <v>0</v>
      </c>
      <c r="R31" s="45">
        <f>COUNTIFS('1'!$C$4:$C$203, "="&amp;'10'!$B31, '1'!$D$4:$D$203, "="&amp;'10'!R$3)</f>
        <v>0</v>
      </c>
      <c r="S31" s="45">
        <f>COUNTIFS('1'!$C$4:$C$203, "="&amp;'10'!$B31, '1'!$D$4:$D$203, "="&amp;'10'!S$3)</f>
        <v>0</v>
      </c>
      <c r="T31" s="45">
        <f>COUNTIFS('1'!$C$4:$C$203, "="&amp;'10'!$B31, '1'!$D$4:$D$203, "="&amp;'10'!T$3)</f>
        <v>0</v>
      </c>
      <c r="U31" s="45">
        <f>COUNTIFS('1'!$C$4:$C$203, "="&amp;'10'!$B31, '1'!$D$4:$D$203, "="&amp;'10'!U$3)</f>
        <v>0</v>
      </c>
      <c r="V31" s="45">
        <f>COUNTIFS('1'!$C$4:$C$203, "="&amp;'10'!$B31, '1'!$D$4:$D$203, "="&amp;'10'!V$3)</f>
        <v>2</v>
      </c>
      <c r="W31" s="45">
        <f>COUNTIFS('1'!$C$4:$C$203, "="&amp;'10'!$B31, '1'!$D$4:$D$203, "="&amp;'10'!W$3)</f>
        <v>0</v>
      </c>
      <c r="X31" s="45">
        <f>COUNTIFS('1'!$C$4:$C$203, "="&amp;'10'!$B31, '1'!$D$4:$D$203, "="&amp;'10'!X$3)</f>
        <v>0</v>
      </c>
      <c r="Y31" s="45">
        <f>COUNTIFS('1'!$C$4:$C$203, "="&amp;'10'!$B31, '1'!$D$4:$D$203, "="&amp;'10'!Y$3)</f>
        <v>0</v>
      </c>
      <c r="Z31" s="45">
        <f>COUNTIFS('1'!$C$4:$C$203, "="&amp;'10'!$B31, '1'!$D$4:$D$203, "="&amp;'10'!Z$3)</f>
        <v>0</v>
      </c>
      <c r="AA31" s="45">
        <f>COUNTIFS('1'!$C$4:$C$203, "="&amp;'10'!$B31, '1'!$D$4:$D$203, "="&amp;'10'!AA$3)</f>
        <v>0</v>
      </c>
      <c r="AB31" s="45">
        <f>COUNTIFS('1'!$C$4:$C$203, "="&amp;'10'!$B31, '1'!$D$4:$D$203, "="&amp;'10'!AB$3)</f>
        <v>0</v>
      </c>
      <c r="AC31" s="45">
        <f>COUNTIFS('1'!$C$4:$C$203, "="&amp;'10'!$B31, '1'!$D$4:$D$203, "="&amp;'10'!AC$3)</f>
        <v>0</v>
      </c>
      <c r="AD31" s="45">
        <f>COUNTIFS('1'!$C$4:$C$203, "="&amp;'10'!$B31, '1'!$D$4:$D$203, "="&amp;'10'!AD$3)</f>
        <v>0</v>
      </c>
      <c r="AE31" s="45">
        <f>COUNTIFS('1'!$C$4:$C$203, "="&amp;'10'!$B31, '1'!$D$4:$D$203, "="&amp;'10'!AE$3)</f>
        <v>0</v>
      </c>
      <c r="AF31" s="45">
        <f>COUNTIFS('1'!$C$4:$C$203, "="&amp;'10'!$B31, '1'!$D$4:$D$203, "="&amp;'10'!AF$3)</f>
        <v>0</v>
      </c>
      <c r="AG31" s="47">
        <f>COUNTIFS('1'!$C$4:$C$203, "="&amp;'10'!$B31, '1'!$D$4:$D$203, "="&amp;'10'!AG$3)</f>
        <v>0</v>
      </c>
      <c r="AH31" s="63">
        <f t="shared" si="0"/>
        <v>2</v>
      </c>
      <c r="AI31" s="38" cm="1">
        <f t="array" ref="AI31">SUM(_xlfn._xlws.FILTER($C31:$AG31*$C$3:$AG$3, $C31:$AG31&lt;&gt;0)) / SUM($C31:$AG31)</f>
        <v>68</v>
      </c>
    </row>
    <row r="32" spans="2:35" ht="15.75">
      <c r="B32" s="56">
        <v>186</v>
      </c>
      <c r="C32" s="44">
        <f>COUNTIFS('1'!$C$4:$C$203, "="&amp;'10'!$B32, '1'!$D$4:$D$203, "="&amp;'10'!C$3)</f>
        <v>0</v>
      </c>
      <c r="D32" s="45">
        <f>COUNTIFS('1'!$C$4:$C$203, "="&amp;'10'!$B32, '1'!$D$4:$D$203, "="&amp;'10'!D$3)</f>
        <v>0</v>
      </c>
      <c r="E32" s="45">
        <f>COUNTIFS('1'!$C$4:$C$203, "="&amp;'10'!$B32, '1'!$D$4:$D$203, "="&amp;'10'!E$3)</f>
        <v>0</v>
      </c>
      <c r="F32" s="45">
        <f>COUNTIFS('1'!$C$4:$C$203, "="&amp;'10'!$B32, '1'!$D$4:$D$203, "="&amp;'10'!F$3)</f>
        <v>0</v>
      </c>
      <c r="G32" s="46">
        <f>COUNTIFS('1'!$C$4:$C$203, "="&amp;'10'!$B32, '1'!$D$4:$D$203, "="&amp;'10'!G$3)</f>
        <v>0</v>
      </c>
      <c r="H32" s="45">
        <f>COUNTIFS('1'!$C$4:$C$203, "="&amp;'10'!$B32, '1'!$D$4:$D$203, "="&amp;'10'!H$3)</f>
        <v>0</v>
      </c>
      <c r="I32" s="45">
        <f>COUNTIFS('1'!$C$4:$C$203, "="&amp;'10'!$B32, '1'!$D$4:$D$203, "="&amp;'10'!I$3)</f>
        <v>0</v>
      </c>
      <c r="J32" s="45">
        <f>COUNTIFS('1'!$C$4:$C$203, "="&amp;'10'!$B32, '1'!$D$4:$D$203, "="&amp;'10'!J$3)</f>
        <v>0</v>
      </c>
      <c r="K32" s="45">
        <f>COUNTIFS('1'!$C$4:$C$203, "="&amp;'10'!$B32, '1'!$D$4:$D$203, "="&amp;'10'!K$3)</f>
        <v>0</v>
      </c>
      <c r="L32" s="45">
        <f>COUNTIFS('1'!$C$4:$C$203, "="&amp;'10'!$B32, '1'!$D$4:$D$203, "="&amp;'10'!L$3)</f>
        <v>0</v>
      </c>
      <c r="M32" s="45">
        <f>COUNTIFS('1'!$C$4:$C$203, "="&amp;'10'!$B32, '1'!$D$4:$D$203, "="&amp;'10'!M$3)</f>
        <v>0</v>
      </c>
      <c r="N32" s="45">
        <f>COUNTIFS('1'!$C$4:$C$203, "="&amp;'10'!$B32, '1'!$D$4:$D$203, "="&amp;'10'!N$3)</f>
        <v>0</v>
      </c>
      <c r="O32" s="45">
        <f>COUNTIFS('1'!$C$4:$C$203, "="&amp;'10'!$B32, '1'!$D$4:$D$203, "="&amp;'10'!O$3)</f>
        <v>0</v>
      </c>
      <c r="P32" s="45">
        <f>COUNTIFS('1'!$C$4:$C$203, "="&amp;'10'!$B32, '1'!$D$4:$D$203, "="&amp;'10'!P$3)</f>
        <v>0</v>
      </c>
      <c r="Q32" s="45">
        <f>COUNTIFS('1'!$C$4:$C$203, "="&amp;'10'!$B32, '1'!$D$4:$D$203, "="&amp;'10'!Q$3)</f>
        <v>0</v>
      </c>
      <c r="R32" s="45">
        <f>COUNTIFS('1'!$C$4:$C$203, "="&amp;'10'!$B32, '1'!$D$4:$D$203, "="&amp;'10'!R$3)</f>
        <v>0</v>
      </c>
      <c r="S32" s="45">
        <f>COUNTIFS('1'!$C$4:$C$203, "="&amp;'10'!$B32, '1'!$D$4:$D$203, "="&amp;'10'!S$3)</f>
        <v>0</v>
      </c>
      <c r="T32" s="45">
        <f>COUNTIFS('1'!$C$4:$C$203, "="&amp;'10'!$B32, '1'!$D$4:$D$203, "="&amp;'10'!T$3)</f>
        <v>0</v>
      </c>
      <c r="U32" s="45">
        <f>COUNTIFS('1'!$C$4:$C$203, "="&amp;'10'!$B32, '1'!$D$4:$D$203, "="&amp;'10'!U$3)</f>
        <v>0</v>
      </c>
      <c r="V32" s="45">
        <f>COUNTIFS('1'!$C$4:$C$203, "="&amp;'10'!$B32, '1'!$D$4:$D$203, "="&amp;'10'!V$3)</f>
        <v>0</v>
      </c>
      <c r="W32" s="45">
        <f>COUNTIFS('1'!$C$4:$C$203, "="&amp;'10'!$B32, '1'!$D$4:$D$203, "="&amp;'10'!W$3)</f>
        <v>0</v>
      </c>
      <c r="X32" s="45">
        <f>COUNTIFS('1'!$C$4:$C$203, "="&amp;'10'!$B32, '1'!$D$4:$D$203, "="&amp;'10'!X$3)</f>
        <v>0</v>
      </c>
      <c r="Y32" s="45">
        <f>COUNTIFS('1'!$C$4:$C$203, "="&amp;'10'!$B32, '1'!$D$4:$D$203, "="&amp;'10'!Y$3)</f>
        <v>1</v>
      </c>
      <c r="Z32" s="45">
        <f>COUNTIFS('1'!$C$4:$C$203, "="&amp;'10'!$B32, '1'!$D$4:$D$203, "="&amp;'10'!Z$3)</f>
        <v>0</v>
      </c>
      <c r="AA32" s="45">
        <f>COUNTIFS('1'!$C$4:$C$203, "="&amp;'10'!$B32, '1'!$D$4:$D$203, "="&amp;'10'!AA$3)</f>
        <v>0</v>
      </c>
      <c r="AB32" s="45">
        <f>COUNTIFS('1'!$C$4:$C$203, "="&amp;'10'!$B32, '1'!$D$4:$D$203, "="&amp;'10'!AB$3)</f>
        <v>0</v>
      </c>
      <c r="AC32" s="45">
        <f>COUNTIFS('1'!$C$4:$C$203, "="&amp;'10'!$B32, '1'!$D$4:$D$203, "="&amp;'10'!AC$3)</f>
        <v>0</v>
      </c>
      <c r="AD32" s="45">
        <f>COUNTIFS('1'!$C$4:$C$203, "="&amp;'10'!$B32, '1'!$D$4:$D$203, "="&amp;'10'!AD$3)</f>
        <v>0</v>
      </c>
      <c r="AE32" s="45">
        <f>COUNTIFS('1'!$C$4:$C$203, "="&amp;'10'!$B32, '1'!$D$4:$D$203, "="&amp;'10'!AE$3)</f>
        <v>0</v>
      </c>
      <c r="AF32" s="45">
        <f>COUNTIFS('1'!$C$4:$C$203, "="&amp;'10'!$B32, '1'!$D$4:$D$203, "="&amp;'10'!AF$3)</f>
        <v>0</v>
      </c>
      <c r="AG32" s="47">
        <f>COUNTIFS('1'!$C$4:$C$203, "="&amp;'10'!$B32, '1'!$D$4:$D$203, "="&amp;'10'!AG$3)</f>
        <v>0</v>
      </c>
      <c r="AH32" s="63">
        <f t="shared" si="0"/>
        <v>1</v>
      </c>
      <c r="AI32" s="38" cm="1">
        <f t="array" ref="AI32">SUM(_xlfn._xlws.FILTER($C32:$AG32*$C$3:$AG$3, $C32:$AG32&lt;&gt;0)) / SUM($C32:$AG32)</f>
        <v>71</v>
      </c>
    </row>
    <row r="33" spans="2:35" ht="15.75">
      <c r="B33" s="56">
        <v>187</v>
      </c>
      <c r="C33" s="44">
        <f>COUNTIFS('1'!$C$4:$C$203, "="&amp;'10'!$B33, '1'!$D$4:$D$203, "="&amp;'10'!C$3)</f>
        <v>0</v>
      </c>
      <c r="D33" s="45">
        <f>COUNTIFS('1'!$C$4:$C$203, "="&amp;'10'!$B33, '1'!$D$4:$D$203, "="&amp;'10'!D$3)</f>
        <v>0</v>
      </c>
      <c r="E33" s="45">
        <f>COUNTIFS('1'!$C$4:$C$203, "="&amp;'10'!$B33, '1'!$D$4:$D$203, "="&amp;'10'!E$3)</f>
        <v>0</v>
      </c>
      <c r="F33" s="45">
        <f>COUNTIFS('1'!$C$4:$C$203, "="&amp;'10'!$B33, '1'!$D$4:$D$203, "="&amp;'10'!F$3)</f>
        <v>0</v>
      </c>
      <c r="G33" s="46">
        <f>COUNTIFS('1'!$C$4:$C$203, "="&amp;'10'!$B33, '1'!$D$4:$D$203, "="&amp;'10'!G$3)</f>
        <v>0</v>
      </c>
      <c r="H33" s="45">
        <f>COUNTIFS('1'!$C$4:$C$203, "="&amp;'10'!$B33, '1'!$D$4:$D$203, "="&amp;'10'!H$3)</f>
        <v>0</v>
      </c>
      <c r="I33" s="45">
        <f>COUNTIFS('1'!$C$4:$C$203, "="&amp;'10'!$B33, '1'!$D$4:$D$203, "="&amp;'10'!I$3)</f>
        <v>0</v>
      </c>
      <c r="J33" s="45">
        <f>COUNTIFS('1'!$C$4:$C$203, "="&amp;'10'!$B33, '1'!$D$4:$D$203, "="&amp;'10'!J$3)</f>
        <v>0</v>
      </c>
      <c r="K33" s="45">
        <f>COUNTIFS('1'!$C$4:$C$203, "="&amp;'10'!$B33, '1'!$D$4:$D$203, "="&amp;'10'!K$3)</f>
        <v>0</v>
      </c>
      <c r="L33" s="45">
        <f>COUNTIFS('1'!$C$4:$C$203, "="&amp;'10'!$B33, '1'!$D$4:$D$203, "="&amp;'10'!L$3)</f>
        <v>0</v>
      </c>
      <c r="M33" s="45">
        <f>COUNTIFS('1'!$C$4:$C$203, "="&amp;'10'!$B33, '1'!$D$4:$D$203, "="&amp;'10'!M$3)</f>
        <v>0</v>
      </c>
      <c r="N33" s="45">
        <f>COUNTIFS('1'!$C$4:$C$203, "="&amp;'10'!$B33, '1'!$D$4:$D$203, "="&amp;'10'!N$3)</f>
        <v>0</v>
      </c>
      <c r="O33" s="45">
        <f>COUNTIFS('1'!$C$4:$C$203, "="&amp;'10'!$B33, '1'!$D$4:$D$203, "="&amp;'10'!O$3)</f>
        <v>0</v>
      </c>
      <c r="P33" s="45">
        <f>COUNTIFS('1'!$C$4:$C$203, "="&amp;'10'!$B33, '1'!$D$4:$D$203, "="&amp;'10'!P$3)</f>
        <v>0</v>
      </c>
      <c r="Q33" s="45">
        <f>COUNTIFS('1'!$C$4:$C$203, "="&amp;'10'!$B33, '1'!$D$4:$D$203, "="&amp;'10'!Q$3)</f>
        <v>1</v>
      </c>
      <c r="R33" s="45">
        <f>COUNTIFS('1'!$C$4:$C$203, "="&amp;'10'!$B33, '1'!$D$4:$D$203, "="&amp;'10'!R$3)</f>
        <v>0</v>
      </c>
      <c r="S33" s="45">
        <f>COUNTIFS('1'!$C$4:$C$203, "="&amp;'10'!$B33, '1'!$D$4:$D$203, "="&amp;'10'!S$3)</f>
        <v>0</v>
      </c>
      <c r="T33" s="45">
        <f>COUNTIFS('1'!$C$4:$C$203, "="&amp;'10'!$B33, '1'!$D$4:$D$203, "="&amp;'10'!T$3)</f>
        <v>0</v>
      </c>
      <c r="U33" s="45">
        <f>COUNTIFS('1'!$C$4:$C$203, "="&amp;'10'!$B33, '1'!$D$4:$D$203, "="&amp;'10'!U$3)</f>
        <v>0</v>
      </c>
      <c r="V33" s="45">
        <f>COUNTIFS('1'!$C$4:$C$203, "="&amp;'10'!$B33, '1'!$D$4:$D$203, "="&amp;'10'!V$3)</f>
        <v>0</v>
      </c>
      <c r="W33" s="45">
        <f>COUNTIFS('1'!$C$4:$C$203, "="&amp;'10'!$B33, '1'!$D$4:$D$203, "="&amp;'10'!W$3)</f>
        <v>0</v>
      </c>
      <c r="X33" s="45">
        <f>COUNTIFS('1'!$C$4:$C$203, "="&amp;'10'!$B33, '1'!$D$4:$D$203, "="&amp;'10'!X$3)</f>
        <v>0</v>
      </c>
      <c r="Y33" s="45">
        <f>COUNTIFS('1'!$C$4:$C$203, "="&amp;'10'!$B33, '1'!$D$4:$D$203, "="&amp;'10'!Y$3)</f>
        <v>0</v>
      </c>
      <c r="Z33" s="45">
        <f>COUNTIFS('1'!$C$4:$C$203, "="&amp;'10'!$B33, '1'!$D$4:$D$203, "="&amp;'10'!Z$3)</f>
        <v>0</v>
      </c>
      <c r="AA33" s="45">
        <f>COUNTIFS('1'!$C$4:$C$203, "="&amp;'10'!$B33, '1'!$D$4:$D$203, "="&amp;'10'!AA$3)</f>
        <v>0</v>
      </c>
      <c r="AB33" s="45">
        <f>COUNTIFS('1'!$C$4:$C$203, "="&amp;'10'!$B33, '1'!$D$4:$D$203, "="&amp;'10'!AB$3)</f>
        <v>0</v>
      </c>
      <c r="AC33" s="45">
        <f>COUNTIFS('1'!$C$4:$C$203, "="&amp;'10'!$B33, '1'!$D$4:$D$203, "="&amp;'10'!AC$3)</f>
        <v>0</v>
      </c>
      <c r="AD33" s="45">
        <f>COUNTIFS('1'!$C$4:$C$203, "="&amp;'10'!$B33, '1'!$D$4:$D$203, "="&amp;'10'!AD$3)</f>
        <v>0</v>
      </c>
      <c r="AE33" s="45">
        <f>COUNTIFS('1'!$C$4:$C$203, "="&amp;'10'!$B33, '1'!$D$4:$D$203, "="&amp;'10'!AE$3)</f>
        <v>0</v>
      </c>
      <c r="AF33" s="45">
        <f>COUNTIFS('1'!$C$4:$C$203, "="&amp;'10'!$B33, '1'!$D$4:$D$203, "="&amp;'10'!AF$3)</f>
        <v>0</v>
      </c>
      <c r="AG33" s="47">
        <f>COUNTIFS('1'!$C$4:$C$203, "="&amp;'10'!$B33, '1'!$D$4:$D$203, "="&amp;'10'!AG$3)</f>
        <v>0</v>
      </c>
      <c r="AH33" s="63">
        <f t="shared" si="0"/>
        <v>1</v>
      </c>
      <c r="AI33" s="38" cm="1">
        <f t="array" ref="AI33">SUM(_xlfn._xlws.FILTER($C33:$AG33*$C$3:$AG$3, $C33:$AG33&lt;&gt;0)) / SUM($C33:$AG33)</f>
        <v>63</v>
      </c>
    </row>
    <row r="34" spans="2:35" ht="15.75">
      <c r="B34" s="56">
        <v>190</v>
      </c>
      <c r="C34" s="44">
        <f>COUNTIFS('1'!$C$4:$C$203, "="&amp;'10'!$B34, '1'!$D$4:$D$203, "="&amp;'10'!C$3)</f>
        <v>0</v>
      </c>
      <c r="D34" s="45">
        <f>COUNTIFS('1'!$C$4:$C$203, "="&amp;'10'!$B34, '1'!$D$4:$D$203, "="&amp;'10'!D$3)</f>
        <v>0</v>
      </c>
      <c r="E34" s="45">
        <f>COUNTIFS('1'!$C$4:$C$203, "="&amp;'10'!$B34, '1'!$D$4:$D$203, "="&amp;'10'!E$3)</f>
        <v>0</v>
      </c>
      <c r="F34" s="45">
        <f>COUNTIFS('1'!$C$4:$C$203, "="&amp;'10'!$B34, '1'!$D$4:$D$203, "="&amp;'10'!F$3)</f>
        <v>0</v>
      </c>
      <c r="G34" s="46">
        <f>COUNTIFS('1'!$C$4:$C$203, "="&amp;'10'!$B34, '1'!$D$4:$D$203, "="&amp;'10'!G$3)</f>
        <v>0</v>
      </c>
      <c r="H34" s="45">
        <f>COUNTIFS('1'!$C$4:$C$203, "="&amp;'10'!$B34, '1'!$D$4:$D$203, "="&amp;'10'!H$3)</f>
        <v>0</v>
      </c>
      <c r="I34" s="45">
        <f>COUNTIFS('1'!$C$4:$C$203, "="&amp;'10'!$B34, '1'!$D$4:$D$203, "="&amp;'10'!I$3)</f>
        <v>0</v>
      </c>
      <c r="J34" s="45">
        <f>COUNTIFS('1'!$C$4:$C$203, "="&amp;'10'!$B34, '1'!$D$4:$D$203, "="&amp;'10'!J$3)</f>
        <v>0</v>
      </c>
      <c r="K34" s="45">
        <f>COUNTIFS('1'!$C$4:$C$203, "="&amp;'10'!$B34, '1'!$D$4:$D$203, "="&amp;'10'!K$3)</f>
        <v>0</v>
      </c>
      <c r="L34" s="45">
        <f>COUNTIFS('1'!$C$4:$C$203, "="&amp;'10'!$B34, '1'!$D$4:$D$203, "="&amp;'10'!L$3)</f>
        <v>0</v>
      </c>
      <c r="M34" s="45">
        <f>COUNTIFS('1'!$C$4:$C$203, "="&amp;'10'!$B34, '1'!$D$4:$D$203, "="&amp;'10'!M$3)</f>
        <v>0</v>
      </c>
      <c r="N34" s="45">
        <f>COUNTIFS('1'!$C$4:$C$203, "="&amp;'10'!$B34, '1'!$D$4:$D$203, "="&amp;'10'!N$3)</f>
        <v>0</v>
      </c>
      <c r="O34" s="45">
        <f>COUNTIFS('1'!$C$4:$C$203, "="&amp;'10'!$B34, '1'!$D$4:$D$203, "="&amp;'10'!O$3)</f>
        <v>0</v>
      </c>
      <c r="P34" s="45">
        <f>COUNTIFS('1'!$C$4:$C$203, "="&amp;'10'!$B34, '1'!$D$4:$D$203, "="&amp;'10'!P$3)</f>
        <v>0</v>
      </c>
      <c r="Q34" s="45">
        <f>COUNTIFS('1'!$C$4:$C$203, "="&amp;'10'!$B34, '1'!$D$4:$D$203, "="&amp;'10'!Q$3)</f>
        <v>0</v>
      </c>
      <c r="R34" s="45">
        <f>COUNTIFS('1'!$C$4:$C$203, "="&amp;'10'!$B34, '1'!$D$4:$D$203, "="&amp;'10'!R$3)</f>
        <v>0</v>
      </c>
      <c r="S34" s="45">
        <f>COUNTIFS('1'!$C$4:$C$203, "="&amp;'10'!$B34, '1'!$D$4:$D$203, "="&amp;'10'!S$3)</f>
        <v>0</v>
      </c>
      <c r="T34" s="45">
        <f>COUNTIFS('1'!$C$4:$C$203, "="&amp;'10'!$B34, '1'!$D$4:$D$203, "="&amp;'10'!T$3)</f>
        <v>0</v>
      </c>
      <c r="U34" s="45">
        <f>COUNTIFS('1'!$C$4:$C$203, "="&amp;'10'!$B34, '1'!$D$4:$D$203, "="&amp;'10'!U$3)</f>
        <v>0</v>
      </c>
      <c r="V34" s="45">
        <f>COUNTIFS('1'!$C$4:$C$203, "="&amp;'10'!$B34, '1'!$D$4:$D$203, "="&amp;'10'!V$3)</f>
        <v>0</v>
      </c>
      <c r="W34" s="45">
        <f>COUNTIFS('1'!$C$4:$C$203, "="&amp;'10'!$B34, '1'!$D$4:$D$203, "="&amp;'10'!W$3)</f>
        <v>0</v>
      </c>
      <c r="X34" s="45">
        <f>COUNTIFS('1'!$C$4:$C$203, "="&amp;'10'!$B34, '1'!$D$4:$D$203, "="&amp;'10'!X$3)</f>
        <v>0</v>
      </c>
      <c r="Y34" s="45">
        <f>COUNTIFS('1'!$C$4:$C$203, "="&amp;'10'!$B34, '1'!$D$4:$D$203, "="&amp;'10'!Y$3)</f>
        <v>0</v>
      </c>
      <c r="Z34" s="45">
        <f>COUNTIFS('1'!$C$4:$C$203, "="&amp;'10'!$B34, '1'!$D$4:$D$203, "="&amp;'10'!Z$3)</f>
        <v>0</v>
      </c>
      <c r="AA34" s="45">
        <f>COUNTIFS('1'!$C$4:$C$203, "="&amp;'10'!$B34, '1'!$D$4:$D$203, "="&amp;'10'!AA$3)</f>
        <v>0</v>
      </c>
      <c r="AB34" s="45">
        <f>COUNTIFS('1'!$C$4:$C$203, "="&amp;'10'!$B34, '1'!$D$4:$D$203, "="&amp;'10'!AB$3)</f>
        <v>0</v>
      </c>
      <c r="AC34" s="45">
        <f>COUNTIFS('1'!$C$4:$C$203, "="&amp;'10'!$B34, '1'!$D$4:$D$203, "="&amp;'10'!AC$3)</f>
        <v>0</v>
      </c>
      <c r="AD34" s="45">
        <f>COUNTIFS('1'!$C$4:$C$203, "="&amp;'10'!$B34, '1'!$D$4:$D$203, "="&amp;'10'!AD$3)</f>
        <v>0</v>
      </c>
      <c r="AE34" s="45">
        <f>COUNTIFS('1'!$C$4:$C$203, "="&amp;'10'!$B34, '1'!$D$4:$D$203, "="&amp;'10'!AE$3)</f>
        <v>0</v>
      </c>
      <c r="AF34" s="45">
        <f>COUNTIFS('1'!$C$4:$C$203, "="&amp;'10'!$B34, '1'!$D$4:$D$203, "="&amp;'10'!AF$3)</f>
        <v>0</v>
      </c>
      <c r="AG34" s="47">
        <f>COUNTIFS('1'!$C$4:$C$203, "="&amp;'10'!$B34, '1'!$D$4:$D$203, "="&amp;'10'!AG$3)</f>
        <v>1</v>
      </c>
      <c r="AH34" s="63">
        <f t="shared" si="0"/>
        <v>1</v>
      </c>
      <c r="AI34" s="39" cm="1">
        <f t="array" ref="AI34">SUM(_xlfn._xlws.FILTER($C34:$AG34*$C$3:$AG$3, $C34:$AG34&lt;&gt;0)) / SUM($C34:$AG34)</f>
        <v>80</v>
      </c>
    </row>
    <row r="35" spans="2:35" ht="15.75">
      <c r="B35" s="58">
        <v>196</v>
      </c>
      <c r="C35" s="48">
        <f>COUNTIFS('1'!$C$4:$C$203, "="&amp;'10'!$B35, '1'!$D$4:$D$203, "="&amp;'10'!C$3)</f>
        <v>0</v>
      </c>
      <c r="D35" s="49">
        <f>COUNTIFS('1'!$C$4:$C$203, "="&amp;'10'!$B35, '1'!$D$4:$D$203, "="&amp;'10'!D$3)</f>
        <v>0</v>
      </c>
      <c r="E35" s="49">
        <f>COUNTIFS('1'!$C$4:$C$203, "="&amp;'10'!$B35, '1'!$D$4:$D$203, "="&amp;'10'!E$3)</f>
        <v>0</v>
      </c>
      <c r="F35" s="49">
        <f>COUNTIFS('1'!$C$4:$C$203, "="&amp;'10'!$B35, '1'!$D$4:$D$203, "="&amp;'10'!F$3)</f>
        <v>0</v>
      </c>
      <c r="G35" s="50">
        <f>COUNTIFS('1'!$C$4:$C$203, "="&amp;'10'!$B35, '1'!$D$4:$D$203, "="&amp;'10'!G$3)</f>
        <v>0</v>
      </c>
      <c r="H35" s="49">
        <f>COUNTIFS('1'!$C$4:$C$203, "="&amp;'10'!$B35, '1'!$D$4:$D$203, "="&amp;'10'!H$3)</f>
        <v>0</v>
      </c>
      <c r="I35" s="49">
        <f>COUNTIFS('1'!$C$4:$C$203, "="&amp;'10'!$B35, '1'!$D$4:$D$203, "="&amp;'10'!I$3)</f>
        <v>0</v>
      </c>
      <c r="J35" s="49">
        <f>COUNTIFS('1'!$C$4:$C$203, "="&amp;'10'!$B35, '1'!$D$4:$D$203, "="&amp;'10'!J$3)</f>
        <v>0</v>
      </c>
      <c r="K35" s="49">
        <f>COUNTIFS('1'!$C$4:$C$203, "="&amp;'10'!$B35, '1'!$D$4:$D$203, "="&amp;'10'!K$3)</f>
        <v>0</v>
      </c>
      <c r="L35" s="49">
        <f>COUNTIFS('1'!$C$4:$C$203, "="&amp;'10'!$B35, '1'!$D$4:$D$203, "="&amp;'10'!L$3)</f>
        <v>0</v>
      </c>
      <c r="M35" s="49">
        <f>COUNTIFS('1'!$C$4:$C$203, "="&amp;'10'!$B35, '1'!$D$4:$D$203, "="&amp;'10'!M$3)</f>
        <v>0</v>
      </c>
      <c r="N35" s="49">
        <f>COUNTIFS('1'!$C$4:$C$203, "="&amp;'10'!$B35, '1'!$D$4:$D$203, "="&amp;'10'!N$3)</f>
        <v>2</v>
      </c>
      <c r="O35" s="49">
        <f>COUNTIFS('1'!$C$4:$C$203, "="&amp;'10'!$B35, '1'!$D$4:$D$203, "="&amp;'10'!O$3)</f>
        <v>0</v>
      </c>
      <c r="P35" s="49">
        <f>COUNTIFS('1'!$C$4:$C$203, "="&amp;'10'!$B35, '1'!$D$4:$D$203, "="&amp;'10'!P$3)</f>
        <v>0</v>
      </c>
      <c r="Q35" s="49">
        <f>COUNTIFS('1'!$C$4:$C$203, "="&amp;'10'!$B35, '1'!$D$4:$D$203, "="&amp;'10'!Q$3)</f>
        <v>0</v>
      </c>
      <c r="R35" s="49">
        <f>COUNTIFS('1'!$C$4:$C$203, "="&amp;'10'!$B35, '1'!$D$4:$D$203, "="&amp;'10'!R$3)</f>
        <v>0</v>
      </c>
      <c r="S35" s="49">
        <f>COUNTIFS('1'!$C$4:$C$203, "="&amp;'10'!$B35, '1'!$D$4:$D$203, "="&amp;'10'!S$3)</f>
        <v>0</v>
      </c>
      <c r="T35" s="49">
        <f>COUNTIFS('1'!$C$4:$C$203, "="&amp;'10'!$B35, '1'!$D$4:$D$203, "="&amp;'10'!T$3)</f>
        <v>0</v>
      </c>
      <c r="U35" s="49">
        <f>COUNTIFS('1'!$C$4:$C$203, "="&amp;'10'!$B35, '1'!$D$4:$D$203, "="&amp;'10'!U$3)</f>
        <v>0</v>
      </c>
      <c r="V35" s="49">
        <f>COUNTIFS('1'!$C$4:$C$203, "="&amp;'10'!$B35, '1'!$D$4:$D$203, "="&amp;'10'!V$3)</f>
        <v>0</v>
      </c>
      <c r="W35" s="49">
        <f>COUNTIFS('1'!$C$4:$C$203, "="&amp;'10'!$B35, '1'!$D$4:$D$203, "="&amp;'10'!W$3)</f>
        <v>0</v>
      </c>
      <c r="X35" s="49">
        <f>COUNTIFS('1'!$C$4:$C$203, "="&amp;'10'!$B35, '1'!$D$4:$D$203, "="&amp;'10'!X$3)</f>
        <v>0</v>
      </c>
      <c r="Y35" s="49">
        <f>COUNTIFS('1'!$C$4:$C$203, "="&amp;'10'!$B35, '1'!$D$4:$D$203, "="&amp;'10'!Y$3)</f>
        <v>0</v>
      </c>
      <c r="Z35" s="49">
        <f>COUNTIFS('1'!$C$4:$C$203, "="&amp;'10'!$B35, '1'!$D$4:$D$203, "="&amp;'10'!Z$3)</f>
        <v>0</v>
      </c>
      <c r="AA35" s="49">
        <f>COUNTIFS('1'!$C$4:$C$203, "="&amp;'10'!$B35, '1'!$D$4:$D$203, "="&amp;'10'!AA$3)</f>
        <v>0</v>
      </c>
      <c r="AB35" s="49">
        <f>COUNTIFS('1'!$C$4:$C$203, "="&amp;'10'!$B35, '1'!$D$4:$D$203, "="&amp;'10'!AB$3)</f>
        <v>0</v>
      </c>
      <c r="AC35" s="49">
        <f>COUNTIFS('1'!$C$4:$C$203, "="&amp;'10'!$B35, '1'!$D$4:$D$203, "="&amp;'10'!AC$3)</f>
        <v>0</v>
      </c>
      <c r="AD35" s="49">
        <f>COUNTIFS('1'!$C$4:$C$203, "="&amp;'10'!$B35, '1'!$D$4:$D$203, "="&amp;'10'!AD$3)</f>
        <v>0</v>
      </c>
      <c r="AE35" s="49">
        <f>COUNTIFS('1'!$C$4:$C$203, "="&amp;'10'!$B35, '1'!$D$4:$D$203, "="&amp;'10'!AE$3)</f>
        <v>0</v>
      </c>
      <c r="AF35" s="49">
        <f>COUNTIFS('1'!$C$4:$C$203, "="&amp;'10'!$B35, '1'!$D$4:$D$203, "="&amp;'10'!AF$3)</f>
        <v>0</v>
      </c>
      <c r="AG35" s="51">
        <f>COUNTIFS('1'!$C$4:$C$203, "="&amp;'10'!$B35, '1'!$D$4:$D$203, "="&amp;'10'!AG$3)</f>
        <v>0</v>
      </c>
      <c r="AH35" s="64">
        <f t="shared" si="0"/>
        <v>2</v>
      </c>
      <c r="AI35" s="38" cm="1">
        <f t="array" ref="AI35">SUM(_xlfn._xlws.FILTER($C35:$AG35*$C$3:$AG$3, $C35:$AG35&lt;&gt;0)) / SUM($C35:$AG35)</f>
        <v>60</v>
      </c>
    </row>
    <row r="36" spans="2:35" ht="29.25" customHeight="1">
      <c r="B36" s="53" t="s">
        <v>71</v>
      </c>
      <c r="C36" s="65">
        <f>SUM(C$4:C$35)</f>
        <v>2</v>
      </c>
      <c r="D36" s="66">
        <f t="shared" ref="D36:AG36" si="1">SUM(D$4:D$35)</f>
        <v>1</v>
      </c>
      <c r="E36" s="66">
        <f t="shared" si="1"/>
        <v>2</v>
      </c>
      <c r="F36" s="66">
        <f t="shared" si="1"/>
        <v>1</v>
      </c>
      <c r="G36" s="65">
        <f t="shared" si="1"/>
        <v>1</v>
      </c>
      <c r="H36" s="66">
        <f t="shared" si="1"/>
        <v>3</v>
      </c>
      <c r="I36" s="66">
        <f t="shared" si="1"/>
        <v>3</v>
      </c>
      <c r="J36" s="66">
        <f t="shared" si="1"/>
        <v>5</v>
      </c>
      <c r="K36" s="66">
        <f t="shared" si="1"/>
        <v>4</v>
      </c>
      <c r="L36" s="66">
        <f t="shared" si="1"/>
        <v>6</v>
      </c>
      <c r="M36" s="66">
        <f t="shared" si="1"/>
        <v>6</v>
      </c>
      <c r="N36" s="66">
        <f t="shared" si="1"/>
        <v>12</v>
      </c>
      <c r="O36" s="66">
        <f t="shared" si="1"/>
        <v>11</v>
      </c>
      <c r="P36" s="66">
        <f t="shared" si="1"/>
        <v>14</v>
      </c>
      <c r="Q36" s="66">
        <f t="shared" si="1"/>
        <v>9</v>
      </c>
      <c r="R36" s="66">
        <f t="shared" si="1"/>
        <v>13</v>
      </c>
      <c r="S36" s="66">
        <f t="shared" si="1"/>
        <v>14</v>
      </c>
      <c r="T36" s="66">
        <f t="shared" si="1"/>
        <v>19</v>
      </c>
      <c r="U36" s="66">
        <f t="shared" si="1"/>
        <v>14</v>
      </c>
      <c r="V36" s="66">
        <f t="shared" si="1"/>
        <v>7</v>
      </c>
      <c r="W36" s="66">
        <f t="shared" si="1"/>
        <v>3</v>
      </c>
      <c r="X36" s="66">
        <f t="shared" si="1"/>
        <v>8</v>
      </c>
      <c r="Y36" s="66">
        <f t="shared" si="1"/>
        <v>8</v>
      </c>
      <c r="Z36" s="66">
        <f t="shared" si="1"/>
        <v>3</v>
      </c>
      <c r="AA36" s="66">
        <f t="shared" si="1"/>
        <v>5</v>
      </c>
      <c r="AB36" s="66">
        <f t="shared" si="1"/>
        <v>2</v>
      </c>
      <c r="AC36" s="66">
        <f t="shared" si="1"/>
        <v>5</v>
      </c>
      <c r="AD36" s="66">
        <f t="shared" si="1"/>
        <v>6</v>
      </c>
      <c r="AE36" s="66">
        <f t="shared" si="1"/>
        <v>6</v>
      </c>
      <c r="AF36" s="66">
        <f t="shared" si="1"/>
        <v>3</v>
      </c>
      <c r="AG36" s="67">
        <f t="shared" si="1"/>
        <v>4</v>
      </c>
      <c r="AH36" s="3">
        <f>SUM(C$36:AG$36)</f>
        <v>200</v>
      </c>
      <c r="AI36" s="53" t="s">
        <v>72</v>
      </c>
    </row>
    <row r="38" spans="2:35">
      <c r="AG38" s="175" t="s">
        <v>73</v>
      </c>
      <c r="AH38" s="176"/>
      <c r="AI38" s="177"/>
    </row>
    <row r="39" spans="2:35">
      <c r="AG39" s="178"/>
      <c r="AH39" s="179"/>
      <c r="AI39" s="180"/>
    </row>
    <row r="40" spans="2:35">
      <c r="AG40" s="178"/>
      <c r="AH40" s="179"/>
      <c r="AI40" s="180"/>
    </row>
    <row r="41" spans="2:35">
      <c r="AG41" s="178"/>
      <c r="AH41" s="179"/>
      <c r="AI41" s="180"/>
    </row>
    <row r="42" spans="2:35">
      <c r="AG42" s="181"/>
      <c r="AH42" s="182"/>
      <c r="AI42" s="183"/>
    </row>
  </sheetData>
  <mergeCells count="1">
    <mergeCell ref="AG38:AI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40ED-11E3-4A64-BF0B-2A266D126A36}">
  <dimension ref="B2:H12"/>
  <sheetViews>
    <sheetView workbookViewId="0">
      <selection activeCell="E2" sqref="E2"/>
    </sheetView>
  </sheetViews>
  <sheetFormatPr defaultRowHeight="15"/>
  <cols>
    <col min="2" max="2" width="21.42578125" customWidth="1"/>
    <col min="3" max="3" width="35" customWidth="1"/>
    <col min="4" max="4" width="36.28515625" customWidth="1"/>
    <col min="5" max="5" width="33.5703125" customWidth="1"/>
    <col min="7" max="7" width="25.42578125" customWidth="1"/>
    <col min="8" max="8" width="25.7109375" customWidth="1"/>
  </cols>
  <sheetData>
    <row r="2" spans="2:8" ht="33" customHeight="1">
      <c r="B2" s="122" t="s">
        <v>74</v>
      </c>
      <c r="C2" s="122" t="s">
        <v>75</v>
      </c>
      <c r="D2" s="122" t="s">
        <v>76</v>
      </c>
      <c r="E2" s="52" t="s">
        <v>77</v>
      </c>
      <c r="G2" s="52" t="s">
        <v>70</v>
      </c>
      <c r="H2" s="52" t="s">
        <v>78</v>
      </c>
    </row>
    <row r="3" spans="2:8" ht="33" customHeight="1">
      <c r="B3" s="128">
        <f>SUMPRODUCT('13'!$M$4:$M$13,$G$3:$G$12) / 200</f>
        <v>65.093249999999998</v>
      </c>
      <c r="C3" s="128">
        <f>SUMPRODUCT('13'!$M$4:$M$13,$H$3:$H$12) / 200</f>
        <v>25.043287438982958</v>
      </c>
      <c r="D3" s="128">
        <f>SUMPRODUCT('13'!$M$4:$M$13,$G$3:$G$12,$G$3:$G$12) / 200 - POWER($B$3, 2)</f>
        <v>19.103340998515705</v>
      </c>
      <c r="E3" s="128">
        <f>SUM($C$3:$D$3)</f>
        <v>44.146628437498663</v>
      </c>
      <c r="G3" s="128">
        <f>SUMPRODUCT('13'!$C$17:$L$17,'13'!$C4:$L4) / '13'!$M4</f>
        <v>55.383000000000003</v>
      </c>
      <c r="H3" s="128">
        <f>SUMPRODUCT('13'!$C$17:$L$17,'13'!$C$17:$L$17,'13'!$C4:$L4) / '13'!$M4 - POWER($G3,2)</f>
        <v>20.196035999999367</v>
      </c>
    </row>
    <row r="4" spans="2:8">
      <c r="B4" s="20"/>
      <c r="C4" s="20"/>
      <c r="D4" s="20"/>
      <c r="E4" s="20"/>
      <c r="G4" s="128">
        <f>SUMPRODUCT('13'!$C$17:$L$17,'13'!$C5:$L5) / '13'!$M5</f>
        <v>59.826315789473689</v>
      </c>
      <c r="H4" s="128">
        <f>SUMPRODUCT('13'!$C$17:$L$17,'13'!$C$17:$L$17,'13'!$C5:$L5) / '13'!$M5 - POWER($G4,2)</f>
        <v>18.902743005539833</v>
      </c>
    </row>
    <row r="5" spans="2:8">
      <c r="G5" s="128">
        <f>SUMPRODUCT('13'!$C$17:$L$17,'13'!$C6:$L6) / '13'!$M6</f>
        <v>64.014333333333326</v>
      </c>
      <c r="H5" s="128">
        <f>SUMPRODUCT('13'!$C$17:$L$17,'13'!$C$17:$L$17,'13'!$C6:$L6) / '13'!$M6 - POWER($G5,2)</f>
        <v>30.0523528888898</v>
      </c>
    </row>
    <row r="6" spans="2:8">
      <c r="G6" s="128">
        <f>SUMPRODUCT('13'!$C$17:$L$17,'13'!$C7:$L7) / '13'!$M7</f>
        <v>66.983275862068965</v>
      </c>
      <c r="H6" s="128">
        <f>SUMPRODUCT('13'!$C$17:$L$17,'13'!$C$17:$L$17,'13'!$C7:$L7) / '13'!$M7 - POWER($G6,2)</f>
        <v>24.173590130794764</v>
      </c>
    </row>
    <row r="7" spans="2:8">
      <c r="G7" s="128">
        <f>SUMPRODUCT('13'!$C$17:$L$17,'13'!$C8:$L8) / '13'!$M8</f>
        <v>68.993400000000008</v>
      </c>
      <c r="H7" s="128">
        <f>SUMPRODUCT('13'!$C$17:$L$17,'13'!$C$17:$L$17,'13'!$C8:$L8) / '13'!$M8 - POWER($G7,2)</f>
        <v>29.247157439997864</v>
      </c>
    </row>
    <row r="8" spans="2:8">
      <c r="G8" s="128">
        <f>SUMPRODUCT('13'!$C$17:$L$17,'13'!$C9:$L9) / '13'!$M9</f>
        <v>72.074999999999989</v>
      </c>
      <c r="H8" s="128">
        <f>SUMPRODUCT('13'!$C$17:$L$17,'13'!$C$17:$L$17,'13'!$C9:$L9) / '13'!$M9 - POWER($G8,2)</f>
        <v>36.800357142857138</v>
      </c>
    </row>
    <row r="9" spans="2:8">
      <c r="G9" s="128">
        <f>SUMPRODUCT('13'!$C$17:$L$17,'13'!$C10:$L10) / '13'!$M10</f>
        <v>72.074999999999974</v>
      </c>
      <c r="H9" s="128">
        <f>SUMPRODUCT('13'!$C$17:$L$17,'13'!$C$17:$L$17,'13'!$C10:$L10) / '13'!$M10 - POWER($G9,2)</f>
        <v>8.243279999999686</v>
      </c>
    </row>
    <row r="10" spans="2:8">
      <c r="G10" s="128">
        <f>SUMPRODUCT('13'!$C$17:$L$17,'13'!$C11:$L11) / '13'!$M11</f>
        <v>67.259999999999991</v>
      </c>
      <c r="H10" s="128">
        <f>SUMPRODUCT('13'!$C$17:$L$17,'13'!$C$17:$L$17,'13'!$C11:$L11) / '13'!$M11 - POWER($G10,2)</f>
        <v>23.184225000000879</v>
      </c>
    </row>
    <row r="11" spans="2:8">
      <c r="G11" s="128">
        <f>SUMPRODUCT('13'!$C$17:$L$17,'13'!$C12:$L12) / '13'!$M12</f>
        <v>78.494999999999976</v>
      </c>
      <c r="H11" s="128">
        <f>SUMPRODUCT('13'!$C$17:$L$17,'13'!$C$17:$L$17,'13'!$C12:$L12) / '13'!$M12 - POWER($G11,2)</f>
        <v>0</v>
      </c>
    </row>
    <row r="12" spans="2:8">
      <c r="G12" s="128">
        <f>SUMPRODUCT('13'!$C$17:$L$17,'13'!$C13:$L13) / '13'!$M13</f>
        <v>59.234999999999999</v>
      </c>
      <c r="H12" s="128">
        <f>SUMPRODUCT('13'!$C$17:$L$17,'13'!$C$17:$L$17,'13'!$C13:$L13) / '13'!$M13 - POWER($G12,2)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2978-F15A-41C4-A0A6-41628DCCD7BA}">
  <dimension ref="B2:D10"/>
  <sheetViews>
    <sheetView workbookViewId="0">
      <selection activeCell="B4" sqref="B4"/>
    </sheetView>
  </sheetViews>
  <sheetFormatPr defaultRowHeight="15"/>
  <cols>
    <col min="2" max="2" width="37.5703125" customWidth="1"/>
    <col min="3" max="3" width="37.42578125" customWidth="1"/>
  </cols>
  <sheetData>
    <row r="2" spans="2:4" ht="32.25" customHeight="1">
      <c r="B2" s="133" t="s">
        <v>79</v>
      </c>
      <c r="C2" s="135"/>
    </row>
    <row r="3" spans="2:4" ht="22.5" customHeight="1">
      <c r="B3" s="16" t="s">
        <v>63</v>
      </c>
      <c r="C3" s="55" t="s">
        <v>80</v>
      </c>
    </row>
    <row r="4" spans="2:4" ht="25.5" customHeight="1">
      <c r="B4" s="128">
        <f>'11'!D3 / '11'!C3 * (200 - 10) / (10 - 1)</f>
        <v>16.103826440347227</v>
      </c>
      <c r="C4" s="128">
        <f>_xlfn.F.INV.RT(0.05, 10 - 1, 200 - 10)</f>
        <v>1.9294247566488121</v>
      </c>
    </row>
    <row r="6" spans="2:4" ht="15" customHeight="1">
      <c r="B6" s="175" t="s">
        <v>81</v>
      </c>
      <c r="C6" s="176"/>
      <c r="D6" s="177"/>
    </row>
    <row r="7" spans="2:4" ht="15" customHeight="1">
      <c r="B7" s="178"/>
      <c r="C7" s="179"/>
      <c r="D7" s="180"/>
    </row>
    <row r="8" spans="2:4" ht="15" customHeight="1">
      <c r="B8" s="178"/>
      <c r="C8" s="179"/>
      <c r="D8" s="180"/>
    </row>
    <row r="9" spans="2:4" ht="15" customHeight="1">
      <c r="B9" s="178"/>
      <c r="C9" s="179"/>
      <c r="D9" s="180"/>
    </row>
    <row r="10" spans="2:4" ht="15" customHeight="1">
      <c r="B10" s="181"/>
      <c r="C10" s="182"/>
      <c r="D10" s="183"/>
    </row>
  </sheetData>
  <mergeCells count="2">
    <mergeCell ref="B2:C2"/>
    <mergeCell ref="B6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6C82-546C-4C65-90F7-E65E943A8DEB}">
  <dimension ref="A2:S203"/>
  <sheetViews>
    <sheetView topLeftCell="A30" workbookViewId="0">
      <selection activeCell="C52" sqref="C52"/>
    </sheetView>
  </sheetViews>
  <sheetFormatPr defaultRowHeight="15"/>
  <cols>
    <col min="2" max="2" width="23.7109375" customWidth="1"/>
    <col min="3" max="3" width="28.28515625" customWidth="1"/>
    <col min="4" max="4" width="26.85546875" customWidth="1"/>
    <col min="5" max="5" width="28.140625" customWidth="1"/>
    <col min="6" max="6" width="27.42578125" customWidth="1"/>
    <col min="13" max="13" width="23.28515625" customWidth="1"/>
    <col min="16" max="16" width="11.140625" customWidth="1"/>
    <col min="17" max="17" width="12.28515625" customWidth="1"/>
    <col min="19" max="19" width="30.42578125" customWidth="1"/>
  </cols>
  <sheetData>
    <row r="2" spans="2:19" ht="31.5" customHeight="1">
      <c r="B2" s="136" t="s">
        <v>82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5"/>
      <c r="O2" s="133" t="s">
        <v>83</v>
      </c>
      <c r="P2" s="134"/>
      <c r="Q2" s="135"/>
      <c r="S2" s="52" t="s">
        <v>84</v>
      </c>
    </row>
    <row r="3" spans="2:19" ht="50.25" customHeight="1">
      <c r="B3" s="77" t="s">
        <v>85</v>
      </c>
      <c r="C3" s="76" cm="1">
        <f t="array" ref="C3:L3">TRANSPOSE('2'!$B$16:$B$25)</f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52" t="s">
        <v>69</v>
      </c>
      <c r="O3" s="18" t="s">
        <v>2</v>
      </c>
      <c r="P3" s="18" t="s">
        <v>5</v>
      </c>
      <c r="Q3" s="16" t="s">
        <v>6</v>
      </c>
      <c r="S3" s="128">
        <f>AVERAGE('2'!$E16:$F16)</f>
        <v>49.605000000000004</v>
      </c>
    </row>
    <row r="4" spans="2:19">
      <c r="B4" s="78" cm="1">
        <f t="array" ref="B4:B13">'2'!$B$16:$B$25</f>
        <v>1</v>
      </c>
      <c r="C4" s="40" cm="1">
        <f t="array" ref="C4">SUM(($B4=$P$4:$P$203)*(C$3=$Q$4:$Q$203))</f>
        <v>3</v>
      </c>
      <c r="D4" s="42" cm="1">
        <f t="array" ref="D4">SUM(($B4=$P$4:$P$203)*(D$3=$Q$4:$Q$203))</f>
        <v>1</v>
      </c>
      <c r="E4" s="42" cm="1">
        <f t="array" ref="E4">SUM(($B4=$P$4:$P$203)*(E$3=$Q$4:$Q$203))</f>
        <v>2</v>
      </c>
      <c r="F4" s="42" cm="1">
        <f t="array" ref="F4">SUM(($B4=$P$4:$P$203)*(F$3=$Q$4:$Q$203))</f>
        <v>3</v>
      </c>
      <c r="G4" s="42" cm="1">
        <f t="array" ref="G4">SUM(($B4=$P$4:$P$203)*(G$3=$Q$4:$Q$203))</f>
        <v>1</v>
      </c>
      <c r="H4" s="42" cm="1">
        <f t="array" ref="H4">SUM(($B4=$P$4:$P$203)*(H$3=$Q$4:$Q$203))</f>
        <v>0</v>
      </c>
      <c r="I4" s="42" cm="1">
        <f t="array" ref="I4">SUM(($B4=$P$4:$P$203)*(I$3=$Q$4:$Q$203))</f>
        <v>0</v>
      </c>
      <c r="J4" s="42" cm="1">
        <f t="array" ref="J4">SUM(($B4=$P$4:$P$203)*(J$3=$Q$4:$Q$203))</f>
        <v>0</v>
      </c>
      <c r="K4" s="42" cm="1">
        <f t="array" ref="K4">SUM(($B4=$P$4:$P$203)*(K$3=$Q$4:$Q$203))</f>
        <v>0</v>
      </c>
      <c r="L4" s="70" cm="1">
        <f t="array" ref="L4">SUM(($B4=$P$4:$P$203)*(L$3=$Q$4:$Q$203))</f>
        <v>0</v>
      </c>
      <c r="M4" s="62">
        <f t="shared" ref="M4:M12" si="0">SUM($C4:$L4)</f>
        <v>10</v>
      </c>
      <c r="O4" s="23">
        <v>63</v>
      </c>
      <c r="P4" s="23" cm="1">
        <f t="array" ref="P4">MATCH(1, ('1'!$C4 &gt;= '2'!$C$16:$C$25)*('1'!$C4 &lt; '2'!$D$16:$D$25), 0)</f>
        <v>1</v>
      </c>
      <c r="Q4" s="23" cm="1">
        <f t="array" ref="Q4">MATCH(1, ('1'!$D4 &gt;= '2'!$E$16:$E$25)*('1'!$D4 &lt; '2'!$F$16:$F$25), 0)</f>
        <v>2</v>
      </c>
      <c r="S4" s="3">
        <f>AVERAGE('2'!$E17:$F17)</f>
        <v>52.814999999999998</v>
      </c>
    </row>
    <row r="5" spans="2:19">
      <c r="B5" s="79">
        <v>2</v>
      </c>
      <c r="C5" s="71" cm="1">
        <f t="array" ref="C5">SUM(($B5=$P$4:$P$203)*(C$3=$Q$4:$Q$203))</f>
        <v>1</v>
      </c>
      <c r="D5" s="68" cm="1">
        <f t="array" ref="D5">SUM(($B5=$P$4:$P$203)*(D$3=$Q$4:$Q$203))</f>
        <v>4</v>
      </c>
      <c r="E5" s="68" cm="1">
        <f t="array" ref="E5">SUM(($B5=$P$4:$P$203)*(E$3=$Q$4:$Q$203))</f>
        <v>6</v>
      </c>
      <c r="F5" s="68" cm="1">
        <f t="array" ref="F5">SUM(($B5=$P$4:$P$203)*(F$3=$Q$4:$Q$203))</f>
        <v>11</v>
      </c>
      <c r="G5" s="68" cm="1">
        <f t="array" ref="G5">SUM(($B5=$P$4:$P$203)*(G$3=$Q$4:$Q$203))</f>
        <v>8</v>
      </c>
      <c r="H5" s="68" cm="1">
        <f t="array" ref="H5">SUM(($B5=$P$4:$P$203)*(H$3=$Q$4:$Q$203))</f>
        <v>8</v>
      </c>
      <c r="I5" s="68" cm="1">
        <f t="array" ref="I5">SUM(($B5=$P$4:$P$203)*(I$3=$Q$4:$Q$203))</f>
        <v>0</v>
      </c>
      <c r="J5" s="68" cm="1">
        <f t="array" ref="J5">SUM(($B5=$P$4:$P$203)*(J$3=$Q$4:$Q$203))</f>
        <v>0</v>
      </c>
      <c r="K5" s="68" cm="1">
        <f t="array" ref="K5">SUM(($B5=$P$4:$P$203)*(K$3=$Q$4:$Q$203))</f>
        <v>0</v>
      </c>
      <c r="L5" s="72" cm="1">
        <f t="array" ref="L5">SUM(($B5=$P$4:$P$203)*(L$3=$Q$4:$Q$203))</f>
        <v>0</v>
      </c>
      <c r="M5" s="63">
        <f t="shared" si="0"/>
        <v>38</v>
      </c>
      <c r="O5" s="4">
        <v>49</v>
      </c>
      <c r="P5" s="23" cm="1">
        <f t="array" ref="P5">MATCH(1, ('1'!$C5 &gt;= '2'!$C$16:$C$25)*('1'!$C5 &lt; '2'!$D$16:$D$25), 0)</f>
        <v>1</v>
      </c>
      <c r="Q5" s="23" cm="1">
        <f t="array" ref="Q5">MATCH(1, ('1'!$D5 &gt;= '2'!$E$16:$E$25)*('1'!$D5 &lt; '2'!$F$16:$F$25), 0)</f>
        <v>4</v>
      </c>
      <c r="S5" s="3">
        <f>AVERAGE('2'!$E18:$F18)</f>
        <v>56.025000000000006</v>
      </c>
    </row>
    <row r="6" spans="2:19">
      <c r="B6" s="80">
        <v>3</v>
      </c>
      <c r="C6" s="71" cm="1">
        <f t="array" ref="C6">SUM(($B6=$P$4:$P$203)*(C$3=$Q$4:$Q$203))</f>
        <v>1</v>
      </c>
      <c r="D6" s="68" cm="1">
        <f t="array" ref="D6">SUM(($B6=$P$4:$P$203)*(D$3=$Q$4:$Q$203))</f>
        <v>0</v>
      </c>
      <c r="E6" s="68" cm="1">
        <f t="array" ref="E6">SUM(($B6=$P$4:$P$203)*(E$3=$Q$4:$Q$203))</f>
        <v>3</v>
      </c>
      <c r="F6" s="68" cm="1">
        <f t="array" ref="F6">SUM(($B6=$P$4:$P$203)*(F$3=$Q$4:$Q$203))</f>
        <v>4</v>
      </c>
      <c r="G6" s="68" cm="1">
        <f t="array" ref="G6">SUM(($B6=$P$4:$P$203)*(G$3=$Q$4:$Q$203))</f>
        <v>20</v>
      </c>
      <c r="H6" s="68" cm="1">
        <f t="array" ref="H6">SUM(($B6=$P$4:$P$203)*(H$3=$Q$4:$Q$203))</f>
        <v>9</v>
      </c>
      <c r="I6" s="68" cm="1">
        <f t="array" ref="I6">SUM(($B6=$P$4:$P$203)*(I$3=$Q$4:$Q$203))</f>
        <v>2</v>
      </c>
      <c r="J6" s="68" cm="1">
        <f t="array" ref="J6">SUM(($B6=$P$4:$P$203)*(J$3=$Q$4:$Q$203))</f>
        <v>3</v>
      </c>
      <c r="K6" s="68" cm="1">
        <f t="array" ref="K6">SUM(($B6=$P$4:$P$203)*(K$3=$Q$4:$Q$203))</f>
        <v>1</v>
      </c>
      <c r="L6" s="72" cm="1">
        <f t="array" ref="L6">SUM(($B6=$P$4:$P$203)*(L$3=$Q$4:$Q$203))</f>
        <v>2</v>
      </c>
      <c r="M6" s="63">
        <f t="shared" si="0"/>
        <v>45</v>
      </c>
      <c r="O6" s="4">
        <v>140</v>
      </c>
      <c r="P6" s="23" cm="1">
        <f t="array" ref="P6">MATCH(1, ('1'!$C6 &gt;= '2'!$C$16:$C$25)*('1'!$C6 &lt; '2'!$D$16:$D$25), 0)</f>
        <v>1</v>
      </c>
      <c r="Q6" s="23" cm="1">
        <f t="array" ref="Q6">MATCH(1, ('1'!$D6 &gt;= '2'!$E$16:$E$25)*('1'!$D6 &lt; '2'!$F$16:$F$25), 0)</f>
        <v>4</v>
      </c>
      <c r="S6" s="3">
        <f>AVERAGE('2'!$E19:$F19)</f>
        <v>59.234999999999999</v>
      </c>
    </row>
    <row r="7" spans="2:19">
      <c r="B7" s="81">
        <v>4</v>
      </c>
      <c r="C7" s="71" cm="1">
        <f t="array" ref="C7">SUM(($B7=$P$4:$P$203)*(C$3=$Q$4:$Q$203))</f>
        <v>0</v>
      </c>
      <c r="D7" s="68" cm="1">
        <f t="array" ref="D7">SUM(($B7=$P$4:$P$203)*(D$3=$Q$4:$Q$203))</f>
        <v>0</v>
      </c>
      <c r="E7" s="68" cm="1">
        <f t="array" ref="E7">SUM(($B7=$P$4:$P$203)*(E$3=$Q$4:$Q$203))</f>
        <v>1</v>
      </c>
      <c r="F7" s="68" cm="1">
        <f t="array" ref="F7">SUM(($B7=$P$4:$P$203)*(F$3=$Q$4:$Q$203))</f>
        <v>3</v>
      </c>
      <c r="G7" s="68" cm="1">
        <f t="array" ref="G7">SUM(($B7=$P$4:$P$203)*(G$3=$Q$4:$Q$203))</f>
        <v>12</v>
      </c>
      <c r="H7" s="68" cm="1">
        <f t="array" ref="H7">SUM(($B7=$P$4:$P$203)*(H$3=$Q$4:$Q$203))</f>
        <v>20</v>
      </c>
      <c r="I7" s="68" cm="1">
        <f t="array" ref="I7">SUM(($B7=$P$4:$P$203)*(I$3=$Q$4:$Q$203))</f>
        <v>9</v>
      </c>
      <c r="J7" s="68" cm="1">
        <f t="array" ref="J7">SUM(($B7=$P$4:$P$203)*(J$3=$Q$4:$Q$203))</f>
        <v>4</v>
      </c>
      <c r="K7" s="68" cm="1">
        <f t="array" ref="K7">SUM(($B7=$P$4:$P$203)*(K$3=$Q$4:$Q$203))</f>
        <v>8</v>
      </c>
      <c r="L7" s="72" cm="1">
        <f t="array" ref="L7">SUM(($B7=$P$4:$P$203)*(L$3=$Q$4:$Q$203))</f>
        <v>1</v>
      </c>
      <c r="M7" s="63">
        <f t="shared" si="0"/>
        <v>58</v>
      </c>
      <c r="O7" s="4">
        <v>153</v>
      </c>
      <c r="P7" s="23" cm="1">
        <f t="array" ref="P7">MATCH(1, ('1'!$C7 &gt;= '2'!$C$16:$C$25)*('1'!$C7 &lt; '2'!$D$16:$D$25), 0)</f>
        <v>1</v>
      </c>
      <c r="Q7" s="23" cm="1">
        <f t="array" ref="Q7">MATCH(1, ('1'!$D7 &gt;= '2'!$E$16:$E$25)*('1'!$D7 &lt; '2'!$F$16:$F$25), 0)</f>
        <v>3</v>
      </c>
      <c r="S7" s="3">
        <f>AVERAGE('2'!$E20:$F20)</f>
        <v>62.445</v>
      </c>
    </row>
    <row r="8" spans="2:19">
      <c r="B8" s="81">
        <v>5</v>
      </c>
      <c r="C8" s="71" cm="1">
        <f t="array" ref="C8">SUM(($B8=$P$4:$P$203)*(C$3=$Q$4:$Q$203))</f>
        <v>0</v>
      </c>
      <c r="D8" s="68" cm="1">
        <f t="array" ref="D8">SUM(($B8=$P$4:$P$203)*(D$3=$Q$4:$Q$203))</f>
        <v>0</v>
      </c>
      <c r="E8" s="68" cm="1">
        <f t="array" ref="E8">SUM(($B8=$P$4:$P$203)*(E$3=$Q$4:$Q$203))</f>
        <v>0</v>
      </c>
      <c r="F8" s="68" cm="1">
        <f t="array" ref="F8">SUM(($B8=$P$4:$P$203)*(F$3=$Q$4:$Q$203))</f>
        <v>0</v>
      </c>
      <c r="G8" s="68" cm="1">
        <f t="array" ref="G8">SUM(($B8=$P$4:$P$203)*(G$3=$Q$4:$Q$203))</f>
        <v>5</v>
      </c>
      <c r="H8" s="68" cm="1">
        <f t="array" ref="H8">SUM(($B8=$P$4:$P$203)*(H$3=$Q$4:$Q$203))</f>
        <v>7</v>
      </c>
      <c r="I8" s="68" cm="1">
        <f t="array" ref="I8">SUM(($B8=$P$4:$P$203)*(I$3=$Q$4:$Q$203))</f>
        <v>4</v>
      </c>
      <c r="J8" s="68" cm="1">
        <f t="array" ref="J8">SUM(($B8=$P$4:$P$203)*(J$3=$Q$4:$Q$203))</f>
        <v>4</v>
      </c>
      <c r="K8" s="68" cm="1">
        <f t="array" ref="K8">SUM(($B8=$P$4:$P$203)*(K$3=$Q$4:$Q$203))</f>
        <v>1</v>
      </c>
      <c r="L8" s="72" cm="1">
        <f t="array" ref="L8">SUM(($B8=$P$4:$P$203)*(L$3=$Q$4:$Q$203))</f>
        <v>4</v>
      </c>
      <c r="M8" s="63">
        <f t="shared" si="0"/>
        <v>25</v>
      </c>
      <c r="O8" s="4">
        <v>163</v>
      </c>
      <c r="P8" s="23" cm="1">
        <f t="array" ref="P8">MATCH(1, ('1'!$C8 &gt;= '2'!$C$16:$C$25)*('1'!$C8 &lt; '2'!$D$16:$D$25), 0)</f>
        <v>1</v>
      </c>
      <c r="Q8" s="23" cm="1">
        <f t="array" ref="Q8">MATCH(1, ('1'!$D8 &gt;= '2'!$E$16:$E$25)*('1'!$D8 &lt; '2'!$F$16:$F$25), 0)</f>
        <v>1</v>
      </c>
      <c r="S8" s="3">
        <f>AVERAGE('2'!$E21:$F21)</f>
        <v>65.655000000000001</v>
      </c>
    </row>
    <row r="9" spans="2:19">
      <c r="B9" s="78">
        <v>6</v>
      </c>
      <c r="C9" s="71" cm="1">
        <f t="array" ref="C9">SUM(($B9=$P$4:$P$203)*(C$3=$Q$4:$Q$203))</f>
        <v>0</v>
      </c>
      <c r="D9" s="68" cm="1">
        <f t="array" ref="D9">SUM(($B9=$P$4:$P$203)*(D$3=$Q$4:$Q$203))</f>
        <v>0</v>
      </c>
      <c r="E9" s="68" cm="1">
        <f t="array" ref="E9">SUM(($B9=$P$4:$P$203)*(E$3=$Q$4:$Q$203))</f>
        <v>0</v>
      </c>
      <c r="F9" s="68" cm="1">
        <f t="array" ref="F9">SUM(($B9=$P$4:$P$203)*(F$3=$Q$4:$Q$203))</f>
        <v>1</v>
      </c>
      <c r="G9" s="68" cm="1">
        <f t="array" ref="G9">SUM(($B9=$P$4:$P$203)*(G$3=$Q$4:$Q$203))</f>
        <v>0</v>
      </c>
      <c r="H9" s="68" cm="1">
        <f t="array" ref="H9">SUM(($B9=$P$4:$P$203)*(H$3=$Q$4:$Q$203))</f>
        <v>3</v>
      </c>
      <c r="I9" s="68" cm="1">
        <f t="array" ref="I9">SUM(($B9=$P$4:$P$203)*(I$3=$Q$4:$Q$203))</f>
        <v>1</v>
      </c>
      <c r="J9" s="68" cm="1">
        <f t="array" ref="J9">SUM(($B9=$P$4:$P$203)*(J$3=$Q$4:$Q$203))</f>
        <v>3</v>
      </c>
      <c r="K9" s="68" cm="1">
        <f t="array" ref="K9">SUM(($B9=$P$4:$P$203)*(K$3=$Q$4:$Q$203))</f>
        <v>1</v>
      </c>
      <c r="L9" s="72" cm="1">
        <f t="array" ref="L9">SUM(($B9=$P$4:$P$203)*(L$3=$Q$4:$Q$203))</f>
        <v>5</v>
      </c>
      <c r="M9" s="63">
        <f t="shared" si="0"/>
        <v>14</v>
      </c>
      <c r="O9" s="4">
        <v>177</v>
      </c>
      <c r="P9" s="23" cm="1">
        <f t="array" ref="P9">MATCH(1, ('1'!$C9 &gt;= '2'!$C$16:$C$25)*('1'!$C9 &lt; '2'!$D$16:$D$25), 0)</f>
        <v>1</v>
      </c>
      <c r="Q9" s="23" cm="1">
        <f t="array" ref="Q9">MATCH(1, ('1'!$D9 &gt;= '2'!$E$16:$E$25)*('1'!$D9 &lt; '2'!$F$16:$F$25), 0)</f>
        <v>1</v>
      </c>
      <c r="S9" s="3">
        <f>AVERAGE('2'!$E22:$F22)</f>
        <v>68.864999999999981</v>
      </c>
    </row>
    <row r="10" spans="2:19">
      <c r="B10" s="80">
        <v>7</v>
      </c>
      <c r="C10" s="71" cm="1">
        <f t="array" ref="C10">SUM(($B10=$P$4:$P$203)*(C$3=$Q$4:$Q$203))</f>
        <v>0</v>
      </c>
      <c r="D10" s="68" cm="1">
        <f t="array" ref="D10">SUM(($B10=$P$4:$P$203)*(D$3=$Q$4:$Q$203))</f>
        <v>0</v>
      </c>
      <c r="E10" s="68" cm="1">
        <f t="array" ref="E10">SUM(($B10=$P$4:$P$203)*(E$3=$Q$4:$Q$203))</f>
        <v>0</v>
      </c>
      <c r="F10" s="68" cm="1">
        <f t="array" ref="F10">SUM(($B10=$P$4:$P$203)*(F$3=$Q$4:$Q$203))</f>
        <v>0</v>
      </c>
      <c r="G10" s="68" cm="1">
        <f t="array" ref="G10">SUM(($B10=$P$4:$P$203)*(G$3=$Q$4:$Q$203))</f>
        <v>0</v>
      </c>
      <c r="H10" s="68" cm="1">
        <f t="array" ref="H10">SUM(($B10=$P$4:$P$203)*(H$3=$Q$4:$Q$203))</f>
        <v>0</v>
      </c>
      <c r="I10" s="68" cm="1">
        <f t="array" ref="I10">SUM(($B10=$P$4:$P$203)*(I$3=$Q$4:$Q$203))</f>
        <v>2</v>
      </c>
      <c r="J10" s="68" cm="1">
        <f t="array" ref="J10">SUM(($B10=$P$4:$P$203)*(J$3=$Q$4:$Q$203))</f>
        <v>1</v>
      </c>
      <c r="K10" s="68" cm="1">
        <f t="array" ref="K10">SUM(($B10=$P$4:$P$203)*(K$3=$Q$4:$Q$203))</f>
        <v>2</v>
      </c>
      <c r="L10" s="72" cm="1">
        <f t="array" ref="L10">SUM(($B10=$P$4:$P$203)*(L$3=$Q$4:$Q$203))</f>
        <v>0</v>
      </c>
      <c r="M10" s="63">
        <f t="shared" si="0"/>
        <v>5</v>
      </c>
      <c r="O10" s="4">
        <v>52</v>
      </c>
      <c r="P10" s="23" cm="1">
        <f t="array" ref="P10">MATCH(1, ('1'!$C10 &gt;= '2'!$C$16:$C$25)*('1'!$C10 &lt; '2'!$D$16:$D$25), 0)</f>
        <v>1</v>
      </c>
      <c r="Q10" s="23" cm="1">
        <f t="array" ref="Q10">MATCH(1, ('1'!$D10 &gt;= '2'!$E$16:$E$25)*('1'!$D10 &lt; '2'!$F$16:$F$25), 0)</f>
        <v>5</v>
      </c>
      <c r="S10" s="3">
        <f>AVERAGE('2'!$E23:$F23)</f>
        <v>72.074999999999989</v>
      </c>
    </row>
    <row r="11" spans="2:19">
      <c r="B11" s="81">
        <v>8</v>
      </c>
      <c r="C11" s="71" cm="1">
        <f t="array" ref="C11">SUM(($B11=$P$4:$P$203)*(C$3=$Q$4:$Q$203))</f>
        <v>0</v>
      </c>
      <c r="D11" s="68" cm="1">
        <f t="array" ref="D11">SUM(($B11=$P$4:$P$203)*(D$3=$Q$4:$Q$203))</f>
        <v>0</v>
      </c>
      <c r="E11" s="68" cm="1">
        <f t="array" ref="E11">SUM(($B11=$P$4:$P$203)*(E$3=$Q$4:$Q$203))</f>
        <v>0</v>
      </c>
      <c r="F11" s="68" cm="1">
        <f t="array" ref="F11">SUM(($B11=$P$4:$P$203)*(F$3=$Q$4:$Q$203))</f>
        <v>0</v>
      </c>
      <c r="G11" s="68" cm="1">
        <f t="array" ref="G11">SUM(($B11=$P$4:$P$203)*(G$3=$Q$4:$Q$203))</f>
        <v>1</v>
      </c>
      <c r="H11" s="68" cm="1">
        <f t="array" ref="H11">SUM(($B11=$P$4:$P$203)*(H$3=$Q$4:$Q$203))</f>
        <v>0</v>
      </c>
      <c r="I11" s="68" cm="1">
        <f t="array" ref="I11">SUM(($B11=$P$4:$P$203)*(I$3=$Q$4:$Q$203))</f>
        <v>0</v>
      </c>
      <c r="J11" s="68" cm="1">
        <f t="array" ref="J11">SUM(($B11=$P$4:$P$203)*(J$3=$Q$4:$Q$203))</f>
        <v>1</v>
      </c>
      <c r="K11" s="68" cm="1">
        <f t="array" ref="K11">SUM(($B11=$P$4:$P$203)*(K$3=$Q$4:$Q$203))</f>
        <v>0</v>
      </c>
      <c r="L11" s="72" cm="1">
        <f t="array" ref="L11">SUM(($B11=$P$4:$P$203)*(L$3=$Q$4:$Q$203))</f>
        <v>0</v>
      </c>
      <c r="M11" s="63">
        <f t="shared" si="0"/>
        <v>2</v>
      </c>
      <c r="O11" s="4">
        <v>54</v>
      </c>
      <c r="P11" s="23" cm="1">
        <f t="array" ref="P11">MATCH(1, ('1'!$C11 &gt;= '2'!$C$16:$C$25)*('1'!$C11 &lt; '2'!$D$16:$D$25), 0)</f>
        <v>1</v>
      </c>
      <c r="Q11" s="23" cm="1">
        <f t="array" ref="Q11">MATCH(1, ('1'!$D11 &gt;= '2'!$E$16:$E$25)*('1'!$D11 &lt; '2'!$F$16:$F$25), 0)</f>
        <v>4</v>
      </c>
      <c r="S11" s="3">
        <f>AVERAGE('2'!$E24:$F24)</f>
        <v>75.284999999999968</v>
      </c>
    </row>
    <row r="12" spans="2:19">
      <c r="B12" s="81">
        <v>9</v>
      </c>
      <c r="C12" s="71" cm="1">
        <f t="array" ref="C12">SUM(($B12=$P$4:$P$203)*(C$3=$Q$4:$Q$203))</f>
        <v>0</v>
      </c>
      <c r="D12" s="68" cm="1">
        <f t="array" ref="D12">SUM(($B12=$P$4:$P$203)*(D$3=$Q$4:$Q$203))</f>
        <v>0</v>
      </c>
      <c r="E12" s="68" cm="1">
        <f t="array" ref="E12">SUM(($B12=$P$4:$P$203)*(E$3=$Q$4:$Q$203))</f>
        <v>0</v>
      </c>
      <c r="F12" s="68" cm="1">
        <f t="array" ref="F12">SUM(($B12=$P$4:$P$203)*(F$3=$Q$4:$Q$203))</f>
        <v>0</v>
      </c>
      <c r="G12" s="68" cm="1">
        <f t="array" ref="G12">SUM(($B12=$P$4:$P$203)*(G$3=$Q$4:$Q$203))</f>
        <v>0</v>
      </c>
      <c r="H12" s="68" cm="1">
        <f t="array" ref="H12">SUM(($B12=$P$4:$P$203)*(H$3=$Q$4:$Q$203))</f>
        <v>0</v>
      </c>
      <c r="I12" s="68" cm="1">
        <f t="array" ref="I12">SUM(($B12=$P$4:$P$203)*(I$3=$Q$4:$Q$203))</f>
        <v>0</v>
      </c>
      <c r="J12" s="68" cm="1">
        <f t="array" ref="J12">SUM(($B12=$P$4:$P$203)*(J$3=$Q$4:$Q$203))</f>
        <v>0</v>
      </c>
      <c r="K12" s="68" cm="1">
        <f t="array" ref="K12">SUM(($B12=$P$4:$P$203)*(K$3=$Q$4:$Q$203))</f>
        <v>0</v>
      </c>
      <c r="L12" s="72" cm="1">
        <f t="array" ref="L12">SUM(($B12=$P$4:$P$203)*(L$3=$Q$4:$Q$203))</f>
        <v>1</v>
      </c>
      <c r="M12" s="63">
        <f t="shared" si="0"/>
        <v>1</v>
      </c>
      <c r="O12" s="4">
        <v>72</v>
      </c>
      <c r="P12" s="23" cm="1">
        <f t="array" ref="P12">MATCH(1, ('1'!$C12 &gt;= '2'!$C$16:$C$25)*('1'!$C12 &lt; '2'!$D$16:$D$25), 0)</f>
        <v>1</v>
      </c>
      <c r="Q12" s="23" cm="1">
        <f t="array" ref="Q12">MATCH(1, ('1'!$D12 &gt;= '2'!$E$16:$E$25)*('1'!$D12 &lt; '2'!$F$16:$F$25), 0)</f>
        <v>1</v>
      </c>
      <c r="S12" s="3">
        <f>AVERAGE('2'!$E25:$F25)</f>
        <v>78.494999999999976</v>
      </c>
    </row>
    <row r="13" spans="2:19">
      <c r="B13" s="81">
        <v>10</v>
      </c>
      <c r="C13" s="73" cm="1">
        <f t="array" ref="C13">SUM(($B13=$P$4:$P$203)*(C$3=$Q$4:$Q$203))</f>
        <v>0</v>
      </c>
      <c r="D13" s="74" cm="1">
        <f t="array" ref="D13">SUM(($B13=$P$4:$P$203)*(D$3=$Q$4:$Q$203))</f>
        <v>0</v>
      </c>
      <c r="E13" s="74" cm="1">
        <f t="array" ref="E13">SUM(($B13=$P$4:$P$203)*(E$3=$Q$4:$Q$203))</f>
        <v>0</v>
      </c>
      <c r="F13" s="74" cm="1">
        <f t="array" ref="F13">SUM(($B13=$P$4:$P$203)*(F$3=$Q$4:$Q$203))</f>
        <v>2</v>
      </c>
      <c r="G13" s="74" cm="1">
        <f t="array" ref="G13">SUM(($B13=$P$4:$P$203)*(G$3=$Q$4:$Q$203))</f>
        <v>0</v>
      </c>
      <c r="H13" s="74" cm="1">
        <f t="array" ref="H13">SUM(($B13=$P$4:$P$203)*(H$3=$Q$4:$Q$203))</f>
        <v>0</v>
      </c>
      <c r="I13" s="74" cm="1">
        <f t="array" ref="I13">SUM(($B13=$P$4:$P$203)*(I$3=$Q$4:$Q$203))</f>
        <v>0</v>
      </c>
      <c r="J13" s="74" cm="1">
        <f t="array" ref="J13">SUM(($B13=$P$4:$P$203)*(J$3=$Q$4:$Q$203))</f>
        <v>0</v>
      </c>
      <c r="K13" s="74" cm="1">
        <f t="array" ref="K13">SUM(($B13=$P$4:$P$203)*(K$3=$Q$4:$Q$203))</f>
        <v>0</v>
      </c>
      <c r="L13" s="75" cm="1">
        <f t="array" ref="L13">SUM(($B13=$P$4:$P$203)*(L$3=$Q$4:$Q$203))</f>
        <v>0</v>
      </c>
      <c r="M13" s="63">
        <f>SUM($C13:$L13)</f>
        <v>2</v>
      </c>
      <c r="O13" s="4">
        <v>87</v>
      </c>
      <c r="P13" s="23" cm="1">
        <f t="array" ref="P13">MATCH(1, ('1'!$C13 &gt;= '2'!$C$16:$C$25)*('1'!$C13 &lt; '2'!$D$16:$D$25), 0)</f>
        <v>1</v>
      </c>
      <c r="Q13" s="23" cm="1">
        <f t="array" ref="Q13">MATCH(1, ('1'!$D13 &gt;= '2'!$E$16:$E$25)*('1'!$D13 &lt; '2'!$F$16:$F$25), 0)</f>
        <v>3</v>
      </c>
    </row>
    <row r="14" spans="2:19" ht="33" customHeight="1">
      <c r="B14" s="52" t="s">
        <v>71</v>
      </c>
      <c r="C14" s="65">
        <f>SUM(C$4:C$13)</f>
        <v>5</v>
      </c>
      <c r="D14" s="66">
        <f t="shared" ref="D14:L14" si="1">SUM(D$4:D$13)</f>
        <v>5</v>
      </c>
      <c r="E14" s="66">
        <f t="shared" si="1"/>
        <v>12</v>
      </c>
      <c r="F14" s="66">
        <f t="shared" si="1"/>
        <v>24</v>
      </c>
      <c r="G14" s="66">
        <f t="shared" si="1"/>
        <v>47</v>
      </c>
      <c r="H14" s="66">
        <f t="shared" si="1"/>
        <v>47</v>
      </c>
      <c r="I14" s="66">
        <f t="shared" si="1"/>
        <v>18</v>
      </c>
      <c r="J14" s="66">
        <f t="shared" si="1"/>
        <v>16</v>
      </c>
      <c r="K14" s="66">
        <f t="shared" si="1"/>
        <v>13</v>
      </c>
      <c r="L14" s="66">
        <f t="shared" si="1"/>
        <v>13</v>
      </c>
      <c r="M14" s="27">
        <f>SUM($C$14:$L$14)</f>
        <v>200</v>
      </c>
      <c r="O14" s="4">
        <v>21</v>
      </c>
      <c r="P14" s="23" cm="1">
        <f t="array" ref="P14">MATCH(1, ('1'!$C14 &gt;= '2'!$C$16:$C$25)*('1'!$C14 &lt; '2'!$D$16:$D$25), 0)</f>
        <v>2</v>
      </c>
      <c r="Q14" s="23" cm="1">
        <f t="array" ref="Q14">MATCH(1, ('1'!$D14 &gt;= '2'!$E$16:$E$25)*('1'!$D14 &lt; '2'!$F$16:$F$25), 0)</f>
        <v>1</v>
      </c>
    </row>
    <row r="15" spans="2:19">
      <c r="O15" s="4">
        <v>34</v>
      </c>
      <c r="P15" s="23" cm="1">
        <f t="array" ref="P15">MATCH(1, ('1'!$C15 &gt;= '2'!$C$16:$C$25)*('1'!$C15 &lt; '2'!$D$16:$D$25), 0)</f>
        <v>2</v>
      </c>
      <c r="Q15" s="23" cm="1">
        <f t="array" ref="Q15">MATCH(1, ('1'!$D15 &gt;= '2'!$E$16:$E$25)*('1'!$D15 &lt; '2'!$F$16:$F$25), 0)</f>
        <v>3</v>
      </c>
    </row>
    <row r="16" spans="2:19" ht="29.25" customHeight="1">
      <c r="B16" s="136" t="s">
        <v>86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5"/>
      <c r="O16" s="4">
        <v>43</v>
      </c>
      <c r="P16" s="23" cm="1">
        <f t="array" ref="P16">MATCH(1, ('1'!$C16 &gt;= '2'!$C$16:$C$25)*('1'!$C16 &lt; '2'!$D$16:$D$25), 0)</f>
        <v>2</v>
      </c>
      <c r="Q16" s="23" cm="1">
        <f t="array" ref="Q16">MATCH(1, ('1'!$D16 &gt;= '2'!$E$16:$E$25)*('1'!$D16 &lt; '2'!$F$16:$F$25), 0)</f>
        <v>3</v>
      </c>
    </row>
    <row r="17" spans="1:17" ht="52.5" customHeight="1">
      <c r="B17" s="77" t="s">
        <v>87</v>
      </c>
      <c r="C17" s="76" cm="1">
        <f t="array" ref="C17:L17">TRANSPOSE($S$3:$S$12)</f>
        <v>49.605000000000004</v>
      </c>
      <c r="D17" s="76">
        <v>52.814999999999998</v>
      </c>
      <c r="E17" s="76">
        <v>56.025000000000006</v>
      </c>
      <c r="F17" s="76">
        <v>59.234999999999999</v>
      </c>
      <c r="G17" s="76">
        <v>62.445</v>
      </c>
      <c r="H17" s="76">
        <v>65.655000000000001</v>
      </c>
      <c r="I17" s="76">
        <v>68.864999999999981</v>
      </c>
      <c r="J17" s="76">
        <v>72.074999999999989</v>
      </c>
      <c r="K17" s="76">
        <v>75.284999999999968</v>
      </c>
      <c r="L17" s="60">
        <v>78.494999999999976</v>
      </c>
      <c r="M17" s="82"/>
      <c r="O17" s="4">
        <v>76</v>
      </c>
      <c r="P17" s="23" cm="1">
        <f t="array" ref="P17">MATCH(1, ('1'!$C17 &gt;= '2'!$C$16:$C$25)*('1'!$C17 &lt; '2'!$D$16:$D$25), 0)</f>
        <v>2</v>
      </c>
      <c r="Q17" s="23" cm="1">
        <f t="array" ref="Q17">MATCH(1, ('1'!$D17 &gt;= '2'!$E$16:$E$25)*('1'!$D17 &lt; '2'!$F$16:$F$25), 0)</f>
        <v>5</v>
      </c>
    </row>
    <row r="18" spans="1:17" ht="17.25" customHeight="1">
      <c r="B18" s="78">
        <f>AVERAGE('2'!$C16:$D16)</f>
        <v>158.005</v>
      </c>
      <c r="C18" s="40">
        <f>$B18*C$17*C4</f>
        <v>23513.514074999999</v>
      </c>
      <c r="D18" s="41">
        <f t="shared" ref="D18:L18" si="2">$B18*D$17*D4</f>
        <v>8345.0340749999996</v>
      </c>
      <c r="E18" s="41">
        <f t="shared" si="2"/>
        <v>17704.46025</v>
      </c>
      <c r="F18" s="41">
        <f t="shared" si="2"/>
        <v>28078.278525000002</v>
      </c>
      <c r="G18" s="41">
        <f t="shared" si="2"/>
        <v>9866.6222249999992</v>
      </c>
      <c r="H18" s="41">
        <f t="shared" si="2"/>
        <v>0</v>
      </c>
      <c r="I18" s="41">
        <f t="shared" si="2"/>
        <v>0</v>
      </c>
      <c r="J18" s="41">
        <f t="shared" si="2"/>
        <v>0</v>
      </c>
      <c r="K18" s="41">
        <f t="shared" si="2"/>
        <v>0</v>
      </c>
      <c r="L18" s="43">
        <f t="shared" si="2"/>
        <v>0</v>
      </c>
      <c r="M18" s="20"/>
      <c r="O18" s="4">
        <v>131</v>
      </c>
      <c r="P18" s="23" cm="1">
        <f t="array" ref="P18">MATCH(1, ('1'!$C18 &gt;= '2'!$C$16:$C$25)*('1'!$C18 &lt; '2'!$D$16:$D$25), 0)</f>
        <v>2</v>
      </c>
      <c r="Q18" s="23" cm="1">
        <f t="array" ref="Q18">MATCH(1, ('1'!$D18 &gt;= '2'!$E$16:$E$25)*('1'!$D18 &lt; '2'!$F$16:$F$25), 0)</f>
        <v>4</v>
      </c>
    </row>
    <row r="19" spans="1:17">
      <c r="B19" s="78">
        <f>AVERAGE('2'!$C17:$D17)</f>
        <v>162.01499999999999</v>
      </c>
      <c r="C19" s="44">
        <f t="shared" ref="C19:L19" si="3">$B19*C$17*C5</f>
        <v>8036.7540749999998</v>
      </c>
      <c r="D19" s="45">
        <f t="shared" si="3"/>
        <v>34227.288899999992</v>
      </c>
      <c r="E19" s="45">
        <f t="shared" si="3"/>
        <v>54461.342250000002</v>
      </c>
      <c r="F19" s="45">
        <f t="shared" si="3"/>
        <v>105566.543775</v>
      </c>
      <c r="G19" s="45">
        <f t="shared" si="3"/>
        <v>80936.213399999993</v>
      </c>
      <c r="H19" s="45">
        <f t="shared" si="3"/>
        <v>85096.758600000001</v>
      </c>
      <c r="I19" s="45">
        <f t="shared" si="3"/>
        <v>0</v>
      </c>
      <c r="J19" s="45">
        <f t="shared" si="3"/>
        <v>0</v>
      </c>
      <c r="K19" s="45">
        <f t="shared" si="3"/>
        <v>0</v>
      </c>
      <c r="L19" s="47">
        <f t="shared" si="3"/>
        <v>0</v>
      </c>
      <c r="M19" s="20"/>
      <c r="O19" s="4">
        <v>143</v>
      </c>
      <c r="P19" s="23" cm="1">
        <f t="array" ref="P19">MATCH(1, ('1'!$C19 &gt;= '2'!$C$16:$C$25)*('1'!$C19 &lt; '2'!$D$16:$D$25), 0)</f>
        <v>2</v>
      </c>
      <c r="Q19" s="23" cm="1">
        <f t="array" ref="Q19">MATCH(1, ('1'!$D19 &gt;= '2'!$E$16:$E$25)*('1'!$D19 &lt; '2'!$F$16:$F$25), 0)</f>
        <v>6</v>
      </c>
    </row>
    <row r="20" spans="1:17">
      <c r="B20" s="78">
        <f>AVERAGE('2'!$C18:$D18)</f>
        <v>166.02499999999998</v>
      </c>
      <c r="C20" s="44">
        <f t="shared" ref="C20:L20" si="4">$B20*C$17*C6</f>
        <v>8235.6701249999987</v>
      </c>
      <c r="D20" s="45">
        <f t="shared" si="4"/>
        <v>0</v>
      </c>
      <c r="E20" s="45">
        <f t="shared" si="4"/>
        <v>27904.651875</v>
      </c>
      <c r="F20" s="45">
        <f t="shared" si="4"/>
        <v>39337.963499999991</v>
      </c>
      <c r="G20" s="45">
        <f t="shared" si="4"/>
        <v>207348.6225</v>
      </c>
      <c r="H20" s="45">
        <f t="shared" si="4"/>
        <v>98103.342374999993</v>
      </c>
      <c r="I20" s="45">
        <f t="shared" si="4"/>
        <v>22866.62324999999</v>
      </c>
      <c r="J20" s="45">
        <f t="shared" si="4"/>
        <v>35898.755624999991</v>
      </c>
      <c r="K20" s="45">
        <f t="shared" si="4"/>
        <v>12499.192124999992</v>
      </c>
      <c r="L20" s="47">
        <f t="shared" si="4"/>
        <v>26064.264749999988</v>
      </c>
      <c r="M20" s="20"/>
      <c r="O20" s="4">
        <v>146</v>
      </c>
      <c r="P20" s="23" cm="1">
        <f t="array" ref="P20">MATCH(1, ('1'!$C20 &gt;= '2'!$C$16:$C$25)*('1'!$C20 &lt; '2'!$D$16:$D$25), 0)</f>
        <v>2</v>
      </c>
      <c r="Q20" s="23" cm="1">
        <f t="array" ref="Q20">MATCH(1, ('1'!$D20 &gt;= '2'!$E$16:$E$25)*('1'!$D20 &lt; '2'!$F$16:$F$25), 0)</f>
        <v>3</v>
      </c>
    </row>
    <row r="21" spans="1:17">
      <c r="B21" s="78">
        <f>AVERAGE('2'!$C19:$D19)</f>
        <v>170.03499999999997</v>
      </c>
      <c r="C21" s="44">
        <f t="shared" ref="C21:L21" si="5">$B21*C$17*C7</f>
        <v>0</v>
      </c>
      <c r="D21" s="45">
        <f t="shared" si="5"/>
        <v>0</v>
      </c>
      <c r="E21" s="45">
        <f t="shared" si="5"/>
        <v>9526.2108749999989</v>
      </c>
      <c r="F21" s="45">
        <f t="shared" si="5"/>
        <v>30216.069674999992</v>
      </c>
      <c r="G21" s="45">
        <f t="shared" si="5"/>
        <v>127414.02689999997</v>
      </c>
      <c r="H21" s="45">
        <f t="shared" si="5"/>
        <v>223272.95849999995</v>
      </c>
      <c r="I21" s="45">
        <f t="shared" si="5"/>
        <v>105385.14247499994</v>
      </c>
      <c r="J21" s="45">
        <f t="shared" si="5"/>
        <v>49021.090499999984</v>
      </c>
      <c r="K21" s="45">
        <f t="shared" si="5"/>
        <v>102408.67979999994</v>
      </c>
      <c r="L21" s="47">
        <f t="shared" si="5"/>
        <v>13346.897324999993</v>
      </c>
      <c r="M21" s="20"/>
      <c r="O21" s="4">
        <v>168</v>
      </c>
      <c r="P21" s="23" cm="1">
        <f t="array" ref="P21">MATCH(1, ('1'!$C21 &gt;= '2'!$C$16:$C$25)*('1'!$C21 &lt; '2'!$D$16:$D$25), 0)</f>
        <v>2</v>
      </c>
      <c r="Q21" s="23" cm="1">
        <f t="array" ref="Q21">MATCH(1, ('1'!$D21 &gt;= '2'!$E$16:$E$25)*('1'!$D21 &lt; '2'!$F$16:$F$25), 0)</f>
        <v>6</v>
      </c>
    </row>
    <row r="22" spans="1:17">
      <c r="B22" s="78">
        <f>AVERAGE('2'!$C20:$D20)</f>
        <v>174.04499999999996</v>
      </c>
      <c r="C22" s="44">
        <f t="shared" ref="C22:L22" si="6">$B22*C$17*C8</f>
        <v>0</v>
      </c>
      <c r="D22" s="45">
        <f t="shared" si="6"/>
        <v>0</v>
      </c>
      <c r="E22" s="45">
        <f t="shared" si="6"/>
        <v>0</v>
      </c>
      <c r="F22" s="45">
        <f t="shared" si="6"/>
        <v>0</v>
      </c>
      <c r="G22" s="45">
        <f t="shared" si="6"/>
        <v>54341.200124999988</v>
      </c>
      <c r="H22" s="45">
        <f t="shared" si="6"/>
        <v>79988.471324999991</v>
      </c>
      <c r="I22" s="45">
        <f t="shared" si="6"/>
        <v>47942.435699999973</v>
      </c>
      <c r="J22" s="45">
        <f t="shared" si="6"/>
        <v>50177.173499999983</v>
      </c>
      <c r="K22" s="45">
        <f t="shared" si="6"/>
        <v>13102.977824999991</v>
      </c>
      <c r="L22" s="47">
        <f t="shared" si="6"/>
        <v>54646.649099999973</v>
      </c>
      <c r="M22" s="20"/>
      <c r="O22" s="4">
        <v>188</v>
      </c>
      <c r="P22" s="23" cm="1">
        <f t="array" ref="P22">MATCH(1, ('1'!$C22 &gt;= '2'!$C$16:$C$25)*('1'!$C22 &lt; '2'!$D$16:$D$25), 0)</f>
        <v>2</v>
      </c>
      <c r="Q22" s="23" cm="1">
        <f t="array" ref="Q22">MATCH(1, ('1'!$D22 &gt;= '2'!$E$16:$E$25)*('1'!$D22 &lt; '2'!$F$16:$F$25), 0)</f>
        <v>3</v>
      </c>
    </row>
    <row r="23" spans="1:17">
      <c r="B23" s="78">
        <f>AVERAGE('2'!$C21:$D21)</f>
        <v>178.05499999999995</v>
      </c>
      <c r="C23" s="44">
        <f t="shared" ref="C23:L23" si="7">$B23*C$17*C9</f>
        <v>0</v>
      </c>
      <c r="D23" s="45">
        <f t="shared" si="7"/>
        <v>0</v>
      </c>
      <c r="E23" s="45">
        <f t="shared" si="7"/>
        <v>0</v>
      </c>
      <c r="F23" s="45">
        <f t="shared" si="7"/>
        <v>10547.087924999996</v>
      </c>
      <c r="G23" s="45">
        <f t="shared" si="7"/>
        <v>0</v>
      </c>
      <c r="H23" s="45">
        <f t="shared" si="7"/>
        <v>35070.603074999992</v>
      </c>
      <c r="I23" s="45">
        <f t="shared" si="7"/>
        <v>12261.757574999992</v>
      </c>
      <c r="J23" s="45">
        <f t="shared" si="7"/>
        <v>38499.942374999984</v>
      </c>
      <c r="K23" s="45">
        <f t="shared" si="7"/>
        <v>13404.870674999991</v>
      </c>
      <c r="L23" s="47">
        <f t="shared" si="7"/>
        <v>69882.136124999961</v>
      </c>
      <c r="M23" s="20"/>
      <c r="O23" s="4">
        <v>195</v>
      </c>
      <c r="P23" s="23" cm="1">
        <f t="array" ref="P23">MATCH(1, ('1'!$C23 &gt;= '2'!$C$16:$C$25)*('1'!$C23 &lt; '2'!$D$16:$D$25), 0)</f>
        <v>2</v>
      </c>
      <c r="Q23" s="23" cm="1">
        <f t="array" ref="Q23">MATCH(1, ('1'!$D23 &gt;= '2'!$E$16:$E$25)*('1'!$D23 &lt; '2'!$F$16:$F$25), 0)</f>
        <v>4</v>
      </c>
    </row>
    <row r="24" spans="1:17">
      <c r="B24" s="78">
        <f>AVERAGE('2'!$C22:$D22)</f>
        <v>182.06499999999994</v>
      </c>
      <c r="C24" s="44">
        <f t="shared" ref="C24:L24" si="8">$B24*C$17*C10</f>
        <v>0</v>
      </c>
      <c r="D24" s="45">
        <f t="shared" si="8"/>
        <v>0</v>
      </c>
      <c r="E24" s="45">
        <f t="shared" si="8"/>
        <v>0</v>
      </c>
      <c r="F24" s="45">
        <f t="shared" si="8"/>
        <v>0</v>
      </c>
      <c r="G24" s="45">
        <f t="shared" si="8"/>
        <v>0</v>
      </c>
      <c r="H24" s="45">
        <f t="shared" si="8"/>
        <v>0</v>
      </c>
      <c r="I24" s="45">
        <f t="shared" si="8"/>
        <v>25075.812449999983</v>
      </c>
      <c r="J24" s="45">
        <f t="shared" si="8"/>
        <v>13122.334874999993</v>
      </c>
      <c r="K24" s="45">
        <f t="shared" si="8"/>
        <v>27413.527049999979</v>
      </c>
      <c r="L24" s="47">
        <f t="shared" si="8"/>
        <v>0</v>
      </c>
      <c r="M24" s="20"/>
      <c r="O24" s="4">
        <v>197</v>
      </c>
      <c r="P24" s="23" cm="1">
        <f t="array" ref="P24">MATCH(1, ('1'!$C24 &gt;= '2'!$C$16:$C$25)*('1'!$C24 &lt; '2'!$D$16:$D$25), 0)</f>
        <v>2</v>
      </c>
      <c r="Q24" s="23" cm="1">
        <f t="array" ref="Q24">MATCH(1, ('1'!$D24 &gt;= '2'!$E$16:$E$25)*('1'!$D24 &lt; '2'!$F$16:$F$25), 0)</f>
        <v>6</v>
      </c>
    </row>
    <row r="25" spans="1:17">
      <c r="B25" s="78">
        <f>AVERAGE('2'!$C23:$D23)</f>
        <v>186.07499999999993</v>
      </c>
      <c r="C25" s="44">
        <f t="shared" ref="C25:L25" si="9">$B25*C$17*C11</f>
        <v>0</v>
      </c>
      <c r="D25" s="45">
        <f t="shared" si="9"/>
        <v>0</v>
      </c>
      <c r="E25" s="45">
        <f t="shared" si="9"/>
        <v>0</v>
      </c>
      <c r="F25" s="45">
        <f t="shared" si="9"/>
        <v>0</v>
      </c>
      <c r="G25" s="45">
        <f t="shared" si="9"/>
        <v>11619.453374999996</v>
      </c>
      <c r="H25" s="45">
        <f t="shared" si="9"/>
        <v>0</v>
      </c>
      <c r="I25" s="45">
        <f t="shared" si="9"/>
        <v>0</v>
      </c>
      <c r="J25" s="45">
        <f t="shared" si="9"/>
        <v>13411.355624999993</v>
      </c>
      <c r="K25" s="45">
        <f t="shared" si="9"/>
        <v>0</v>
      </c>
      <c r="L25" s="47">
        <f t="shared" si="9"/>
        <v>0</v>
      </c>
      <c r="M25" s="20"/>
      <c r="O25" s="4">
        <v>2</v>
      </c>
      <c r="P25" s="23" cm="1">
        <f t="array" ref="P25">MATCH(1, ('1'!$C25 &gt;= '2'!$C$16:$C$25)*('1'!$C25 &lt; '2'!$D$16:$D$25), 0)</f>
        <v>2</v>
      </c>
      <c r="Q25" s="23" cm="1">
        <f t="array" ref="Q25">MATCH(1, ('1'!$D25 &gt;= '2'!$E$16:$E$25)*('1'!$D25 &lt; '2'!$F$16:$F$25), 0)</f>
        <v>4</v>
      </c>
    </row>
    <row r="26" spans="1:17">
      <c r="B26" s="78">
        <f>AVERAGE('2'!$C24:$D24)</f>
        <v>190.08499999999992</v>
      </c>
      <c r="C26" s="44">
        <f t="shared" ref="C26:L26" si="10">$B26*C$17*C12</f>
        <v>0</v>
      </c>
      <c r="D26" s="45">
        <f t="shared" si="10"/>
        <v>0</v>
      </c>
      <c r="E26" s="45">
        <f t="shared" si="10"/>
        <v>0</v>
      </c>
      <c r="F26" s="45">
        <f t="shared" si="10"/>
        <v>0</v>
      </c>
      <c r="G26" s="45">
        <f t="shared" si="10"/>
        <v>0</v>
      </c>
      <c r="H26" s="45">
        <f t="shared" si="10"/>
        <v>0</v>
      </c>
      <c r="I26" s="45">
        <f t="shared" si="10"/>
        <v>0</v>
      </c>
      <c r="J26" s="45">
        <f t="shared" si="10"/>
        <v>0</v>
      </c>
      <c r="K26" s="45">
        <f t="shared" si="10"/>
        <v>0</v>
      </c>
      <c r="L26" s="47">
        <f t="shared" si="10"/>
        <v>14920.722074999989</v>
      </c>
      <c r="M26" s="20"/>
      <c r="O26" s="4">
        <v>56</v>
      </c>
      <c r="P26" s="23" cm="1">
        <f t="array" ref="P26">MATCH(1, ('1'!$C26 &gt;= '2'!$C$16:$C$25)*('1'!$C26 &lt; '2'!$D$16:$D$25), 0)</f>
        <v>2</v>
      </c>
      <c r="Q26" s="23" cm="1">
        <f t="array" ref="Q26">MATCH(1, ('1'!$D26 &gt;= '2'!$E$16:$E$25)*('1'!$D26 &lt; '2'!$F$16:$F$25), 0)</f>
        <v>4</v>
      </c>
    </row>
    <row r="27" spans="1:17">
      <c r="B27" s="78">
        <f>AVERAGE('2'!$C25:$D25)</f>
        <v>194.09499999999991</v>
      </c>
      <c r="C27" s="48">
        <f t="shared" ref="C27:L27" si="11">$B27*C$17*C13</f>
        <v>0</v>
      </c>
      <c r="D27" s="49">
        <f t="shared" si="11"/>
        <v>0</v>
      </c>
      <c r="E27" s="49">
        <f t="shared" si="11"/>
        <v>0</v>
      </c>
      <c r="F27" s="49">
        <f t="shared" si="11"/>
        <v>22994.434649999988</v>
      </c>
      <c r="G27" s="49">
        <f t="shared" si="11"/>
        <v>0</v>
      </c>
      <c r="H27" s="49">
        <f t="shared" si="11"/>
        <v>0</v>
      </c>
      <c r="I27" s="49">
        <f t="shared" si="11"/>
        <v>0</v>
      </c>
      <c r="J27" s="49">
        <f t="shared" si="11"/>
        <v>0</v>
      </c>
      <c r="K27" s="49">
        <f t="shared" si="11"/>
        <v>0</v>
      </c>
      <c r="L27" s="51">
        <f t="shared" si="11"/>
        <v>0</v>
      </c>
      <c r="M27" s="20"/>
      <c r="O27" s="4">
        <v>66</v>
      </c>
      <c r="P27" s="23" cm="1">
        <f t="array" ref="P27">MATCH(1, ('1'!$C27 &gt;= '2'!$C$16:$C$25)*('1'!$C27 &lt; '2'!$D$16:$D$25), 0)</f>
        <v>2</v>
      </c>
      <c r="Q27" s="23" cm="1">
        <f t="array" ref="Q27">MATCH(1, ('1'!$D27 &gt;= '2'!$E$16:$E$25)*('1'!$D27 &lt; '2'!$F$16:$F$25), 0)</f>
        <v>4</v>
      </c>
    </row>
    <row r="28" spans="1:17" ht="30" customHeight="1">
      <c r="G28" s="20"/>
      <c r="H28" s="20"/>
      <c r="I28" s="20"/>
      <c r="J28" s="20"/>
      <c r="K28" s="20"/>
      <c r="L28" s="20"/>
      <c r="M28" s="30">
        <f>SUM($C$18:$L$27)/200</f>
        <v>11015.529588749998</v>
      </c>
      <c r="O28" s="4">
        <v>101</v>
      </c>
      <c r="P28" s="23" cm="1">
        <f t="array" ref="P28">MATCH(1, ('1'!$C28 &gt;= '2'!$C$16:$C$25)*('1'!$C28 &lt; '2'!$D$16:$D$25), 0)</f>
        <v>2</v>
      </c>
      <c r="Q28" s="23" cm="1">
        <f t="array" ref="Q28">MATCH(1, ('1'!$D28 &gt;= '2'!$E$16:$E$25)*('1'!$D28 &lt; '2'!$F$16:$F$25), 0)</f>
        <v>6</v>
      </c>
    </row>
    <row r="29" spans="1:17">
      <c r="G29" s="20"/>
      <c r="H29" s="20"/>
      <c r="I29" s="20"/>
      <c r="J29" s="20"/>
      <c r="K29" s="20"/>
      <c r="L29" s="20"/>
      <c r="M29" s="20"/>
      <c r="O29" s="4">
        <v>191</v>
      </c>
      <c r="P29" s="23" cm="1">
        <f t="array" ref="P29">MATCH(1, ('1'!$C29 &gt;= '2'!$C$16:$C$25)*('1'!$C29 &lt; '2'!$D$16:$D$25), 0)</f>
        <v>2</v>
      </c>
      <c r="Q29" s="23" cm="1">
        <f t="array" ref="Q29">MATCH(1, ('1'!$D29 &gt;= '2'!$E$16:$E$25)*('1'!$D29 &lt; '2'!$F$16:$F$25), 0)</f>
        <v>2</v>
      </c>
    </row>
    <row r="30" spans="1:17" ht="15.75">
      <c r="A30" s="115"/>
      <c r="B30" s="116"/>
      <c r="C30" s="116"/>
      <c r="D30" s="116"/>
      <c r="E30" s="116"/>
      <c r="F30" s="116"/>
      <c r="O30" s="4">
        <v>11</v>
      </c>
      <c r="P30" s="23" cm="1">
        <f t="array" ref="P30">MATCH(1, ('1'!$C30 &gt;= '2'!$C$16:$C$25)*('1'!$C30 &lt; '2'!$D$16:$D$25), 0)</f>
        <v>2</v>
      </c>
      <c r="Q30" s="23" cm="1">
        <f t="array" ref="Q30">MATCH(1, ('1'!$D30 &gt;= '2'!$E$16:$E$25)*('1'!$D30 &lt; '2'!$F$16:$F$25), 0)</f>
        <v>2</v>
      </c>
    </row>
    <row r="31" spans="1:17">
      <c r="A31" s="115"/>
      <c r="B31" s="117"/>
      <c r="C31" s="118"/>
      <c r="D31" s="118"/>
      <c r="E31" s="118"/>
      <c r="F31" s="118"/>
      <c r="O31" s="4">
        <v>26</v>
      </c>
      <c r="P31" s="23" cm="1">
        <f t="array" ref="P31">MATCH(1, ('1'!$C31 &gt;= '2'!$C$16:$C$25)*('1'!$C31 &lt; '2'!$D$16:$D$25), 0)</f>
        <v>2</v>
      </c>
      <c r="Q31" s="23" cm="1">
        <f t="array" ref="Q31">MATCH(1, ('1'!$D31 &gt;= '2'!$E$16:$E$25)*('1'!$D31 &lt; '2'!$F$16:$F$25), 0)</f>
        <v>5</v>
      </c>
    </row>
    <row r="32" spans="1:17" ht="15.75" customHeight="1">
      <c r="A32" s="115"/>
      <c r="B32" s="117"/>
      <c r="C32" s="118"/>
      <c r="D32" s="118"/>
      <c r="E32" s="118"/>
      <c r="F32" s="118"/>
      <c r="M32" s="83"/>
      <c r="O32" s="4">
        <v>36</v>
      </c>
      <c r="P32" s="23" cm="1">
        <f t="array" ref="P32">MATCH(1, ('1'!$C32 &gt;= '2'!$C$16:$C$25)*('1'!$C32 &lt; '2'!$D$16:$D$25), 0)</f>
        <v>2</v>
      </c>
      <c r="Q32" s="23" cm="1">
        <f t="array" ref="Q32">MATCH(1, ('1'!$D32 &gt;= '2'!$E$16:$E$25)*('1'!$D32 &lt; '2'!$F$16:$F$25), 0)</f>
        <v>5</v>
      </c>
    </row>
    <row r="33" spans="1:17" ht="15.75">
      <c r="A33" s="115"/>
      <c r="B33" s="117"/>
      <c r="C33" s="118"/>
      <c r="D33" s="118"/>
      <c r="E33" s="118"/>
      <c r="F33" s="118"/>
      <c r="M33" s="126"/>
      <c r="O33" s="4">
        <v>44</v>
      </c>
      <c r="P33" s="23" cm="1">
        <f t="array" ref="P33">MATCH(1, ('1'!$C33 &gt;= '2'!$C$16:$C$25)*('1'!$C33 &lt; '2'!$D$16:$D$25), 0)</f>
        <v>2</v>
      </c>
      <c r="Q33" s="23" cm="1">
        <f t="array" ref="Q33">MATCH(1, ('1'!$D33 &gt;= '2'!$E$16:$E$25)*('1'!$D33 &lt; '2'!$F$16:$F$25), 0)</f>
        <v>4</v>
      </c>
    </row>
    <row r="34" spans="1:17">
      <c r="A34" s="115"/>
      <c r="B34" s="117"/>
      <c r="C34" s="118"/>
      <c r="D34" s="118"/>
      <c r="E34" s="118"/>
      <c r="F34" s="118"/>
      <c r="M34" s="84"/>
      <c r="O34" s="4">
        <v>114</v>
      </c>
      <c r="P34" s="23" cm="1">
        <f t="array" ref="P34">MATCH(1, ('1'!$C34 &gt;= '2'!$C$16:$C$25)*('1'!$C34 &lt; '2'!$D$16:$D$25), 0)</f>
        <v>2</v>
      </c>
      <c r="Q34" s="23" cm="1">
        <f t="array" ref="Q34">MATCH(1, ('1'!$D34 &gt;= '2'!$E$16:$E$25)*('1'!$D34 &lt; '2'!$F$16:$F$25), 0)</f>
        <v>6</v>
      </c>
    </row>
    <row r="35" spans="1:17">
      <c r="A35" s="115"/>
      <c r="B35" s="117"/>
      <c r="C35" s="118"/>
      <c r="D35" s="118"/>
      <c r="E35" s="118"/>
      <c r="F35" s="118"/>
      <c r="M35" s="84"/>
      <c r="O35" s="4">
        <v>130</v>
      </c>
      <c r="P35" s="23" cm="1">
        <f t="array" ref="P35">MATCH(1, ('1'!$C35 &gt;= '2'!$C$16:$C$25)*('1'!$C35 &lt; '2'!$D$16:$D$25), 0)</f>
        <v>2</v>
      </c>
      <c r="Q35" s="23" cm="1">
        <f t="array" ref="Q35">MATCH(1, ('1'!$D35 &gt;= '2'!$E$16:$E$25)*('1'!$D35 &lt; '2'!$F$16:$F$25), 0)</f>
        <v>4</v>
      </c>
    </row>
    <row r="36" spans="1:17">
      <c r="A36" s="115"/>
      <c r="B36" s="117"/>
      <c r="C36" s="118"/>
      <c r="D36" s="118"/>
      <c r="E36" s="118"/>
      <c r="F36" s="118"/>
      <c r="M36" s="84"/>
      <c r="O36" s="4">
        <v>151</v>
      </c>
      <c r="P36" s="23" cm="1">
        <f t="array" ref="P36">MATCH(1, ('1'!$C36 &gt;= '2'!$C$16:$C$25)*('1'!$C36 &lt; '2'!$D$16:$D$25), 0)</f>
        <v>2</v>
      </c>
      <c r="Q36" s="23" cm="1">
        <f t="array" ref="Q36">MATCH(1, ('1'!$D36 &gt;= '2'!$E$16:$E$25)*('1'!$D36 &lt; '2'!$F$16:$F$25), 0)</f>
        <v>2</v>
      </c>
    </row>
    <row r="37" spans="1:17">
      <c r="A37" s="115"/>
      <c r="B37" s="117"/>
      <c r="C37" s="118"/>
      <c r="D37" s="118"/>
      <c r="E37" s="118"/>
      <c r="F37" s="118"/>
      <c r="M37" s="84"/>
      <c r="O37" s="4">
        <v>189</v>
      </c>
      <c r="P37" s="23" cm="1">
        <f t="array" ref="P37">MATCH(1, ('1'!$C37 &gt;= '2'!$C$16:$C$25)*('1'!$C37 &lt; '2'!$D$16:$D$25), 0)</f>
        <v>2</v>
      </c>
      <c r="Q37" s="23" cm="1">
        <f t="array" ref="Q37">MATCH(1, ('1'!$D37 &gt;= '2'!$E$16:$E$25)*('1'!$D37 &lt; '2'!$F$16:$F$25), 0)</f>
        <v>5</v>
      </c>
    </row>
    <row r="38" spans="1:17">
      <c r="A38" s="115"/>
      <c r="B38" s="117"/>
      <c r="C38" s="118"/>
      <c r="D38" s="118"/>
      <c r="E38" s="118"/>
      <c r="F38" s="118"/>
      <c r="M38" s="84"/>
      <c r="O38" s="4">
        <v>190</v>
      </c>
      <c r="P38" s="23" cm="1">
        <f t="array" ref="P38">MATCH(1, ('1'!$C38 &gt;= '2'!$C$16:$C$25)*('1'!$C38 &lt; '2'!$D$16:$D$25), 0)</f>
        <v>2</v>
      </c>
      <c r="Q38" s="23" cm="1">
        <f t="array" ref="Q38">MATCH(1, ('1'!$D38 &gt;= '2'!$E$16:$E$25)*('1'!$D38 &lt; '2'!$F$16:$F$25), 0)</f>
        <v>6</v>
      </c>
    </row>
    <row r="39" spans="1:17">
      <c r="A39" s="115"/>
      <c r="B39" s="117"/>
      <c r="C39" s="118"/>
      <c r="D39" s="118"/>
      <c r="E39" s="118"/>
      <c r="F39" s="118"/>
      <c r="M39" s="84"/>
      <c r="O39" s="4">
        <v>7</v>
      </c>
      <c r="P39" s="23" cm="1">
        <f t="array" ref="P39">MATCH(1, ('1'!$C39 &gt;= '2'!$C$16:$C$25)*('1'!$C39 &lt; '2'!$D$16:$D$25), 0)</f>
        <v>2</v>
      </c>
      <c r="Q39" s="23" cm="1">
        <f t="array" ref="Q39">MATCH(1, ('1'!$D39 &gt;= '2'!$E$16:$E$25)*('1'!$D39 &lt; '2'!$F$16:$F$25), 0)</f>
        <v>3</v>
      </c>
    </row>
    <row r="40" spans="1:17">
      <c r="A40" s="115"/>
      <c r="B40" s="117"/>
      <c r="C40" s="118"/>
      <c r="D40" s="118"/>
      <c r="E40" s="118"/>
      <c r="F40" s="118"/>
      <c r="M40" s="84"/>
      <c r="O40" s="4">
        <v>8</v>
      </c>
      <c r="P40" s="23" cm="1">
        <f t="array" ref="P40">MATCH(1, ('1'!$C40 &gt;= '2'!$C$16:$C$25)*('1'!$C40 &lt; '2'!$D$16:$D$25), 0)</f>
        <v>2</v>
      </c>
      <c r="Q40" s="23" cm="1">
        <f t="array" ref="Q40">MATCH(1, ('1'!$D40 &gt;= '2'!$E$16:$E$25)*('1'!$D40 &lt; '2'!$F$16:$F$25), 0)</f>
        <v>5</v>
      </c>
    </row>
    <row r="41" spans="1:17">
      <c r="A41" s="115"/>
      <c r="B41" s="115"/>
      <c r="C41" s="118"/>
      <c r="D41" s="118"/>
      <c r="E41" s="118"/>
      <c r="F41" s="118"/>
      <c r="M41" s="84"/>
      <c r="O41" s="4">
        <v>20</v>
      </c>
      <c r="P41" s="23" cm="1">
        <f t="array" ref="P41">MATCH(1, ('1'!$C41 &gt;= '2'!$C$16:$C$25)*('1'!$C41 &lt; '2'!$D$16:$D$25), 0)</f>
        <v>2</v>
      </c>
      <c r="Q41" s="23" cm="1">
        <f t="array" ref="Q41">MATCH(1, ('1'!$D41 &gt;= '2'!$E$16:$E$25)*('1'!$D41 &lt; '2'!$F$16:$F$25), 0)</f>
        <v>5</v>
      </c>
    </row>
    <row r="42" spans="1:17">
      <c r="M42" s="84"/>
      <c r="O42" s="4">
        <v>23</v>
      </c>
      <c r="P42" s="23" cm="1">
        <f t="array" ref="P42">MATCH(1, ('1'!$C42 &gt;= '2'!$C$16:$C$25)*('1'!$C42 &lt; '2'!$D$16:$D$25), 0)</f>
        <v>2</v>
      </c>
      <c r="Q42" s="23" cm="1">
        <f t="array" ref="Q42">MATCH(1, ('1'!$D42 &gt;= '2'!$E$16:$E$25)*('1'!$D42 &lt; '2'!$F$16:$F$25), 0)</f>
        <v>2</v>
      </c>
    </row>
    <row r="43" spans="1:17" ht="70.5">
      <c r="B43" s="85" t="s">
        <v>88</v>
      </c>
      <c r="C43" s="89">
        <f>($M$28-'4'!$G$4*'4'!$G$17)/('4'!$G$10*'4'!$G$23)</f>
        <v>0.53493390500312044</v>
      </c>
      <c r="E43" s="175" t="s">
        <v>89</v>
      </c>
      <c r="F43" s="176"/>
      <c r="G43" s="177"/>
      <c r="M43" s="84"/>
      <c r="O43" s="4">
        <v>32</v>
      </c>
      <c r="P43" s="23" cm="1">
        <f t="array" ref="P43">MATCH(1, ('1'!$C43 &gt;= '2'!$C$16:$C$25)*('1'!$C43 &lt; '2'!$D$16:$D$25), 0)</f>
        <v>2</v>
      </c>
      <c r="Q43" s="23" cm="1">
        <f t="array" ref="Q43">MATCH(1, ('1'!$D43 &gt;= '2'!$E$16:$E$25)*('1'!$D43 &lt; '2'!$F$16:$F$25), 0)</f>
        <v>4</v>
      </c>
    </row>
    <row r="44" spans="1:17">
      <c r="E44" s="178"/>
      <c r="F44" s="179"/>
      <c r="G44" s="180"/>
      <c r="O44" s="4">
        <v>73</v>
      </c>
      <c r="P44" s="23" cm="1">
        <f t="array" ref="P44">MATCH(1, ('1'!$C44 &gt;= '2'!$C$16:$C$25)*('1'!$C44 &lt; '2'!$D$16:$D$25), 0)</f>
        <v>2</v>
      </c>
      <c r="Q44" s="23" cm="1">
        <f t="array" ref="Q44">MATCH(1, ('1'!$D44 &gt;= '2'!$E$16:$E$25)*('1'!$D44 &lt; '2'!$F$16:$F$25), 0)</f>
        <v>5</v>
      </c>
    </row>
    <row r="45" spans="1:17" ht="38.25" customHeight="1">
      <c r="B45" s="192" t="s">
        <v>90</v>
      </c>
      <c r="C45" s="193"/>
      <c r="E45" s="178"/>
      <c r="F45" s="179"/>
      <c r="G45" s="180"/>
      <c r="O45" s="4">
        <v>75</v>
      </c>
      <c r="P45" s="23" cm="1">
        <f t="array" ref="P45">MATCH(1, ('1'!$C45 &gt;= '2'!$C$16:$C$25)*('1'!$C45 &lt; '2'!$D$16:$D$25), 0)</f>
        <v>2</v>
      </c>
      <c r="Q45" s="23" cm="1">
        <f t="array" ref="Q45">MATCH(1, ('1'!$D45 &gt;= '2'!$E$16:$E$25)*('1'!$D45 &lt; '2'!$F$16:$F$25), 0)</f>
        <v>4</v>
      </c>
    </row>
    <row r="46" spans="1:17" ht="30" customHeight="1">
      <c r="B46" s="87" t="s">
        <v>91</v>
      </c>
      <c r="C46" s="88" t="s">
        <v>92</v>
      </c>
      <c r="E46" s="178"/>
      <c r="F46" s="179"/>
      <c r="G46" s="180"/>
      <c r="O46" s="4">
        <v>115</v>
      </c>
      <c r="P46" s="23" cm="1">
        <f t="array" ref="P46">MATCH(1, ('1'!$C46 &gt;= '2'!$C$16:$C$25)*('1'!$C46 &lt; '2'!$D$16:$D$25), 0)</f>
        <v>2</v>
      </c>
      <c r="Q46" s="23" cm="1">
        <f t="array" ref="Q46">MATCH(1, ('1'!$D46 &gt;= '2'!$E$16:$E$25)*('1'!$D46 &lt; '2'!$F$16:$F$25), 0)</f>
        <v>6</v>
      </c>
    </row>
    <row r="47" spans="1:17" ht="25.5" customHeight="1">
      <c r="B47" s="130">
        <f>'4'!$G$17-'13'!$C$47*'4'!$G$4</f>
        <v>-27.275131857193401</v>
      </c>
      <c r="C47" s="130">
        <f>($M$28-'4'!$G$4*'4'!$G$17)/'4'!$G$6</f>
        <v>0.54697242384735778</v>
      </c>
      <c r="E47" s="181"/>
      <c r="F47" s="182"/>
      <c r="G47" s="183"/>
      <c r="O47" s="4">
        <v>116</v>
      </c>
      <c r="P47" s="23" cm="1">
        <f t="array" ref="P47">MATCH(1, ('1'!$C47 &gt;= '2'!$C$16:$C$25)*('1'!$C47 &lt; '2'!$D$16:$D$25), 0)</f>
        <v>2</v>
      </c>
      <c r="Q47" s="23" cm="1">
        <f t="array" ref="Q47">MATCH(1, ('1'!$D47 &gt;= '2'!$E$16:$E$25)*('1'!$D47 &lt; '2'!$F$16:$F$25), 0)</f>
        <v>5</v>
      </c>
    </row>
    <row r="48" spans="1:17" ht="30.75" customHeight="1">
      <c r="B48" s="194" t="s">
        <v>93</v>
      </c>
      <c r="C48" s="195"/>
      <c r="O48" s="4">
        <v>117</v>
      </c>
      <c r="P48" s="23" cm="1">
        <f t="array" ref="P48">MATCH(1, ('1'!$C48 &gt;= '2'!$C$16:$C$25)*('1'!$C48 &lt; '2'!$D$16:$D$25), 0)</f>
        <v>2</v>
      </c>
      <c r="Q48" s="23" cm="1">
        <f t="array" ref="Q48">MATCH(1, ('1'!$D48 &gt;= '2'!$E$16:$E$25)*('1'!$D48 &lt; '2'!$F$16:$F$25), 0)</f>
        <v>3</v>
      </c>
    </row>
    <row r="49" spans="15:17">
      <c r="O49" s="4">
        <v>138</v>
      </c>
      <c r="P49" s="23" cm="1">
        <f t="array" ref="P49">MATCH(1, ('1'!$C49 &gt;= '2'!$C$16:$C$25)*('1'!$C49 &lt; '2'!$D$16:$D$25), 0)</f>
        <v>2</v>
      </c>
      <c r="Q49" s="23" cm="1">
        <f t="array" ref="Q49">MATCH(1, ('1'!$D49 &gt;= '2'!$E$16:$E$25)*('1'!$D49 &lt; '2'!$F$16:$F$25), 0)</f>
        <v>4</v>
      </c>
    </row>
    <row r="50" spans="15:17">
      <c r="O50" s="4">
        <v>150</v>
      </c>
      <c r="P50" s="23" cm="1">
        <f t="array" ref="P50">MATCH(1, ('1'!$C50 &gt;= '2'!$C$16:$C$25)*('1'!$C50 &lt; '2'!$D$16:$D$25), 0)</f>
        <v>2</v>
      </c>
      <c r="Q50" s="23" cm="1">
        <f t="array" ref="Q50">MATCH(1, ('1'!$D50 &gt;= '2'!$E$16:$E$25)*('1'!$D50 &lt; '2'!$F$16:$F$25), 0)</f>
        <v>4</v>
      </c>
    </row>
    <row r="51" spans="15:17">
      <c r="O51" s="4">
        <v>173</v>
      </c>
      <c r="P51" s="23" cm="1">
        <f t="array" ref="P51">MATCH(1, ('1'!$C51 &gt;= '2'!$C$16:$C$25)*('1'!$C51 &lt; '2'!$D$16:$D$25), 0)</f>
        <v>2</v>
      </c>
      <c r="Q51" s="23" cm="1">
        <f t="array" ref="Q51">MATCH(1, ('1'!$D51 &gt;= '2'!$E$16:$E$25)*('1'!$D51 &lt; '2'!$F$16:$F$25), 0)</f>
        <v>6</v>
      </c>
    </row>
    <row r="52" spans="15:17">
      <c r="O52" s="4">
        <v>1</v>
      </c>
      <c r="P52" s="23" cm="1">
        <f t="array" ref="P52">MATCH(1, ('1'!$C52 &gt;= '2'!$C$16:$C$25)*('1'!$C52 &lt; '2'!$D$16:$D$25), 0)</f>
        <v>3</v>
      </c>
      <c r="Q52" s="23" cm="1">
        <f t="array" ref="Q52">MATCH(1, ('1'!$D52 &gt;= '2'!$E$16:$E$25)*('1'!$D52 &lt; '2'!$F$16:$F$25), 0)</f>
        <v>6</v>
      </c>
    </row>
    <row r="53" spans="15:17">
      <c r="O53" s="4">
        <v>19</v>
      </c>
      <c r="P53" s="23" cm="1">
        <f t="array" ref="P53">MATCH(1, ('1'!$C53 &gt;= '2'!$C$16:$C$25)*('1'!$C53 &lt; '2'!$D$16:$D$25), 0)</f>
        <v>3</v>
      </c>
      <c r="Q53" s="23" cm="1">
        <f t="array" ref="Q53">MATCH(1, ('1'!$D53 &gt;= '2'!$E$16:$E$25)*('1'!$D53 &lt; '2'!$F$16:$F$25), 0)</f>
        <v>5</v>
      </c>
    </row>
    <row r="54" spans="15:17">
      <c r="O54" s="4">
        <v>28</v>
      </c>
      <c r="P54" s="23" cm="1">
        <f t="array" ref="P54">MATCH(1, ('1'!$C54 &gt;= '2'!$C$16:$C$25)*('1'!$C54 &lt; '2'!$D$16:$D$25), 0)</f>
        <v>3</v>
      </c>
      <c r="Q54" s="23" cm="1">
        <f t="array" ref="Q54">MATCH(1, ('1'!$D54 &gt;= '2'!$E$16:$E$25)*('1'!$D54 &lt; '2'!$F$16:$F$25), 0)</f>
        <v>5</v>
      </c>
    </row>
    <row r="55" spans="15:17">
      <c r="O55" s="4">
        <v>40</v>
      </c>
      <c r="P55" s="23" cm="1">
        <f t="array" ref="P55">MATCH(1, ('1'!$C55 &gt;= '2'!$C$16:$C$25)*('1'!$C55 &lt; '2'!$D$16:$D$25), 0)</f>
        <v>3</v>
      </c>
      <c r="Q55" s="23" cm="1">
        <f t="array" ref="Q55">MATCH(1, ('1'!$D55 &gt;= '2'!$E$16:$E$25)*('1'!$D55 &lt; '2'!$F$16:$F$25), 0)</f>
        <v>9</v>
      </c>
    </row>
    <row r="56" spans="15:17">
      <c r="O56" s="4">
        <v>45</v>
      </c>
      <c r="P56" s="23" cm="1">
        <f t="array" ref="P56">MATCH(1, ('1'!$C56 &gt;= '2'!$C$16:$C$25)*('1'!$C56 &lt; '2'!$D$16:$D$25), 0)</f>
        <v>3</v>
      </c>
      <c r="Q56" s="23" cm="1">
        <f t="array" ref="Q56">MATCH(1, ('1'!$D56 &gt;= '2'!$E$16:$E$25)*('1'!$D56 &lt; '2'!$F$16:$F$25), 0)</f>
        <v>8</v>
      </c>
    </row>
    <row r="57" spans="15:17">
      <c r="O57" s="4">
        <v>121</v>
      </c>
      <c r="P57" s="23" cm="1">
        <f t="array" ref="P57">MATCH(1, ('1'!$C57 &gt;= '2'!$C$16:$C$25)*('1'!$C57 &lt; '2'!$D$16:$D$25), 0)</f>
        <v>3</v>
      </c>
      <c r="Q57" s="23" cm="1">
        <f t="array" ref="Q57">MATCH(1, ('1'!$D57 &gt;= '2'!$E$16:$E$25)*('1'!$D57 &lt; '2'!$F$16:$F$25), 0)</f>
        <v>6</v>
      </c>
    </row>
    <row r="58" spans="15:17">
      <c r="O58" s="4">
        <v>126</v>
      </c>
      <c r="P58" s="23" cm="1">
        <f t="array" ref="P58">MATCH(1, ('1'!$C58 &gt;= '2'!$C$16:$C$25)*('1'!$C58 &lt; '2'!$D$16:$D$25), 0)</f>
        <v>3</v>
      </c>
      <c r="Q58" s="23" cm="1">
        <f t="array" ref="Q58">MATCH(1, ('1'!$D58 &gt;= '2'!$E$16:$E$25)*('1'!$D58 &lt; '2'!$F$16:$F$25), 0)</f>
        <v>5</v>
      </c>
    </row>
    <row r="59" spans="15:17">
      <c r="O59" s="4">
        <v>145</v>
      </c>
      <c r="P59" s="23" cm="1">
        <f t="array" ref="P59">MATCH(1, ('1'!$C59 &gt;= '2'!$C$16:$C$25)*('1'!$C59 &lt; '2'!$D$16:$D$25), 0)</f>
        <v>3</v>
      </c>
      <c r="Q59" s="23" cm="1">
        <f t="array" ref="Q59">MATCH(1, ('1'!$D59 &gt;= '2'!$E$16:$E$25)*('1'!$D59 &lt; '2'!$F$16:$F$25), 0)</f>
        <v>5</v>
      </c>
    </row>
    <row r="60" spans="15:17">
      <c r="O60" s="4">
        <v>176</v>
      </c>
      <c r="P60" s="23" cm="1">
        <f t="array" ref="P60">MATCH(1, ('1'!$C60 &gt;= '2'!$C$16:$C$25)*('1'!$C60 &lt; '2'!$D$16:$D$25), 0)</f>
        <v>3</v>
      </c>
      <c r="Q60" s="23" cm="1">
        <f t="array" ref="Q60">MATCH(1, ('1'!$D60 &gt;= '2'!$E$16:$E$25)*('1'!$D60 &lt; '2'!$F$16:$F$25), 0)</f>
        <v>6</v>
      </c>
    </row>
    <row r="61" spans="15:17">
      <c r="O61" s="4">
        <v>182</v>
      </c>
      <c r="P61" s="23" cm="1">
        <f t="array" ref="P61">MATCH(1, ('1'!$C61 &gt;= '2'!$C$16:$C$25)*('1'!$C61 &lt; '2'!$D$16:$D$25), 0)</f>
        <v>3</v>
      </c>
      <c r="Q61" s="23" cm="1">
        <f t="array" ref="Q61">MATCH(1, ('1'!$D61 &gt;= '2'!$E$16:$E$25)*('1'!$D61 &lt; '2'!$F$16:$F$25), 0)</f>
        <v>6</v>
      </c>
    </row>
    <row r="62" spans="15:17">
      <c r="O62" s="4">
        <v>199</v>
      </c>
      <c r="P62" s="23" cm="1">
        <f t="array" ref="P62">MATCH(1, ('1'!$C62 &gt;= '2'!$C$16:$C$25)*('1'!$C62 &lt; '2'!$D$16:$D$25), 0)</f>
        <v>3</v>
      </c>
      <c r="Q62" s="23" cm="1">
        <f t="array" ref="Q62">MATCH(1, ('1'!$D62 &gt;= '2'!$E$16:$E$25)*('1'!$D62 &lt; '2'!$F$16:$F$25), 0)</f>
        <v>4</v>
      </c>
    </row>
    <row r="63" spans="15:17">
      <c r="O63" s="4">
        <v>6</v>
      </c>
      <c r="P63" s="23" cm="1">
        <f t="array" ref="P63">MATCH(1, ('1'!$C63 &gt;= '2'!$C$16:$C$25)*('1'!$C63 &lt; '2'!$D$16:$D$25), 0)</f>
        <v>3</v>
      </c>
      <c r="Q63" s="23" cm="1">
        <f t="array" ref="Q63">MATCH(1, ('1'!$D63 &gt;= '2'!$E$16:$E$25)*('1'!$D63 &lt; '2'!$F$16:$F$25), 0)</f>
        <v>5</v>
      </c>
    </row>
    <row r="64" spans="15:17">
      <c r="O64" s="4">
        <v>17</v>
      </c>
      <c r="P64" s="23" cm="1">
        <f t="array" ref="P64">MATCH(1, ('1'!$C64 &gt;= '2'!$C$16:$C$25)*('1'!$C64 &lt; '2'!$D$16:$D$25), 0)</f>
        <v>3</v>
      </c>
      <c r="Q64" s="23" cm="1">
        <f t="array" ref="Q64">MATCH(1, ('1'!$D64 &gt;= '2'!$E$16:$E$25)*('1'!$D64 &lt; '2'!$F$16:$F$25), 0)</f>
        <v>5</v>
      </c>
    </row>
    <row r="65" spans="15:17">
      <c r="O65" s="4">
        <v>33</v>
      </c>
      <c r="P65" s="23" cm="1">
        <f t="array" ref="P65">MATCH(1, ('1'!$C65 &gt;= '2'!$C$16:$C$25)*('1'!$C65 &lt; '2'!$D$16:$D$25), 0)</f>
        <v>3</v>
      </c>
      <c r="Q65" s="23" cm="1">
        <f t="array" ref="Q65">MATCH(1, ('1'!$D65 &gt;= '2'!$E$16:$E$25)*('1'!$D65 &lt; '2'!$F$16:$F$25), 0)</f>
        <v>10</v>
      </c>
    </row>
    <row r="66" spans="15:17">
      <c r="O66" s="4">
        <v>38</v>
      </c>
      <c r="P66" s="23" cm="1">
        <f t="array" ref="P66">MATCH(1, ('1'!$C66 &gt;= '2'!$C$16:$C$25)*('1'!$C66 &lt; '2'!$D$16:$D$25), 0)</f>
        <v>3</v>
      </c>
      <c r="Q66" s="23" cm="1">
        <f t="array" ref="Q66">MATCH(1, ('1'!$D66 &gt;= '2'!$E$16:$E$25)*('1'!$D66 &lt; '2'!$F$16:$F$25), 0)</f>
        <v>5</v>
      </c>
    </row>
    <row r="67" spans="15:17">
      <c r="O67" s="4">
        <v>41</v>
      </c>
      <c r="P67" s="23" cm="1">
        <f t="array" ref="P67">MATCH(1, ('1'!$C67 &gt;= '2'!$C$16:$C$25)*('1'!$C67 &lt; '2'!$D$16:$D$25), 0)</f>
        <v>3</v>
      </c>
      <c r="Q67" s="23" cm="1">
        <f t="array" ref="Q67">MATCH(1, ('1'!$D67 &gt;= '2'!$E$16:$E$25)*('1'!$D67 &lt; '2'!$F$16:$F$25), 0)</f>
        <v>8</v>
      </c>
    </row>
    <row r="68" spans="15:17">
      <c r="O68" s="4">
        <v>69</v>
      </c>
      <c r="P68" s="23" cm="1">
        <f t="array" ref="P68">MATCH(1, ('1'!$C68 &gt;= '2'!$C$16:$C$25)*('1'!$C68 &lt; '2'!$D$16:$D$25), 0)</f>
        <v>3</v>
      </c>
      <c r="Q68" s="23" cm="1">
        <f t="array" ref="Q68">MATCH(1, ('1'!$D68 &gt;= '2'!$E$16:$E$25)*('1'!$D68 &lt; '2'!$F$16:$F$25), 0)</f>
        <v>1</v>
      </c>
    </row>
    <row r="69" spans="15:17">
      <c r="O69" s="4">
        <v>102</v>
      </c>
      <c r="P69" s="23" cm="1">
        <f t="array" ref="P69">MATCH(1, ('1'!$C69 &gt;= '2'!$C$16:$C$25)*('1'!$C69 &lt; '2'!$D$16:$D$25), 0)</f>
        <v>3</v>
      </c>
      <c r="Q69" s="23" cm="1">
        <f t="array" ref="Q69">MATCH(1, ('1'!$D69 &gt;= '2'!$E$16:$E$25)*('1'!$D69 &lt; '2'!$F$16:$F$25), 0)</f>
        <v>5</v>
      </c>
    </row>
    <row r="70" spans="15:17">
      <c r="O70" s="4">
        <v>160</v>
      </c>
      <c r="P70" s="23" cm="1">
        <f t="array" ref="P70">MATCH(1, ('1'!$C70 &gt;= '2'!$C$16:$C$25)*('1'!$C70 &lt; '2'!$D$16:$D$25), 0)</f>
        <v>3</v>
      </c>
      <c r="Q70" s="23" cm="1">
        <f t="array" ref="Q70">MATCH(1, ('1'!$D70 &gt;= '2'!$E$16:$E$25)*('1'!$D70 &lt; '2'!$F$16:$F$25), 0)</f>
        <v>10</v>
      </c>
    </row>
    <row r="71" spans="15:17">
      <c r="O71" s="4">
        <v>165</v>
      </c>
      <c r="P71" s="23" cm="1">
        <f t="array" ref="P71">MATCH(1, ('1'!$C71 &gt;= '2'!$C$16:$C$25)*('1'!$C71 &lt; '2'!$D$16:$D$25), 0)</f>
        <v>3</v>
      </c>
      <c r="Q71" s="23" cm="1">
        <f t="array" ref="Q71">MATCH(1, ('1'!$D71 &gt;= '2'!$E$16:$E$25)*('1'!$D71 &lt; '2'!$F$16:$F$25), 0)</f>
        <v>5</v>
      </c>
    </row>
    <row r="72" spans="15:17">
      <c r="O72" s="4">
        <v>166</v>
      </c>
      <c r="P72" s="23" cm="1">
        <f t="array" ref="P72">MATCH(1, ('1'!$C72 &gt;= '2'!$C$16:$C$25)*('1'!$C72 &lt; '2'!$D$16:$D$25), 0)</f>
        <v>3</v>
      </c>
      <c r="Q72" s="23" cm="1">
        <f t="array" ref="Q72">MATCH(1, ('1'!$D72 &gt;= '2'!$E$16:$E$25)*('1'!$D72 &lt; '2'!$F$16:$F$25), 0)</f>
        <v>8</v>
      </c>
    </row>
    <row r="73" spans="15:17">
      <c r="O73" s="4">
        <v>175</v>
      </c>
      <c r="P73" s="23" cm="1">
        <f t="array" ref="P73">MATCH(1, ('1'!$C73 &gt;= '2'!$C$16:$C$25)*('1'!$C73 &lt; '2'!$D$16:$D$25), 0)</f>
        <v>3</v>
      </c>
      <c r="Q73" s="23" cm="1">
        <f t="array" ref="Q73">MATCH(1, ('1'!$D73 &gt;= '2'!$E$16:$E$25)*('1'!$D73 &lt; '2'!$F$16:$F$25), 0)</f>
        <v>5</v>
      </c>
    </row>
    <row r="74" spans="15:17">
      <c r="O74" s="4">
        <v>27</v>
      </c>
      <c r="P74" s="23" cm="1">
        <f t="array" ref="P74">MATCH(1, ('1'!$C74 &gt;= '2'!$C$16:$C$25)*('1'!$C74 &lt; '2'!$D$16:$D$25), 0)</f>
        <v>3</v>
      </c>
      <c r="Q74" s="23" cm="1">
        <f t="array" ref="Q74">MATCH(1, ('1'!$D74 &gt;= '2'!$E$16:$E$25)*('1'!$D74 &lt; '2'!$F$16:$F$25), 0)</f>
        <v>5</v>
      </c>
    </row>
    <row r="75" spans="15:17">
      <c r="O75" s="4">
        <v>47</v>
      </c>
      <c r="P75" s="23" cm="1">
        <f t="array" ref="P75">MATCH(1, ('1'!$C75 &gt;= '2'!$C$16:$C$25)*('1'!$C75 &lt; '2'!$D$16:$D$25), 0)</f>
        <v>3</v>
      </c>
      <c r="Q75" s="23" cm="1">
        <f t="array" ref="Q75">MATCH(1, ('1'!$D75 &gt;= '2'!$E$16:$E$25)*('1'!$D75 &lt; '2'!$F$16:$F$25), 0)</f>
        <v>3</v>
      </c>
    </row>
    <row r="76" spans="15:17">
      <c r="O76" s="4">
        <v>98</v>
      </c>
      <c r="P76" s="23" cm="1">
        <f t="array" ref="P76">MATCH(1, ('1'!$C76 &gt;= '2'!$C$16:$C$25)*('1'!$C76 &lt; '2'!$D$16:$D$25), 0)</f>
        <v>3</v>
      </c>
      <c r="Q76" s="23" cm="1">
        <f t="array" ref="Q76">MATCH(1, ('1'!$D76 &gt;= '2'!$E$16:$E$25)*('1'!$D76 &lt; '2'!$F$16:$F$25), 0)</f>
        <v>5</v>
      </c>
    </row>
    <row r="77" spans="15:17">
      <c r="O77" s="4">
        <v>106</v>
      </c>
      <c r="P77" s="23" cm="1">
        <f t="array" ref="P77">MATCH(1, ('1'!$C77 &gt;= '2'!$C$16:$C$25)*('1'!$C77 &lt; '2'!$D$16:$D$25), 0)</f>
        <v>3</v>
      </c>
      <c r="Q77" s="23" cm="1">
        <f t="array" ref="Q77">MATCH(1, ('1'!$D77 &gt;= '2'!$E$16:$E$25)*('1'!$D77 &lt; '2'!$F$16:$F$25), 0)</f>
        <v>7</v>
      </c>
    </row>
    <row r="78" spans="15:17">
      <c r="O78" s="4">
        <v>107</v>
      </c>
      <c r="P78" s="23" cm="1">
        <f t="array" ref="P78">MATCH(1, ('1'!$C78 &gt;= '2'!$C$16:$C$25)*('1'!$C78 &lt; '2'!$D$16:$D$25), 0)</f>
        <v>3</v>
      </c>
      <c r="Q78" s="23" cm="1">
        <f t="array" ref="Q78">MATCH(1, ('1'!$D78 &gt;= '2'!$E$16:$E$25)*('1'!$D78 &lt; '2'!$F$16:$F$25), 0)</f>
        <v>5</v>
      </c>
    </row>
    <row r="79" spans="15:17">
      <c r="O79" s="4">
        <v>109</v>
      </c>
      <c r="P79" s="23" cm="1">
        <f t="array" ref="P79">MATCH(1, ('1'!$C79 &gt;= '2'!$C$16:$C$25)*('1'!$C79 &lt; '2'!$D$16:$D$25), 0)</f>
        <v>3</v>
      </c>
      <c r="Q79" s="23" cm="1">
        <f t="array" ref="Q79">MATCH(1, ('1'!$D79 &gt;= '2'!$E$16:$E$25)*('1'!$D79 &lt; '2'!$F$16:$F$25), 0)</f>
        <v>5</v>
      </c>
    </row>
    <row r="80" spans="15:17">
      <c r="O80" s="4">
        <v>111</v>
      </c>
      <c r="P80" s="23" cm="1">
        <f t="array" ref="P80">MATCH(1, ('1'!$C80 &gt;= '2'!$C$16:$C$25)*('1'!$C80 &lt; '2'!$D$16:$D$25), 0)</f>
        <v>3</v>
      </c>
      <c r="Q80" s="23" cm="1">
        <f t="array" ref="Q80">MATCH(1, ('1'!$D80 &gt;= '2'!$E$16:$E$25)*('1'!$D80 &lt; '2'!$F$16:$F$25), 0)</f>
        <v>5</v>
      </c>
    </row>
    <row r="81" spans="15:17">
      <c r="O81" s="4">
        <v>120</v>
      </c>
      <c r="P81" s="23" cm="1">
        <f t="array" ref="P81">MATCH(1, ('1'!$C81 &gt;= '2'!$C$16:$C$25)*('1'!$C81 &lt; '2'!$D$16:$D$25), 0)</f>
        <v>3</v>
      </c>
      <c r="Q81" s="23" cm="1">
        <f t="array" ref="Q81">MATCH(1, ('1'!$D81 &gt;= '2'!$E$16:$E$25)*('1'!$D81 &lt; '2'!$F$16:$F$25), 0)</f>
        <v>3</v>
      </c>
    </row>
    <row r="82" spans="15:17">
      <c r="O82" s="4">
        <v>155</v>
      </c>
      <c r="P82" s="23" cm="1">
        <f t="array" ref="P82">MATCH(1, ('1'!$C82 &gt;= '2'!$C$16:$C$25)*('1'!$C82 &lt; '2'!$D$16:$D$25), 0)</f>
        <v>3</v>
      </c>
      <c r="Q82" s="23" cm="1">
        <f t="array" ref="Q82">MATCH(1, ('1'!$D82 &gt;= '2'!$E$16:$E$25)*('1'!$D82 &lt; '2'!$F$16:$F$25), 0)</f>
        <v>6</v>
      </c>
    </row>
    <row r="83" spans="15:17">
      <c r="O83" s="4">
        <v>156</v>
      </c>
      <c r="P83" s="23" cm="1">
        <f t="array" ref="P83">MATCH(1, ('1'!$C83 &gt;= '2'!$C$16:$C$25)*('1'!$C83 &lt; '2'!$D$16:$D$25), 0)</f>
        <v>3</v>
      </c>
      <c r="Q83" s="23" cm="1">
        <f t="array" ref="Q83">MATCH(1, ('1'!$D83 &gt;= '2'!$E$16:$E$25)*('1'!$D83 &lt; '2'!$F$16:$F$25), 0)</f>
        <v>5</v>
      </c>
    </row>
    <row r="84" spans="15:17">
      <c r="O84" s="4">
        <v>169</v>
      </c>
      <c r="P84" s="23" cm="1">
        <f t="array" ref="P84">MATCH(1, ('1'!$C84 &gt;= '2'!$C$16:$C$25)*('1'!$C84 &lt; '2'!$D$16:$D$25), 0)</f>
        <v>3</v>
      </c>
      <c r="Q84" s="23" cm="1">
        <f t="array" ref="Q84">MATCH(1, ('1'!$D84 &gt;= '2'!$E$16:$E$25)*('1'!$D84 &lt; '2'!$F$16:$F$25), 0)</f>
        <v>5</v>
      </c>
    </row>
    <row r="85" spans="15:17">
      <c r="O85" s="4">
        <v>192</v>
      </c>
      <c r="P85" s="23" cm="1">
        <f t="array" ref="P85">MATCH(1, ('1'!$C85 &gt;= '2'!$C$16:$C$25)*('1'!$C85 &lt; '2'!$D$16:$D$25), 0)</f>
        <v>3</v>
      </c>
      <c r="Q85" s="23" cm="1">
        <f t="array" ref="Q85">MATCH(1, ('1'!$D85 &gt;= '2'!$E$16:$E$25)*('1'!$D85 &lt; '2'!$F$16:$F$25), 0)</f>
        <v>4</v>
      </c>
    </row>
    <row r="86" spans="15:17">
      <c r="O86" s="4">
        <v>14</v>
      </c>
      <c r="P86" s="23" cm="1">
        <f t="array" ref="P86">MATCH(1, ('1'!$C86 &gt;= '2'!$C$16:$C$25)*('1'!$C86 &lt; '2'!$D$16:$D$25), 0)</f>
        <v>3</v>
      </c>
      <c r="Q86" s="23" cm="1">
        <f t="array" ref="Q86">MATCH(1, ('1'!$D86 &gt;= '2'!$E$16:$E$25)*('1'!$D86 &lt; '2'!$F$16:$F$25), 0)</f>
        <v>3</v>
      </c>
    </row>
    <row r="87" spans="15:17">
      <c r="O87" s="4">
        <v>16</v>
      </c>
      <c r="P87" s="23" cm="1">
        <f t="array" ref="P87">MATCH(1, ('1'!$C87 &gt;= '2'!$C$16:$C$25)*('1'!$C87 &lt; '2'!$D$16:$D$25), 0)</f>
        <v>3</v>
      </c>
      <c r="Q87" s="23" cm="1">
        <f t="array" ref="Q87">MATCH(1, ('1'!$D87 &gt;= '2'!$E$16:$E$25)*('1'!$D87 &lt; '2'!$F$16:$F$25), 0)</f>
        <v>6</v>
      </c>
    </row>
    <row r="88" spans="15:17">
      <c r="O88" s="4">
        <v>37</v>
      </c>
      <c r="P88" s="23" cm="1">
        <f t="array" ref="P88">MATCH(1, ('1'!$C88 &gt;= '2'!$C$16:$C$25)*('1'!$C88 &lt; '2'!$D$16:$D$25), 0)</f>
        <v>3</v>
      </c>
      <c r="Q88" s="23" cm="1">
        <f t="array" ref="Q88">MATCH(1, ('1'!$D88 &gt;= '2'!$E$16:$E$25)*('1'!$D88 &lt; '2'!$F$16:$F$25), 0)</f>
        <v>4</v>
      </c>
    </row>
    <row r="89" spans="15:17">
      <c r="O89" s="4">
        <v>48</v>
      </c>
      <c r="P89" s="23" cm="1">
        <f t="array" ref="P89">MATCH(1, ('1'!$C89 &gt;= '2'!$C$16:$C$25)*('1'!$C89 &lt; '2'!$D$16:$D$25), 0)</f>
        <v>3</v>
      </c>
      <c r="Q89" s="23" cm="1">
        <f t="array" ref="Q89">MATCH(1, ('1'!$D89 &gt;= '2'!$E$16:$E$25)*('1'!$D89 &lt; '2'!$F$16:$F$25), 0)</f>
        <v>6</v>
      </c>
    </row>
    <row r="90" spans="15:17">
      <c r="O90" s="4">
        <v>97</v>
      </c>
      <c r="P90" s="23" cm="1">
        <f t="array" ref="P90">MATCH(1, ('1'!$C90 &gt;= '2'!$C$16:$C$25)*('1'!$C90 &lt; '2'!$D$16:$D$25), 0)</f>
        <v>3</v>
      </c>
      <c r="Q90" s="23" cm="1">
        <f t="array" ref="Q90">MATCH(1, ('1'!$D90 &gt;= '2'!$E$16:$E$25)*('1'!$D90 &lt; '2'!$F$16:$F$25), 0)</f>
        <v>5</v>
      </c>
    </row>
    <row r="91" spans="15:17">
      <c r="O91" s="4">
        <v>108</v>
      </c>
      <c r="P91" s="23" cm="1">
        <f t="array" ref="P91">MATCH(1, ('1'!$C91 &gt;= '2'!$C$16:$C$25)*('1'!$C91 &lt; '2'!$D$16:$D$25), 0)</f>
        <v>3</v>
      </c>
      <c r="Q91" s="23" cm="1">
        <f t="array" ref="Q91">MATCH(1, ('1'!$D91 &gt;= '2'!$E$16:$E$25)*('1'!$D91 &lt; '2'!$F$16:$F$25), 0)</f>
        <v>6</v>
      </c>
    </row>
    <row r="92" spans="15:17">
      <c r="O92" s="4">
        <v>123</v>
      </c>
      <c r="P92" s="23" cm="1">
        <f t="array" ref="P92">MATCH(1, ('1'!$C92 &gt;= '2'!$C$16:$C$25)*('1'!$C92 &lt; '2'!$D$16:$D$25), 0)</f>
        <v>3</v>
      </c>
      <c r="Q92" s="23" cm="1">
        <f t="array" ref="Q92">MATCH(1, ('1'!$D92 &gt;= '2'!$E$16:$E$25)*('1'!$D92 &lt; '2'!$F$16:$F$25), 0)</f>
        <v>7</v>
      </c>
    </row>
    <row r="93" spans="15:17">
      <c r="O93" s="4">
        <v>149</v>
      </c>
      <c r="P93" s="23" cm="1">
        <f t="array" ref="P93">MATCH(1, ('1'!$C93 &gt;= '2'!$C$16:$C$25)*('1'!$C93 &lt; '2'!$D$16:$D$25), 0)</f>
        <v>3</v>
      </c>
      <c r="Q93" s="23" cm="1">
        <f t="array" ref="Q93">MATCH(1, ('1'!$D93 &gt;= '2'!$E$16:$E$25)*('1'!$D93 &lt; '2'!$F$16:$F$25), 0)</f>
        <v>5</v>
      </c>
    </row>
    <row r="94" spans="15:17">
      <c r="O94" s="4">
        <v>178</v>
      </c>
      <c r="P94" s="23" cm="1">
        <f t="array" ref="P94">MATCH(1, ('1'!$C94 &gt;= '2'!$C$16:$C$25)*('1'!$C94 &lt; '2'!$D$16:$D$25), 0)</f>
        <v>3</v>
      </c>
      <c r="Q94" s="23" cm="1">
        <f t="array" ref="Q94">MATCH(1, ('1'!$D94 &gt;= '2'!$E$16:$E$25)*('1'!$D94 &lt; '2'!$F$16:$F$25), 0)</f>
        <v>4</v>
      </c>
    </row>
    <row r="95" spans="15:17">
      <c r="O95" s="4">
        <v>184</v>
      </c>
      <c r="P95" s="23" cm="1">
        <f t="array" ref="P95">MATCH(1, ('1'!$C95 &gt;= '2'!$C$16:$C$25)*('1'!$C95 &lt; '2'!$D$16:$D$25), 0)</f>
        <v>3</v>
      </c>
      <c r="Q95" s="23" cm="1">
        <f t="array" ref="Q95">MATCH(1, ('1'!$D95 &gt;= '2'!$E$16:$E$25)*('1'!$D95 &lt; '2'!$F$16:$F$25), 0)</f>
        <v>5</v>
      </c>
    </row>
    <row r="96" spans="15:17">
      <c r="O96" s="4">
        <v>185</v>
      </c>
      <c r="P96" s="23" cm="1">
        <f t="array" ref="P96">MATCH(1, ('1'!$C96 &gt;= '2'!$C$16:$C$25)*('1'!$C96 &lt; '2'!$D$16:$D$25), 0)</f>
        <v>3</v>
      </c>
      <c r="Q96" s="23" cm="1">
        <f t="array" ref="Q96">MATCH(1, ('1'!$D96 &gt;= '2'!$E$16:$E$25)*('1'!$D96 &lt; '2'!$F$16:$F$25), 0)</f>
        <v>6</v>
      </c>
    </row>
    <row r="97" spans="15:17">
      <c r="O97" s="4">
        <v>9</v>
      </c>
      <c r="P97" s="23" cm="1">
        <f t="array" ref="P97">MATCH(1, ('1'!$C97 &gt;= '2'!$C$16:$C$25)*('1'!$C97 &lt; '2'!$D$16:$D$25), 0)</f>
        <v>4</v>
      </c>
      <c r="Q97" s="23" cm="1">
        <f t="array" ref="Q97">MATCH(1, ('1'!$D97 &gt;= '2'!$E$16:$E$25)*('1'!$D97 &lt; '2'!$F$16:$F$25), 0)</f>
        <v>6</v>
      </c>
    </row>
    <row r="98" spans="15:17">
      <c r="O98" s="4">
        <v>10</v>
      </c>
      <c r="P98" s="23" cm="1">
        <f t="array" ref="P98">MATCH(1, ('1'!$C98 &gt;= '2'!$C$16:$C$25)*('1'!$C98 &lt; '2'!$D$16:$D$25), 0)</f>
        <v>4</v>
      </c>
      <c r="Q98" s="23" cm="1">
        <f t="array" ref="Q98">MATCH(1, ('1'!$D98 &gt;= '2'!$E$16:$E$25)*('1'!$D98 &lt; '2'!$F$16:$F$25), 0)</f>
        <v>9</v>
      </c>
    </row>
    <row r="99" spans="15:17">
      <c r="O99" s="4">
        <v>15</v>
      </c>
      <c r="P99" s="23" cm="1">
        <f t="array" ref="P99">MATCH(1, ('1'!$C99 &gt;= '2'!$C$16:$C$25)*('1'!$C99 &lt; '2'!$D$16:$D$25), 0)</f>
        <v>4</v>
      </c>
      <c r="Q99" s="23" cm="1">
        <f t="array" ref="Q99">MATCH(1, ('1'!$D99 &gt;= '2'!$E$16:$E$25)*('1'!$D99 &lt; '2'!$F$16:$F$25), 0)</f>
        <v>6</v>
      </c>
    </row>
    <row r="100" spans="15:17">
      <c r="O100" s="4">
        <v>35</v>
      </c>
      <c r="P100" s="23" cm="1">
        <f t="array" ref="P100">MATCH(1, ('1'!$C100 &gt;= '2'!$C$16:$C$25)*('1'!$C100 &lt; '2'!$D$16:$D$25), 0)</f>
        <v>4</v>
      </c>
      <c r="Q100" s="23" cm="1">
        <f t="array" ref="Q100">MATCH(1, ('1'!$D100 &gt;= '2'!$E$16:$E$25)*('1'!$D100 &lt; '2'!$F$16:$F$25), 0)</f>
        <v>5</v>
      </c>
    </row>
    <row r="101" spans="15:17">
      <c r="O101" s="4">
        <v>50</v>
      </c>
      <c r="P101" s="23" cm="1">
        <f t="array" ref="P101">MATCH(1, ('1'!$C101 &gt;= '2'!$C$16:$C$25)*('1'!$C101 &lt; '2'!$D$16:$D$25), 0)</f>
        <v>4</v>
      </c>
      <c r="Q101" s="23" cm="1">
        <f t="array" ref="Q101">MATCH(1, ('1'!$D101 &gt;= '2'!$E$16:$E$25)*('1'!$D101 &lt; '2'!$F$16:$F$25), 0)</f>
        <v>8</v>
      </c>
    </row>
    <row r="102" spans="15:17">
      <c r="O102" s="4">
        <v>88</v>
      </c>
      <c r="P102" s="23" cm="1">
        <f t="array" ref="P102">MATCH(1, ('1'!$C102 &gt;= '2'!$C$16:$C$25)*('1'!$C102 &lt; '2'!$D$16:$D$25), 0)</f>
        <v>4</v>
      </c>
      <c r="Q102" s="23" cm="1">
        <f t="array" ref="Q102">MATCH(1, ('1'!$D102 &gt;= '2'!$E$16:$E$25)*('1'!$D102 &lt; '2'!$F$16:$F$25), 0)</f>
        <v>7</v>
      </c>
    </row>
    <row r="103" spans="15:17">
      <c r="O103" s="4">
        <v>90</v>
      </c>
      <c r="P103" s="23" cm="1">
        <f t="array" ref="P103">MATCH(1, ('1'!$C103 &gt;= '2'!$C$16:$C$25)*('1'!$C103 &lt; '2'!$D$16:$D$25), 0)</f>
        <v>4</v>
      </c>
      <c r="Q103" s="23" cm="1">
        <f t="array" ref="Q103">MATCH(1, ('1'!$D103 &gt;= '2'!$E$16:$E$25)*('1'!$D103 &lt; '2'!$F$16:$F$25), 0)</f>
        <v>9</v>
      </c>
    </row>
    <row r="104" spans="15:17">
      <c r="O104" s="4">
        <v>104</v>
      </c>
      <c r="P104" s="23" cm="1">
        <f t="array" ref="P104">MATCH(1, ('1'!$C104 &gt;= '2'!$C$16:$C$25)*('1'!$C104 &lt; '2'!$D$16:$D$25), 0)</f>
        <v>4</v>
      </c>
      <c r="Q104" s="23" cm="1">
        <f t="array" ref="Q104">MATCH(1, ('1'!$D104 &gt;= '2'!$E$16:$E$25)*('1'!$D104 &lt; '2'!$F$16:$F$25), 0)</f>
        <v>7</v>
      </c>
    </row>
    <row r="105" spans="15:17">
      <c r="O105" s="4">
        <v>110</v>
      </c>
      <c r="P105" s="23" cm="1">
        <f t="array" ref="P105">MATCH(1, ('1'!$C105 &gt;= '2'!$C$16:$C$25)*('1'!$C105 &lt; '2'!$D$16:$D$25), 0)</f>
        <v>4</v>
      </c>
      <c r="Q105" s="23" cm="1">
        <f t="array" ref="Q105">MATCH(1, ('1'!$D105 &gt;= '2'!$E$16:$E$25)*('1'!$D105 &lt; '2'!$F$16:$F$25), 0)</f>
        <v>5</v>
      </c>
    </row>
    <row r="106" spans="15:17">
      <c r="O106" s="4">
        <v>113</v>
      </c>
      <c r="P106" s="23" cm="1">
        <f t="array" ref="P106">MATCH(1, ('1'!$C106 &gt;= '2'!$C$16:$C$25)*('1'!$C106 &lt; '2'!$D$16:$D$25), 0)</f>
        <v>4</v>
      </c>
      <c r="Q106" s="23" cm="1">
        <f t="array" ref="Q106">MATCH(1, ('1'!$D106 &gt;= '2'!$E$16:$E$25)*('1'!$D106 &lt; '2'!$F$16:$F$25), 0)</f>
        <v>5</v>
      </c>
    </row>
    <row r="107" spans="15:17">
      <c r="O107" s="4">
        <v>129</v>
      </c>
      <c r="P107" s="23" cm="1">
        <f t="array" ref="P107">MATCH(1, ('1'!$C107 &gt;= '2'!$C$16:$C$25)*('1'!$C107 &lt; '2'!$D$16:$D$25), 0)</f>
        <v>4</v>
      </c>
      <c r="Q107" s="23" cm="1">
        <f t="array" ref="Q107">MATCH(1, ('1'!$D107 &gt;= '2'!$E$16:$E$25)*('1'!$D107 &lt; '2'!$F$16:$F$25), 0)</f>
        <v>3</v>
      </c>
    </row>
    <row r="108" spans="15:17">
      <c r="O108" s="4">
        <v>139</v>
      </c>
      <c r="P108" s="23" cm="1">
        <f t="array" ref="P108">MATCH(1, ('1'!$C108 &gt;= '2'!$C$16:$C$25)*('1'!$C108 &lt; '2'!$D$16:$D$25), 0)</f>
        <v>4</v>
      </c>
      <c r="Q108" s="23" cm="1">
        <f t="array" ref="Q108">MATCH(1, ('1'!$D108 &gt;= '2'!$E$16:$E$25)*('1'!$D108 &lt; '2'!$F$16:$F$25), 0)</f>
        <v>9</v>
      </c>
    </row>
    <row r="109" spans="15:17">
      <c r="O109" s="4">
        <v>181</v>
      </c>
      <c r="P109" s="23" cm="1">
        <f t="array" ref="P109">MATCH(1, ('1'!$C109 &gt;= '2'!$C$16:$C$25)*('1'!$C109 &lt; '2'!$D$16:$D$25), 0)</f>
        <v>4</v>
      </c>
      <c r="Q109" s="23" cm="1">
        <f t="array" ref="Q109">MATCH(1, ('1'!$D109 &gt;= '2'!$E$16:$E$25)*('1'!$D109 &lt; '2'!$F$16:$F$25), 0)</f>
        <v>9</v>
      </c>
    </row>
    <row r="110" spans="15:17">
      <c r="O110" s="4">
        <v>196</v>
      </c>
      <c r="P110" s="23" cm="1">
        <f t="array" ref="P110">MATCH(1, ('1'!$C110 &gt;= '2'!$C$16:$C$25)*('1'!$C110 &lt; '2'!$D$16:$D$25), 0)</f>
        <v>4</v>
      </c>
      <c r="Q110" s="23" cm="1">
        <f t="array" ref="Q110">MATCH(1, ('1'!$D110 &gt;= '2'!$E$16:$E$25)*('1'!$D110 &lt; '2'!$F$16:$F$25), 0)</f>
        <v>5</v>
      </c>
    </row>
    <row r="111" spans="15:17">
      <c r="O111" s="4">
        <v>198</v>
      </c>
      <c r="P111" s="23" cm="1">
        <f t="array" ref="P111">MATCH(1, ('1'!$C111 &gt;= '2'!$C$16:$C$25)*('1'!$C111 &lt; '2'!$D$16:$D$25), 0)</f>
        <v>4</v>
      </c>
      <c r="Q111" s="23" cm="1">
        <f t="array" ref="Q111">MATCH(1, ('1'!$D111 &gt;= '2'!$E$16:$E$25)*('1'!$D111 &lt; '2'!$F$16:$F$25), 0)</f>
        <v>7</v>
      </c>
    </row>
    <row r="112" spans="15:17">
      <c r="O112" s="4">
        <v>22</v>
      </c>
      <c r="P112" s="23" cm="1">
        <f t="array" ref="P112">MATCH(1, ('1'!$C112 &gt;= '2'!$C$16:$C$25)*('1'!$C112 &lt; '2'!$D$16:$D$25), 0)</f>
        <v>4</v>
      </c>
      <c r="Q112" s="23" cm="1">
        <f t="array" ref="Q112">MATCH(1, ('1'!$D112 &gt;= '2'!$E$16:$E$25)*('1'!$D112 &lt; '2'!$F$16:$F$25), 0)</f>
        <v>6</v>
      </c>
    </row>
    <row r="113" spans="15:17">
      <c r="O113" s="4">
        <v>55</v>
      </c>
      <c r="P113" s="23" cm="1">
        <f t="array" ref="P113">MATCH(1, ('1'!$C113 &gt;= '2'!$C$16:$C$25)*('1'!$C113 &lt; '2'!$D$16:$D$25), 0)</f>
        <v>4</v>
      </c>
      <c r="Q113" s="23" cm="1">
        <f t="array" ref="Q113">MATCH(1, ('1'!$D113 &gt;= '2'!$E$16:$E$25)*('1'!$D113 &lt; '2'!$F$16:$F$25), 0)</f>
        <v>5</v>
      </c>
    </row>
    <row r="114" spans="15:17">
      <c r="O114" s="4">
        <v>60</v>
      </c>
      <c r="P114" s="23" cm="1">
        <f t="array" ref="P114">MATCH(1, ('1'!$C114 &gt;= '2'!$C$16:$C$25)*('1'!$C114 &lt; '2'!$D$16:$D$25), 0)</f>
        <v>4</v>
      </c>
      <c r="Q114" s="23" cm="1">
        <f t="array" ref="Q114">MATCH(1, ('1'!$D114 &gt;= '2'!$E$16:$E$25)*('1'!$D114 &lt; '2'!$F$16:$F$25), 0)</f>
        <v>5</v>
      </c>
    </row>
    <row r="115" spans="15:17">
      <c r="O115" s="4">
        <v>74</v>
      </c>
      <c r="P115" s="23" cm="1">
        <f t="array" ref="P115">MATCH(1, ('1'!$C115 &gt;= '2'!$C$16:$C$25)*('1'!$C115 &lt; '2'!$D$16:$D$25), 0)</f>
        <v>4</v>
      </c>
      <c r="Q115" s="23" cm="1">
        <f t="array" ref="Q115">MATCH(1, ('1'!$D115 &gt;= '2'!$E$16:$E$25)*('1'!$D115 &lt; '2'!$F$16:$F$25), 0)</f>
        <v>5</v>
      </c>
    </row>
    <row r="116" spans="15:17">
      <c r="O116" s="4">
        <v>80</v>
      </c>
      <c r="P116" s="23" cm="1">
        <f t="array" ref="P116">MATCH(1, ('1'!$C116 &gt;= '2'!$C$16:$C$25)*('1'!$C116 &lt; '2'!$D$16:$D$25), 0)</f>
        <v>4</v>
      </c>
      <c r="Q116" s="23" cm="1">
        <f t="array" ref="Q116">MATCH(1, ('1'!$D116 &gt;= '2'!$E$16:$E$25)*('1'!$D116 &lt; '2'!$F$16:$F$25), 0)</f>
        <v>7</v>
      </c>
    </row>
    <row r="117" spans="15:17">
      <c r="O117" s="4">
        <v>99</v>
      </c>
      <c r="P117" s="23" cm="1">
        <f t="array" ref="P117">MATCH(1, ('1'!$C117 &gt;= '2'!$C$16:$C$25)*('1'!$C117 &lt; '2'!$D$16:$D$25), 0)</f>
        <v>4</v>
      </c>
      <c r="Q117" s="23" cm="1">
        <f t="array" ref="Q117">MATCH(1, ('1'!$D117 &gt;= '2'!$E$16:$E$25)*('1'!$D117 &lt; '2'!$F$16:$F$25), 0)</f>
        <v>6</v>
      </c>
    </row>
    <row r="118" spans="15:17">
      <c r="O118" s="4">
        <v>124</v>
      </c>
      <c r="P118" s="23" cm="1">
        <f t="array" ref="P118">MATCH(1, ('1'!$C118 &gt;= '2'!$C$16:$C$25)*('1'!$C118 &lt; '2'!$D$16:$D$25), 0)</f>
        <v>4</v>
      </c>
      <c r="Q118" s="23" cm="1">
        <f t="array" ref="Q118">MATCH(1, ('1'!$D118 &gt;= '2'!$E$16:$E$25)*('1'!$D118 &lt; '2'!$F$16:$F$25), 0)</f>
        <v>7</v>
      </c>
    </row>
    <row r="119" spans="15:17">
      <c r="O119" s="4">
        <v>152</v>
      </c>
      <c r="P119" s="23" cm="1">
        <f t="array" ref="P119">MATCH(1, ('1'!$C119 &gt;= '2'!$C$16:$C$25)*('1'!$C119 &lt; '2'!$D$16:$D$25), 0)</f>
        <v>4</v>
      </c>
      <c r="Q119" s="23" cm="1">
        <f t="array" ref="Q119">MATCH(1, ('1'!$D119 &gt;= '2'!$E$16:$E$25)*('1'!$D119 &lt; '2'!$F$16:$F$25), 0)</f>
        <v>6</v>
      </c>
    </row>
    <row r="120" spans="15:17">
      <c r="O120" s="4">
        <v>161</v>
      </c>
      <c r="P120" s="23" cm="1">
        <f t="array" ref="P120">MATCH(1, ('1'!$C120 &gt;= '2'!$C$16:$C$25)*('1'!$C120 &lt; '2'!$D$16:$D$25), 0)</f>
        <v>4</v>
      </c>
      <c r="Q120" s="23" cm="1">
        <f t="array" ref="Q120">MATCH(1, ('1'!$D120 &gt;= '2'!$E$16:$E$25)*('1'!$D120 &lt; '2'!$F$16:$F$25), 0)</f>
        <v>6</v>
      </c>
    </row>
    <row r="121" spans="15:17">
      <c r="O121" s="4">
        <v>167</v>
      </c>
      <c r="P121" s="23" cm="1">
        <f t="array" ref="P121">MATCH(1, ('1'!$C121 &gt;= '2'!$C$16:$C$25)*('1'!$C121 &lt; '2'!$D$16:$D$25), 0)</f>
        <v>4</v>
      </c>
      <c r="Q121" s="23" cm="1">
        <f t="array" ref="Q121">MATCH(1, ('1'!$D121 &gt;= '2'!$E$16:$E$25)*('1'!$D121 &lt; '2'!$F$16:$F$25), 0)</f>
        <v>9</v>
      </c>
    </row>
    <row r="122" spans="15:17">
      <c r="O122" s="4">
        <v>187</v>
      </c>
      <c r="P122" s="23" cm="1">
        <f t="array" ref="P122">MATCH(1, ('1'!$C122 &gt;= '2'!$C$16:$C$25)*('1'!$C122 &lt; '2'!$D$16:$D$25), 0)</f>
        <v>4</v>
      </c>
      <c r="Q122" s="23" cm="1">
        <f t="array" ref="Q122">MATCH(1, ('1'!$D122 &gt;= '2'!$E$16:$E$25)*('1'!$D122 &lt; '2'!$F$16:$F$25), 0)</f>
        <v>6</v>
      </c>
    </row>
    <row r="123" spans="15:17">
      <c r="O123" s="4">
        <v>200</v>
      </c>
      <c r="P123" s="23" cm="1">
        <f t="array" ref="P123">MATCH(1, ('1'!$C123 &gt;= '2'!$C$16:$C$25)*('1'!$C123 &lt; '2'!$D$16:$D$25), 0)</f>
        <v>4</v>
      </c>
      <c r="Q123" s="23" cm="1">
        <f t="array" ref="Q123">MATCH(1, ('1'!$D123 &gt;= '2'!$E$16:$E$25)*('1'!$D123 &lt; '2'!$F$16:$F$25), 0)</f>
        <v>5</v>
      </c>
    </row>
    <row r="124" spans="15:17">
      <c r="O124" s="4">
        <v>3</v>
      </c>
      <c r="P124" s="23" cm="1">
        <f t="array" ref="P124">MATCH(1, ('1'!$C124 &gt;= '2'!$C$16:$C$25)*('1'!$C124 &lt; '2'!$D$16:$D$25), 0)</f>
        <v>4</v>
      </c>
      <c r="Q124" s="23" cm="1">
        <f t="array" ref="Q124">MATCH(1, ('1'!$D124 &gt;= '2'!$E$16:$E$25)*('1'!$D124 &lt; '2'!$F$16:$F$25), 0)</f>
        <v>4</v>
      </c>
    </row>
    <row r="125" spans="15:17">
      <c r="O125" s="4">
        <v>5</v>
      </c>
      <c r="P125" s="23" cm="1">
        <f t="array" ref="P125">MATCH(1, ('1'!$C125 &gt;= '2'!$C$16:$C$25)*('1'!$C125 &lt; '2'!$D$16:$D$25), 0)</f>
        <v>4</v>
      </c>
      <c r="Q125" s="23" cm="1">
        <f t="array" ref="Q125">MATCH(1, ('1'!$D125 &gt;= '2'!$E$16:$E$25)*('1'!$D125 &lt; '2'!$F$16:$F$25), 0)</f>
        <v>6</v>
      </c>
    </row>
    <row r="126" spans="15:17">
      <c r="O126" s="4">
        <v>24</v>
      </c>
      <c r="P126" s="23" cm="1">
        <f t="array" ref="P126">MATCH(1, ('1'!$C126 &gt;= '2'!$C$16:$C$25)*('1'!$C126 &lt; '2'!$D$16:$D$25), 0)</f>
        <v>4</v>
      </c>
      <c r="Q126" s="23" cm="1">
        <f t="array" ref="Q126">MATCH(1, ('1'!$D126 &gt;= '2'!$E$16:$E$25)*('1'!$D126 &lt; '2'!$F$16:$F$25), 0)</f>
        <v>5</v>
      </c>
    </row>
    <row r="127" spans="15:17">
      <c r="O127" s="4">
        <v>25</v>
      </c>
      <c r="P127" s="23" cm="1">
        <f t="array" ref="P127">MATCH(1, ('1'!$C127 &gt;= '2'!$C$16:$C$25)*('1'!$C127 &lt; '2'!$D$16:$D$25), 0)</f>
        <v>4</v>
      </c>
      <c r="Q127" s="23" cm="1">
        <f t="array" ref="Q127">MATCH(1, ('1'!$D127 &gt;= '2'!$E$16:$E$25)*('1'!$D127 &lt; '2'!$F$16:$F$25), 0)</f>
        <v>6</v>
      </c>
    </row>
    <row r="128" spans="15:17">
      <c r="O128" s="4">
        <v>30</v>
      </c>
      <c r="P128" s="23" cm="1">
        <f t="array" ref="P128">MATCH(1, ('1'!$C128 &gt;= '2'!$C$16:$C$25)*('1'!$C128 &lt; '2'!$D$16:$D$25), 0)</f>
        <v>4</v>
      </c>
      <c r="Q128" s="23" cm="1">
        <f t="array" ref="Q128">MATCH(1, ('1'!$D128 &gt;= '2'!$E$16:$E$25)*('1'!$D128 &lt; '2'!$F$16:$F$25), 0)</f>
        <v>6</v>
      </c>
    </row>
    <row r="129" spans="15:17">
      <c r="O129" s="4">
        <v>42</v>
      </c>
      <c r="P129" s="23" cm="1">
        <f t="array" ref="P129">MATCH(1, ('1'!$C129 &gt;= '2'!$C$16:$C$25)*('1'!$C129 &lt; '2'!$D$16:$D$25), 0)</f>
        <v>4</v>
      </c>
      <c r="Q129" s="23" cm="1">
        <f t="array" ref="Q129">MATCH(1, ('1'!$D129 &gt;= '2'!$E$16:$E$25)*('1'!$D129 &lt; '2'!$F$16:$F$25), 0)</f>
        <v>9</v>
      </c>
    </row>
    <row r="130" spans="15:17">
      <c r="O130" s="4">
        <v>57</v>
      </c>
      <c r="P130" s="23" cm="1">
        <f t="array" ref="P130">MATCH(1, ('1'!$C130 &gt;= '2'!$C$16:$C$25)*('1'!$C130 &lt; '2'!$D$16:$D$25), 0)</f>
        <v>4</v>
      </c>
      <c r="Q130" s="23" cm="1">
        <f t="array" ref="Q130">MATCH(1, ('1'!$D130 &gt;= '2'!$E$16:$E$25)*('1'!$D130 &lt; '2'!$F$16:$F$25), 0)</f>
        <v>7</v>
      </c>
    </row>
    <row r="131" spans="15:17">
      <c r="O131" s="4">
        <v>61</v>
      </c>
      <c r="P131" s="23" cm="1">
        <f t="array" ref="P131">MATCH(1, ('1'!$C131 &gt;= '2'!$C$16:$C$25)*('1'!$C131 &lt; '2'!$D$16:$D$25), 0)</f>
        <v>4</v>
      </c>
      <c r="Q131" s="23" cm="1">
        <f t="array" ref="Q131">MATCH(1, ('1'!$D131 &gt;= '2'!$E$16:$E$25)*('1'!$D131 &lt; '2'!$F$16:$F$25), 0)</f>
        <v>9</v>
      </c>
    </row>
    <row r="132" spans="15:17">
      <c r="O132" s="4">
        <v>70</v>
      </c>
      <c r="P132" s="23" cm="1">
        <f t="array" ref="P132">MATCH(1, ('1'!$C132 &gt;= '2'!$C$16:$C$25)*('1'!$C132 &lt; '2'!$D$16:$D$25), 0)</f>
        <v>4</v>
      </c>
      <c r="Q132" s="23" cm="1">
        <f t="array" ref="Q132">MATCH(1, ('1'!$D132 &gt;= '2'!$E$16:$E$25)*('1'!$D132 &lt; '2'!$F$16:$F$25), 0)</f>
        <v>6</v>
      </c>
    </row>
    <row r="133" spans="15:17">
      <c r="O133" s="4">
        <v>78</v>
      </c>
      <c r="P133" s="23" cm="1">
        <f t="array" ref="P133">MATCH(1, ('1'!$C133 &gt;= '2'!$C$16:$C$25)*('1'!$C133 &lt; '2'!$D$16:$D$25), 0)</f>
        <v>4</v>
      </c>
      <c r="Q133" s="23" cm="1">
        <f t="array" ref="Q133">MATCH(1, ('1'!$D133 &gt;= '2'!$E$16:$E$25)*('1'!$D133 &lt; '2'!$F$16:$F$25), 0)</f>
        <v>4</v>
      </c>
    </row>
    <row r="134" spans="15:17">
      <c r="O134" s="4">
        <v>82</v>
      </c>
      <c r="P134" s="23" cm="1">
        <f t="array" ref="P134">MATCH(1, ('1'!$C134 &gt;= '2'!$C$16:$C$25)*('1'!$C134 &lt; '2'!$D$16:$D$25), 0)</f>
        <v>4</v>
      </c>
      <c r="Q134" s="23" cm="1">
        <f t="array" ref="Q134">MATCH(1, ('1'!$D134 &gt;= '2'!$E$16:$E$25)*('1'!$D134 &lt; '2'!$F$16:$F$25), 0)</f>
        <v>5</v>
      </c>
    </row>
    <row r="135" spans="15:17">
      <c r="O135" s="4">
        <v>92</v>
      </c>
      <c r="P135" s="23" cm="1">
        <f t="array" ref="P135">MATCH(1, ('1'!$C135 &gt;= '2'!$C$16:$C$25)*('1'!$C135 &lt; '2'!$D$16:$D$25), 0)</f>
        <v>4</v>
      </c>
      <c r="Q135" s="23" cm="1">
        <f t="array" ref="Q135">MATCH(1, ('1'!$D135 &gt;= '2'!$E$16:$E$25)*('1'!$D135 &lt; '2'!$F$16:$F$25), 0)</f>
        <v>9</v>
      </c>
    </row>
    <row r="136" spans="15:17">
      <c r="O136" s="4">
        <v>93</v>
      </c>
      <c r="P136" s="23" cm="1">
        <f t="array" ref="P136">MATCH(1, ('1'!$C136 &gt;= '2'!$C$16:$C$25)*('1'!$C136 &lt; '2'!$D$16:$D$25), 0)</f>
        <v>4</v>
      </c>
      <c r="Q136" s="23" cm="1">
        <f t="array" ref="Q136">MATCH(1, ('1'!$D136 &gt;= '2'!$E$16:$E$25)*('1'!$D136 &lt; '2'!$F$16:$F$25), 0)</f>
        <v>6</v>
      </c>
    </row>
    <row r="137" spans="15:17">
      <c r="O137" s="4">
        <v>127</v>
      </c>
      <c r="P137" s="23" cm="1">
        <f t="array" ref="P137">MATCH(1, ('1'!$C137 &gt;= '2'!$C$16:$C$25)*('1'!$C137 &lt; '2'!$D$16:$D$25), 0)</f>
        <v>4</v>
      </c>
      <c r="Q137" s="23" cm="1">
        <f t="array" ref="Q137">MATCH(1, ('1'!$D137 &gt;= '2'!$E$16:$E$25)*('1'!$D137 &lt; '2'!$F$16:$F$25), 0)</f>
        <v>8</v>
      </c>
    </row>
    <row r="138" spans="15:17">
      <c r="O138" s="4">
        <v>128</v>
      </c>
      <c r="P138" s="23" cm="1">
        <f t="array" ref="P138">MATCH(1, ('1'!$C138 &gt;= '2'!$C$16:$C$25)*('1'!$C138 &lt; '2'!$D$16:$D$25), 0)</f>
        <v>4</v>
      </c>
      <c r="Q138" s="23" cm="1">
        <f t="array" ref="Q138">MATCH(1, ('1'!$D138 &gt;= '2'!$E$16:$E$25)*('1'!$D138 &lt; '2'!$F$16:$F$25), 0)</f>
        <v>6</v>
      </c>
    </row>
    <row r="139" spans="15:17">
      <c r="O139" s="4">
        <v>172</v>
      </c>
      <c r="P139" s="23" cm="1">
        <f t="array" ref="P139">MATCH(1, ('1'!$C139 &gt;= '2'!$C$16:$C$25)*('1'!$C139 &lt; '2'!$D$16:$D$25), 0)</f>
        <v>4</v>
      </c>
      <c r="Q139" s="23" cm="1">
        <f t="array" ref="Q139">MATCH(1, ('1'!$D139 &gt;= '2'!$E$16:$E$25)*('1'!$D139 &lt; '2'!$F$16:$F$25), 0)</f>
        <v>8</v>
      </c>
    </row>
    <row r="140" spans="15:17">
      <c r="O140" s="4">
        <v>179</v>
      </c>
      <c r="P140" s="23" cm="1">
        <f t="array" ref="P140">MATCH(1, ('1'!$C140 &gt;= '2'!$C$16:$C$25)*('1'!$C140 &lt; '2'!$D$16:$D$25), 0)</f>
        <v>4</v>
      </c>
      <c r="Q140" s="23" cm="1">
        <f t="array" ref="Q140">MATCH(1, ('1'!$D140 &gt;= '2'!$E$16:$E$25)*('1'!$D140 &lt; '2'!$F$16:$F$25), 0)</f>
        <v>6</v>
      </c>
    </row>
    <row r="141" spans="15:17">
      <c r="O141" s="4">
        <v>183</v>
      </c>
      <c r="P141" s="23" cm="1">
        <f t="array" ref="P141">MATCH(1, ('1'!$C141 &gt;= '2'!$C$16:$C$25)*('1'!$C141 &lt; '2'!$D$16:$D$25), 0)</f>
        <v>4</v>
      </c>
      <c r="Q141" s="23" cm="1">
        <f t="array" ref="Q141">MATCH(1, ('1'!$D141 &gt;= '2'!$E$16:$E$25)*('1'!$D141 &lt; '2'!$F$16:$F$25), 0)</f>
        <v>7</v>
      </c>
    </row>
    <row r="142" spans="15:17">
      <c r="O142" s="4">
        <v>193</v>
      </c>
      <c r="P142" s="23" cm="1">
        <f t="array" ref="P142">MATCH(1, ('1'!$C142 &gt;= '2'!$C$16:$C$25)*('1'!$C142 &lt; '2'!$D$16:$D$25), 0)</f>
        <v>4</v>
      </c>
      <c r="Q142" s="23" cm="1">
        <f t="array" ref="Q142">MATCH(1, ('1'!$D142 &gt;= '2'!$E$16:$E$25)*('1'!$D142 &lt; '2'!$F$16:$F$25), 0)</f>
        <v>5</v>
      </c>
    </row>
    <row r="143" spans="15:17">
      <c r="O143" s="4">
        <v>4</v>
      </c>
      <c r="P143" s="23" cm="1">
        <f t="array" ref="P143">MATCH(1, ('1'!$C143 &gt;= '2'!$C$16:$C$25)*('1'!$C143 &lt; '2'!$D$16:$D$25), 0)</f>
        <v>4</v>
      </c>
      <c r="Q143" s="23" cm="1">
        <f t="array" ref="Q143">MATCH(1, ('1'!$D143 &gt;= '2'!$E$16:$E$25)*('1'!$D143 &lt; '2'!$F$16:$F$25), 0)</f>
        <v>8</v>
      </c>
    </row>
    <row r="144" spans="15:17">
      <c r="O144" s="4">
        <v>39</v>
      </c>
      <c r="P144" s="23" cm="1">
        <f t="array" ref="P144">MATCH(1, ('1'!$C144 &gt;= '2'!$C$16:$C$25)*('1'!$C144 &lt; '2'!$D$16:$D$25), 0)</f>
        <v>4</v>
      </c>
      <c r="Q144" s="23" cm="1">
        <f t="array" ref="Q144">MATCH(1, ('1'!$D144 &gt;= '2'!$E$16:$E$25)*('1'!$D144 &lt; '2'!$F$16:$F$25), 0)</f>
        <v>7</v>
      </c>
    </row>
    <row r="145" spans="15:17">
      <c r="O145" s="4">
        <v>46</v>
      </c>
      <c r="P145" s="23" cm="1">
        <f t="array" ref="P145">MATCH(1, ('1'!$C145 &gt;= '2'!$C$16:$C$25)*('1'!$C145 &lt; '2'!$D$16:$D$25), 0)</f>
        <v>4</v>
      </c>
      <c r="Q145" s="23" cm="1">
        <f t="array" ref="Q145">MATCH(1, ('1'!$D145 &gt;= '2'!$E$16:$E$25)*('1'!$D145 &lt; '2'!$F$16:$F$25), 0)</f>
        <v>6</v>
      </c>
    </row>
    <row r="146" spans="15:17">
      <c r="O146" s="4">
        <v>67</v>
      </c>
      <c r="P146" s="23" cm="1">
        <f t="array" ref="P146">MATCH(1, ('1'!$C146 &gt;= '2'!$C$16:$C$25)*('1'!$C146 &lt; '2'!$D$16:$D$25), 0)</f>
        <v>4</v>
      </c>
      <c r="Q146" s="23" cm="1">
        <f t="array" ref="Q146">MATCH(1, ('1'!$D146 &gt;= '2'!$E$16:$E$25)*('1'!$D146 &lt; '2'!$F$16:$F$25), 0)</f>
        <v>6</v>
      </c>
    </row>
    <row r="147" spans="15:17">
      <c r="O147" s="4">
        <v>83</v>
      </c>
      <c r="P147" s="23" cm="1">
        <f t="array" ref="P147">MATCH(1, ('1'!$C147 &gt;= '2'!$C$16:$C$25)*('1'!$C147 &lt; '2'!$D$16:$D$25), 0)</f>
        <v>4</v>
      </c>
      <c r="Q147" s="23" cm="1">
        <f t="array" ref="Q147">MATCH(1, ('1'!$D147 &gt;= '2'!$E$16:$E$25)*('1'!$D147 &lt; '2'!$F$16:$F$25), 0)</f>
        <v>10</v>
      </c>
    </row>
    <row r="148" spans="15:17">
      <c r="O148" s="4">
        <v>85</v>
      </c>
      <c r="P148" s="23" cm="1">
        <f t="array" ref="P148">MATCH(1, ('1'!$C148 &gt;= '2'!$C$16:$C$25)*('1'!$C148 &lt; '2'!$D$16:$D$25), 0)</f>
        <v>4</v>
      </c>
      <c r="Q148" s="23" cm="1">
        <f t="array" ref="Q148">MATCH(1, ('1'!$D148 &gt;= '2'!$E$16:$E$25)*('1'!$D148 &lt; '2'!$F$16:$F$25), 0)</f>
        <v>6</v>
      </c>
    </row>
    <row r="149" spans="15:17">
      <c r="O149" s="4">
        <v>103</v>
      </c>
      <c r="P149" s="23" cm="1">
        <f t="array" ref="P149">MATCH(1, ('1'!$C149 &gt;= '2'!$C$16:$C$25)*('1'!$C149 &lt; '2'!$D$16:$D$25), 0)</f>
        <v>4</v>
      </c>
      <c r="Q149" s="23" cm="1">
        <f t="array" ref="Q149">MATCH(1, ('1'!$D149 &gt;= '2'!$E$16:$E$25)*('1'!$D149 &lt; '2'!$F$16:$F$25), 0)</f>
        <v>4</v>
      </c>
    </row>
    <row r="150" spans="15:17">
      <c r="O150" s="4">
        <v>122</v>
      </c>
      <c r="P150" s="23" cm="1">
        <f t="array" ref="P150">MATCH(1, ('1'!$C150 &gt;= '2'!$C$16:$C$25)*('1'!$C150 &lt; '2'!$D$16:$D$25), 0)</f>
        <v>4</v>
      </c>
      <c r="Q150" s="23" cm="1">
        <f t="array" ref="Q150">MATCH(1, ('1'!$D150 &gt;= '2'!$E$16:$E$25)*('1'!$D150 &lt; '2'!$F$16:$F$25), 0)</f>
        <v>5</v>
      </c>
    </row>
    <row r="151" spans="15:17">
      <c r="O151" s="4">
        <v>133</v>
      </c>
      <c r="P151" s="23" cm="1">
        <f t="array" ref="P151">MATCH(1, ('1'!$C151 &gt;= '2'!$C$16:$C$25)*('1'!$C151 &lt; '2'!$D$16:$D$25), 0)</f>
        <v>4</v>
      </c>
      <c r="Q151" s="23" cm="1">
        <f t="array" ref="Q151">MATCH(1, ('1'!$D151 &gt;= '2'!$E$16:$E$25)*('1'!$D151 &lt; '2'!$F$16:$F$25), 0)</f>
        <v>6</v>
      </c>
    </row>
    <row r="152" spans="15:17">
      <c r="O152" s="4">
        <v>136</v>
      </c>
      <c r="P152" s="23" cm="1">
        <f t="array" ref="P152">MATCH(1, ('1'!$C152 &gt;= '2'!$C$16:$C$25)*('1'!$C152 &lt; '2'!$D$16:$D$25), 0)</f>
        <v>4</v>
      </c>
      <c r="Q152" s="23" cm="1">
        <f t="array" ref="Q152">MATCH(1, ('1'!$D152 &gt;= '2'!$E$16:$E$25)*('1'!$D152 &lt; '2'!$F$16:$F$25), 0)</f>
        <v>7</v>
      </c>
    </row>
    <row r="153" spans="15:17">
      <c r="O153" s="4">
        <v>154</v>
      </c>
      <c r="P153" s="23" cm="1">
        <f t="array" ref="P153">MATCH(1, ('1'!$C153 &gt;= '2'!$C$16:$C$25)*('1'!$C153 &lt; '2'!$D$16:$D$25), 0)</f>
        <v>4</v>
      </c>
      <c r="Q153" s="23" cm="1">
        <f t="array" ref="Q153">MATCH(1, ('1'!$D153 &gt;= '2'!$E$16:$E$25)*('1'!$D153 &lt; '2'!$F$16:$F$25), 0)</f>
        <v>6</v>
      </c>
    </row>
    <row r="154" spans="15:17">
      <c r="O154" s="4">
        <v>157</v>
      </c>
      <c r="P154" s="23" cm="1">
        <f t="array" ref="P154">MATCH(1, ('1'!$C154 &gt;= '2'!$C$16:$C$25)*('1'!$C154 &lt; '2'!$D$16:$D$25), 0)</f>
        <v>4</v>
      </c>
      <c r="Q154" s="23" cm="1">
        <f t="array" ref="Q154">MATCH(1, ('1'!$D154 &gt;= '2'!$E$16:$E$25)*('1'!$D154 &lt; '2'!$F$16:$F$25), 0)</f>
        <v>6</v>
      </c>
    </row>
    <row r="155" spans="15:17">
      <c r="O155" s="4">
        <v>12</v>
      </c>
      <c r="P155" s="23" cm="1">
        <f t="array" ref="P155">MATCH(1, ('1'!$C155 &gt;= '2'!$C$16:$C$25)*('1'!$C155 &lt; '2'!$D$16:$D$25), 0)</f>
        <v>5</v>
      </c>
      <c r="Q155" s="23" cm="1">
        <f t="array" ref="Q155">MATCH(1, ('1'!$D155 &gt;= '2'!$E$16:$E$25)*('1'!$D155 &lt; '2'!$F$16:$F$25), 0)</f>
        <v>9</v>
      </c>
    </row>
    <row r="156" spans="15:17">
      <c r="O156" s="4">
        <v>59</v>
      </c>
      <c r="P156" s="23" cm="1">
        <f t="array" ref="P156">MATCH(1, ('1'!$C156 &gt;= '2'!$C$16:$C$25)*('1'!$C156 &lt; '2'!$D$16:$D$25), 0)</f>
        <v>5</v>
      </c>
      <c r="Q156" s="23" cm="1">
        <f t="array" ref="Q156">MATCH(1, ('1'!$D156 &gt;= '2'!$E$16:$E$25)*('1'!$D156 &lt; '2'!$F$16:$F$25), 0)</f>
        <v>8</v>
      </c>
    </row>
    <row r="157" spans="15:17">
      <c r="O157" s="4">
        <v>65</v>
      </c>
      <c r="P157" s="23" cm="1">
        <f t="array" ref="P157">MATCH(1, ('1'!$C157 &gt;= '2'!$C$16:$C$25)*('1'!$C157 &lt; '2'!$D$16:$D$25), 0)</f>
        <v>5</v>
      </c>
      <c r="Q157" s="23" cm="1">
        <f t="array" ref="Q157">MATCH(1, ('1'!$D157 &gt;= '2'!$E$16:$E$25)*('1'!$D157 &lt; '2'!$F$16:$F$25), 0)</f>
        <v>8</v>
      </c>
    </row>
    <row r="158" spans="15:17">
      <c r="O158" s="4">
        <v>77</v>
      </c>
      <c r="P158" s="23" cm="1">
        <f t="array" ref="P158">MATCH(1, ('1'!$C158 &gt;= '2'!$C$16:$C$25)*('1'!$C158 &lt; '2'!$D$16:$D$25), 0)</f>
        <v>5</v>
      </c>
      <c r="Q158" s="23" cm="1">
        <f t="array" ref="Q158">MATCH(1, ('1'!$D158 &gt;= '2'!$E$16:$E$25)*('1'!$D158 &lt; '2'!$F$16:$F$25), 0)</f>
        <v>10</v>
      </c>
    </row>
    <row r="159" spans="15:17">
      <c r="O159" s="4">
        <v>100</v>
      </c>
      <c r="P159" s="23" cm="1">
        <f t="array" ref="P159">MATCH(1, ('1'!$C159 &gt;= '2'!$C$16:$C$25)*('1'!$C159 &lt; '2'!$D$16:$D$25), 0)</f>
        <v>5</v>
      </c>
      <c r="Q159" s="23" cm="1">
        <f t="array" ref="Q159">MATCH(1, ('1'!$D159 &gt;= '2'!$E$16:$E$25)*('1'!$D159 &lt; '2'!$F$16:$F$25), 0)</f>
        <v>5</v>
      </c>
    </row>
    <row r="160" spans="15:17">
      <c r="O160" s="4">
        <v>159</v>
      </c>
      <c r="P160" s="23" cm="1">
        <f t="array" ref="P160">MATCH(1, ('1'!$C160 &gt;= '2'!$C$16:$C$25)*('1'!$C160 &lt; '2'!$D$16:$D$25), 0)</f>
        <v>5</v>
      </c>
      <c r="Q160" s="23" cm="1">
        <f t="array" ref="Q160">MATCH(1, ('1'!$D160 &gt;= '2'!$E$16:$E$25)*('1'!$D160 &lt; '2'!$F$16:$F$25), 0)</f>
        <v>5</v>
      </c>
    </row>
    <row r="161" spans="15:17">
      <c r="O161" s="4">
        <v>164</v>
      </c>
      <c r="P161" s="23" cm="1">
        <f t="array" ref="P161">MATCH(1, ('1'!$C161 &gt;= '2'!$C$16:$C$25)*('1'!$C161 &lt; '2'!$D$16:$D$25), 0)</f>
        <v>5</v>
      </c>
      <c r="Q161" s="23" cm="1">
        <f t="array" ref="Q161">MATCH(1, ('1'!$D161 &gt;= '2'!$E$16:$E$25)*('1'!$D161 &lt; '2'!$F$16:$F$25), 0)</f>
        <v>5</v>
      </c>
    </row>
    <row r="162" spans="15:17">
      <c r="O162" s="4">
        <v>194</v>
      </c>
      <c r="P162" s="23" cm="1">
        <f t="array" ref="P162">MATCH(1, ('1'!$C162 &gt;= '2'!$C$16:$C$25)*('1'!$C162 &lt; '2'!$D$16:$D$25), 0)</f>
        <v>5</v>
      </c>
      <c r="Q162" s="23" cm="1">
        <f t="array" ref="Q162">MATCH(1, ('1'!$D162 &gt;= '2'!$E$16:$E$25)*('1'!$D162 &lt; '2'!$F$16:$F$25), 0)</f>
        <v>7</v>
      </c>
    </row>
    <row r="163" spans="15:17">
      <c r="O163" s="4">
        <v>31</v>
      </c>
      <c r="P163" s="23" cm="1">
        <f t="array" ref="P163">MATCH(1, ('1'!$C163 &gt;= '2'!$C$16:$C$25)*('1'!$C163 &lt; '2'!$D$16:$D$25), 0)</f>
        <v>5</v>
      </c>
      <c r="Q163" s="23" cm="1">
        <f t="array" ref="Q163">MATCH(1, ('1'!$D163 &gt;= '2'!$E$16:$E$25)*('1'!$D163 &lt; '2'!$F$16:$F$25), 0)</f>
        <v>6</v>
      </c>
    </row>
    <row r="164" spans="15:17">
      <c r="O164" s="4">
        <v>137</v>
      </c>
      <c r="P164" s="23" cm="1">
        <f t="array" ref="P164">MATCH(1, ('1'!$C164 &gt;= '2'!$C$16:$C$25)*('1'!$C164 &lt; '2'!$D$16:$D$25), 0)</f>
        <v>5</v>
      </c>
      <c r="Q164" s="23" cm="1">
        <f t="array" ref="Q164">MATCH(1, ('1'!$D164 &gt;= '2'!$E$16:$E$25)*('1'!$D164 &lt; '2'!$F$16:$F$25), 0)</f>
        <v>8</v>
      </c>
    </row>
    <row r="165" spans="15:17">
      <c r="O165" s="4">
        <v>29</v>
      </c>
      <c r="P165" s="23" cm="1">
        <f t="array" ref="P165">MATCH(1, ('1'!$C165 &gt;= '2'!$C$16:$C$25)*('1'!$C165 &lt; '2'!$D$16:$D$25), 0)</f>
        <v>5</v>
      </c>
      <c r="Q165" s="23" cm="1">
        <f t="array" ref="Q165">MATCH(1, ('1'!$D165 &gt;= '2'!$E$16:$E$25)*('1'!$D165 &lt; '2'!$F$16:$F$25), 0)</f>
        <v>6</v>
      </c>
    </row>
    <row r="166" spans="15:17">
      <c r="O166" s="4">
        <v>53</v>
      </c>
      <c r="P166" s="23" cm="1">
        <f t="array" ref="P166">MATCH(1, ('1'!$C166 &gt;= '2'!$C$16:$C$25)*('1'!$C166 &lt; '2'!$D$16:$D$25), 0)</f>
        <v>5</v>
      </c>
      <c r="Q166" s="23" cm="1">
        <f t="array" ref="Q166">MATCH(1, ('1'!$D166 &gt;= '2'!$E$16:$E$25)*('1'!$D166 &lt; '2'!$F$16:$F$25), 0)</f>
        <v>5</v>
      </c>
    </row>
    <row r="167" spans="15:17">
      <c r="O167" s="4">
        <v>96</v>
      </c>
      <c r="P167" s="23" cm="1">
        <f t="array" ref="P167">MATCH(1, ('1'!$C167 &gt;= '2'!$C$16:$C$25)*('1'!$C167 &lt; '2'!$D$16:$D$25), 0)</f>
        <v>5</v>
      </c>
      <c r="Q167" s="23" cm="1">
        <f t="array" ref="Q167">MATCH(1, ('1'!$D167 &gt;= '2'!$E$16:$E$25)*('1'!$D167 &lt; '2'!$F$16:$F$25), 0)</f>
        <v>10</v>
      </c>
    </row>
    <row r="168" spans="15:17">
      <c r="O168" s="4">
        <v>132</v>
      </c>
      <c r="P168" s="23" cm="1">
        <f t="array" ref="P168">MATCH(1, ('1'!$C168 &gt;= '2'!$C$16:$C$25)*('1'!$C168 &lt; '2'!$D$16:$D$25), 0)</f>
        <v>5</v>
      </c>
      <c r="Q168" s="23" cm="1">
        <f t="array" ref="Q168">MATCH(1, ('1'!$D168 &gt;= '2'!$E$16:$E$25)*('1'!$D168 &lt; '2'!$F$16:$F$25), 0)</f>
        <v>10</v>
      </c>
    </row>
    <row r="169" spans="15:17">
      <c r="O169" s="4">
        <v>158</v>
      </c>
      <c r="P169" s="23" cm="1">
        <f t="array" ref="P169">MATCH(1, ('1'!$C169 &gt;= '2'!$C$16:$C$25)*('1'!$C169 &lt; '2'!$D$16:$D$25), 0)</f>
        <v>5</v>
      </c>
      <c r="Q169" s="23" cm="1">
        <f t="array" ref="Q169">MATCH(1, ('1'!$D169 &gt;= '2'!$E$16:$E$25)*('1'!$D169 &lt; '2'!$F$16:$F$25), 0)</f>
        <v>5</v>
      </c>
    </row>
    <row r="170" spans="15:17">
      <c r="O170" s="4">
        <v>13</v>
      </c>
      <c r="P170" s="23" cm="1">
        <f t="array" ref="P170">MATCH(1, ('1'!$C170 &gt;= '2'!$C$16:$C$25)*('1'!$C170 &lt; '2'!$D$16:$D$25), 0)</f>
        <v>5</v>
      </c>
      <c r="Q170" s="23" cm="1">
        <f t="array" ref="Q170">MATCH(1, ('1'!$D170 &gt;= '2'!$E$16:$E$25)*('1'!$D170 &lt; '2'!$F$16:$F$25), 0)</f>
        <v>6</v>
      </c>
    </row>
    <row r="171" spans="15:17">
      <c r="O171" s="4">
        <v>62</v>
      </c>
      <c r="P171" s="23" cm="1">
        <f t="array" ref="P171">MATCH(1, ('1'!$C171 &gt;= '2'!$C$16:$C$25)*('1'!$C171 &lt; '2'!$D$16:$D$25), 0)</f>
        <v>5</v>
      </c>
      <c r="Q171" s="23" cm="1">
        <f t="array" ref="Q171">MATCH(1, ('1'!$D171 &gt;= '2'!$E$16:$E$25)*('1'!$D171 &lt; '2'!$F$16:$F$25), 0)</f>
        <v>7</v>
      </c>
    </row>
    <row r="172" spans="15:17">
      <c r="O172" s="4">
        <v>105</v>
      </c>
      <c r="P172" s="23" cm="1">
        <f t="array" ref="P172">MATCH(1, ('1'!$C172 &gt;= '2'!$C$16:$C$25)*('1'!$C172 &lt; '2'!$D$16:$D$25), 0)</f>
        <v>5</v>
      </c>
      <c r="Q172" s="23" cm="1">
        <f t="array" ref="Q172">MATCH(1, ('1'!$D172 &gt;= '2'!$E$16:$E$25)*('1'!$D172 &lt; '2'!$F$16:$F$25), 0)</f>
        <v>7</v>
      </c>
    </row>
    <row r="173" spans="15:17">
      <c r="O173" s="4">
        <v>119</v>
      </c>
      <c r="P173" s="23" cm="1">
        <f t="array" ref="P173">MATCH(1, ('1'!$C173 &gt;= '2'!$C$16:$C$25)*('1'!$C173 &lt; '2'!$D$16:$D$25), 0)</f>
        <v>5</v>
      </c>
      <c r="Q173" s="23" cm="1">
        <f t="array" ref="Q173">MATCH(1, ('1'!$D173 &gt;= '2'!$E$16:$E$25)*('1'!$D173 &lt; '2'!$F$16:$F$25), 0)</f>
        <v>6</v>
      </c>
    </row>
    <row r="174" spans="15:17">
      <c r="O174" s="4">
        <v>134</v>
      </c>
      <c r="P174" s="23" cm="1">
        <f t="array" ref="P174">MATCH(1, ('1'!$C174 &gt;= '2'!$C$16:$C$25)*('1'!$C174 &lt; '2'!$D$16:$D$25), 0)</f>
        <v>5</v>
      </c>
      <c r="Q174" s="23" cm="1">
        <f t="array" ref="Q174">MATCH(1, ('1'!$D174 &gt;= '2'!$E$16:$E$25)*('1'!$D174 &lt; '2'!$F$16:$F$25), 0)</f>
        <v>6</v>
      </c>
    </row>
    <row r="175" spans="15:17">
      <c r="O175" s="4">
        <v>142</v>
      </c>
      <c r="P175" s="23" cm="1">
        <f t="array" ref="P175">MATCH(1, ('1'!$C175 &gt;= '2'!$C$16:$C$25)*('1'!$C175 &lt; '2'!$D$16:$D$25), 0)</f>
        <v>5</v>
      </c>
      <c r="Q175" s="23" cm="1">
        <f t="array" ref="Q175">MATCH(1, ('1'!$D175 &gt;= '2'!$E$16:$E$25)*('1'!$D175 &lt; '2'!$F$16:$F$25), 0)</f>
        <v>10</v>
      </c>
    </row>
    <row r="176" spans="15:17">
      <c r="O176" s="4">
        <v>144</v>
      </c>
      <c r="P176" s="23" cm="1">
        <f t="array" ref="P176">MATCH(1, ('1'!$C176 &gt;= '2'!$C$16:$C$25)*('1'!$C176 &lt; '2'!$D$16:$D$25), 0)</f>
        <v>5</v>
      </c>
      <c r="Q176" s="23" cm="1">
        <f t="array" ref="Q176">MATCH(1, ('1'!$D176 &gt;= '2'!$E$16:$E$25)*('1'!$D176 &lt; '2'!$F$16:$F$25), 0)</f>
        <v>7</v>
      </c>
    </row>
    <row r="177" spans="15:17">
      <c r="O177" s="4">
        <v>148</v>
      </c>
      <c r="P177" s="23" cm="1">
        <f t="array" ref="P177">MATCH(1, ('1'!$C177 &gt;= '2'!$C$16:$C$25)*('1'!$C177 &lt; '2'!$D$16:$D$25), 0)</f>
        <v>5</v>
      </c>
      <c r="Q177" s="23" cm="1">
        <f t="array" ref="Q177">MATCH(1, ('1'!$D177 &gt;= '2'!$E$16:$E$25)*('1'!$D177 &lt; '2'!$F$16:$F$25), 0)</f>
        <v>8</v>
      </c>
    </row>
    <row r="178" spans="15:17">
      <c r="O178" s="4">
        <v>162</v>
      </c>
      <c r="P178" s="23" cm="1">
        <f t="array" ref="P178">MATCH(1, ('1'!$C178 &gt;= '2'!$C$16:$C$25)*('1'!$C178 &lt; '2'!$D$16:$D$25), 0)</f>
        <v>5</v>
      </c>
      <c r="Q178" s="23" cm="1">
        <f t="array" ref="Q178">MATCH(1, ('1'!$D178 &gt;= '2'!$E$16:$E$25)*('1'!$D178 &lt; '2'!$F$16:$F$25), 0)</f>
        <v>6</v>
      </c>
    </row>
    <row r="179" spans="15:17">
      <c r="O179" s="4">
        <v>170</v>
      </c>
      <c r="P179" s="23" cm="1">
        <f t="array" ref="P179">MATCH(1, ('1'!$C179 &gt;= '2'!$C$16:$C$25)*('1'!$C179 &lt; '2'!$D$16:$D$25), 0)</f>
        <v>5</v>
      </c>
      <c r="Q179" s="23" cm="1">
        <f t="array" ref="Q179">MATCH(1, ('1'!$D179 &gt;= '2'!$E$16:$E$25)*('1'!$D179 &lt; '2'!$F$16:$F$25), 0)</f>
        <v>6</v>
      </c>
    </row>
    <row r="180" spans="15:17">
      <c r="O180" s="4">
        <v>94</v>
      </c>
      <c r="P180" s="23" cm="1">
        <f t="array" ref="P180">MATCH(1, ('1'!$C180 &gt;= '2'!$C$16:$C$25)*('1'!$C180 &lt; '2'!$D$16:$D$25), 0)</f>
        <v>6</v>
      </c>
      <c r="Q180" s="23" cm="1">
        <f t="array" ref="Q180">MATCH(1, ('1'!$D180 &gt;= '2'!$E$16:$E$25)*('1'!$D180 &lt; '2'!$F$16:$F$25), 0)</f>
        <v>6</v>
      </c>
    </row>
    <row r="181" spans="15:17">
      <c r="O181" s="4">
        <v>18</v>
      </c>
      <c r="P181" s="23" cm="1">
        <f t="array" ref="P181">MATCH(1, ('1'!$C181 &gt;= '2'!$C$16:$C$25)*('1'!$C181 &lt; '2'!$D$16:$D$25), 0)</f>
        <v>6</v>
      </c>
      <c r="Q181" s="23" cm="1">
        <f t="array" ref="Q181">MATCH(1, ('1'!$D181 &gt;= '2'!$E$16:$E$25)*('1'!$D181 &lt; '2'!$F$16:$F$25), 0)</f>
        <v>10</v>
      </c>
    </row>
    <row r="182" spans="15:17">
      <c r="O182" s="4">
        <v>51</v>
      </c>
      <c r="P182" s="23" cm="1">
        <f t="array" ref="P182">MATCH(1, ('1'!$C182 &gt;= '2'!$C$16:$C$25)*('1'!$C182 &lt; '2'!$D$16:$D$25), 0)</f>
        <v>6</v>
      </c>
      <c r="Q182" s="23" cm="1">
        <f t="array" ref="Q182">MATCH(1, ('1'!$D182 &gt;= '2'!$E$16:$E$25)*('1'!$D182 &lt; '2'!$F$16:$F$25), 0)</f>
        <v>8</v>
      </c>
    </row>
    <row r="183" spans="15:17">
      <c r="O183" s="4">
        <v>58</v>
      </c>
      <c r="P183" s="23" cm="1">
        <f t="array" ref="P183">MATCH(1, ('1'!$C183 &gt;= '2'!$C$16:$C$25)*('1'!$C183 &lt; '2'!$D$16:$D$25), 0)</f>
        <v>6</v>
      </c>
      <c r="Q183" s="23" cm="1">
        <f t="array" ref="Q183">MATCH(1, ('1'!$D183 &gt;= '2'!$E$16:$E$25)*('1'!$D183 &lt; '2'!$F$16:$F$25), 0)</f>
        <v>8</v>
      </c>
    </row>
    <row r="184" spans="15:17">
      <c r="O184" s="4">
        <v>91</v>
      </c>
      <c r="P184" s="23" cm="1">
        <f t="array" ref="P184">MATCH(1, ('1'!$C184 &gt;= '2'!$C$16:$C$25)*('1'!$C184 &lt; '2'!$D$16:$D$25), 0)</f>
        <v>6</v>
      </c>
      <c r="Q184" s="23" cm="1">
        <f t="array" ref="Q184">MATCH(1, ('1'!$D184 &gt;= '2'!$E$16:$E$25)*('1'!$D184 &lt; '2'!$F$16:$F$25), 0)</f>
        <v>6</v>
      </c>
    </row>
    <row r="185" spans="15:17">
      <c r="O185" s="4">
        <v>95</v>
      </c>
      <c r="P185" s="23" cm="1">
        <f t="array" ref="P185">MATCH(1, ('1'!$C185 &gt;= '2'!$C$16:$C$25)*('1'!$C185 &lt; '2'!$D$16:$D$25), 0)</f>
        <v>6</v>
      </c>
      <c r="Q185" s="23" cm="1">
        <f t="array" ref="Q185">MATCH(1, ('1'!$D185 &gt;= '2'!$E$16:$E$25)*('1'!$D185 &lt; '2'!$F$16:$F$25), 0)</f>
        <v>6</v>
      </c>
    </row>
    <row r="186" spans="15:17">
      <c r="O186" s="4">
        <v>118</v>
      </c>
      <c r="P186" s="23" cm="1">
        <f t="array" ref="P186">MATCH(1, ('1'!$C186 &gt;= '2'!$C$16:$C$25)*('1'!$C186 &lt; '2'!$D$16:$D$25), 0)</f>
        <v>6</v>
      </c>
      <c r="Q186" s="23" cm="1">
        <f t="array" ref="Q186">MATCH(1, ('1'!$D186 &gt;= '2'!$E$16:$E$25)*('1'!$D186 &lt; '2'!$F$16:$F$25), 0)</f>
        <v>8</v>
      </c>
    </row>
    <row r="187" spans="15:17">
      <c r="O187" s="4">
        <v>141</v>
      </c>
      <c r="P187" s="23" cm="1">
        <f t="array" ref="P187">MATCH(1, ('1'!$C187 &gt;= '2'!$C$16:$C$25)*('1'!$C187 &lt; '2'!$D$16:$D$25), 0)</f>
        <v>6</v>
      </c>
      <c r="Q187" s="23" cm="1">
        <f t="array" ref="Q187">MATCH(1, ('1'!$D187 &gt;= '2'!$E$16:$E$25)*('1'!$D187 &lt; '2'!$F$16:$F$25), 0)</f>
        <v>4</v>
      </c>
    </row>
    <row r="188" spans="15:17">
      <c r="O188" s="4">
        <v>186</v>
      </c>
      <c r="P188" s="23" cm="1">
        <f t="array" ref="P188">MATCH(1, ('1'!$C188 &gt;= '2'!$C$16:$C$25)*('1'!$C188 &lt; '2'!$D$16:$D$25), 0)</f>
        <v>6</v>
      </c>
      <c r="Q188" s="23" cm="1">
        <f t="array" ref="Q188">MATCH(1, ('1'!$D188 &gt;= '2'!$E$16:$E$25)*('1'!$D188 &lt; '2'!$F$16:$F$25), 0)</f>
        <v>10</v>
      </c>
    </row>
    <row r="189" spans="15:17">
      <c r="O189" s="4">
        <v>64</v>
      </c>
      <c r="P189" s="23" cm="1">
        <f t="array" ref="P189">MATCH(1, ('1'!$C189 &gt;= '2'!$C$16:$C$25)*('1'!$C189 &lt; '2'!$D$16:$D$25), 0)</f>
        <v>6</v>
      </c>
      <c r="Q189" s="23" cm="1">
        <f t="array" ref="Q189">MATCH(1, ('1'!$D189 &gt;= '2'!$E$16:$E$25)*('1'!$D189 &lt; '2'!$F$16:$F$25), 0)</f>
        <v>10</v>
      </c>
    </row>
    <row r="190" spans="15:17">
      <c r="O190" s="4">
        <v>81</v>
      </c>
      <c r="P190" s="23" cm="1">
        <f t="array" ref="P190">MATCH(1, ('1'!$C190 &gt;= '2'!$C$16:$C$25)*('1'!$C190 &lt; '2'!$D$16:$D$25), 0)</f>
        <v>6</v>
      </c>
      <c r="Q190" s="23" cm="1">
        <f t="array" ref="Q190">MATCH(1, ('1'!$D190 &gt;= '2'!$E$16:$E$25)*('1'!$D190 &lt; '2'!$F$16:$F$25), 0)</f>
        <v>7</v>
      </c>
    </row>
    <row r="191" spans="15:17">
      <c r="O191" s="4">
        <v>84</v>
      </c>
      <c r="P191" s="23" cm="1">
        <f t="array" ref="P191">MATCH(1, ('1'!$C191 &gt;= '2'!$C$16:$C$25)*('1'!$C191 &lt; '2'!$D$16:$D$25), 0)</f>
        <v>6</v>
      </c>
      <c r="Q191" s="23" cm="1">
        <f t="array" ref="Q191">MATCH(1, ('1'!$D191 &gt;= '2'!$E$16:$E$25)*('1'!$D191 &lt; '2'!$F$16:$F$25), 0)</f>
        <v>10</v>
      </c>
    </row>
    <row r="192" spans="15:17">
      <c r="O192" s="4">
        <v>171</v>
      </c>
      <c r="P192" s="23" cm="1">
        <f t="array" ref="P192">MATCH(1, ('1'!$C192 &gt;= '2'!$C$16:$C$25)*('1'!$C192 &lt; '2'!$D$16:$D$25), 0)</f>
        <v>6</v>
      </c>
      <c r="Q192" s="23" cm="1">
        <f t="array" ref="Q192">MATCH(1, ('1'!$D192 &gt;= '2'!$E$16:$E$25)*('1'!$D192 &lt; '2'!$F$16:$F$25), 0)</f>
        <v>10</v>
      </c>
    </row>
    <row r="193" spans="15:17">
      <c r="O193" s="4">
        <v>135</v>
      </c>
      <c r="P193" s="23" cm="1">
        <f t="array" ref="P193">MATCH(1, ('1'!$C193 &gt;= '2'!$C$16:$C$25)*('1'!$C193 &lt; '2'!$D$16:$D$25), 0)</f>
        <v>6</v>
      </c>
      <c r="Q193" s="23" cm="1">
        <f t="array" ref="Q193">MATCH(1, ('1'!$D193 &gt;= '2'!$E$16:$E$25)*('1'!$D193 &lt; '2'!$F$16:$F$25), 0)</f>
        <v>9</v>
      </c>
    </row>
    <row r="194" spans="15:17">
      <c r="O194" s="4">
        <v>71</v>
      </c>
      <c r="P194" s="23" cm="1">
        <f t="array" ref="P194">MATCH(1, ('1'!$C194 &gt;= '2'!$C$16:$C$25)*('1'!$C194 &lt; '2'!$D$16:$D$25), 0)</f>
        <v>7</v>
      </c>
      <c r="Q194" s="23" cm="1">
        <f t="array" ref="Q194">MATCH(1, ('1'!$D194 &gt;= '2'!$E$16:$E$25)*('1'!$D194 &lt; '2'!$F$16:$F$25), 0)</f>
        <v>9</v>
      </c>
    </row>
    <row r="195" spans="15:17">
      <c r="O195" s="4">
        <v>147</v>
      </c>
      <c r="P195" s="23" cm="1">
        <f t="array" ref="P195">MATCH(1, ('1'!$C195 &gt;= '2'!$C$16:$C$25)*('1'!$C195 &lt; '2'!$D$16:$D$25), 0)</f>
        <v>7</v>
      </c>
      <c r="Q195" s="23" cm="1">
        <f t="array" ref="Q195">MATCH(1, ('1'!$D195 &gt;= '2'!$E$16:$E$25)*('1'!$D195 &lt; '2'!$F$16:$F$25), 0)</f>
        <v>9</v>
      </c>
    </row>
    <row r="196" spans="15:17">
      <c r="O196" s="4">
        <v>180</v>
      </c>
      <c r="P196" s="23" cm="1">
        <f t="array" ref="P196">MATCH(1, ('1'!$C196 &gt;= '2'!$C$16:$C$25)*('1'!$C196 &lt; '2'!$D$16:$D$25), 0)</f>
        <v>7</v>
      </c>
      <c r="Q196" s="23" cm="1">
        <f t="array" ref="Q196">MATCH(1, ('1'!$D196 &gt;= '2'!$E$16:$E$25)*('1'!$D196 &lt; '2'!$F$16:$F$25), 0)</f>
        <v>8</v>
      </c>
    </row>
    <row r="197" spans="15:17">
      <c r="O197" s="4">
        <v>68</v>
      </c>
      <c r="P197" s="23" cm="1">
        <f t="array" ref="P197">MATCH(1, ('1'!$C197 &gt;= '2'!$C$16:$C$25)*('1'!$C197 &lt; '2'!$D$16:$D$25), 0)</f>
        <v>7</v>
      </c>
      <c r="Q197" s="23" cm="1">
        <f t="array" ref="Q197">MATCH(1, ('1'!$D197 &gt;= '2'!$E$16:$E$25)*('1'!$D197 &lt; '2'!$F$16:$F$25), 0)</f>
        <v>7</v>
      </c>
    </row>
    <row r="198" spans="15:17">
      <c r="O198" s="4">
        <v>174</v>
      </c>
      <c r="P198" s="23" cm="1">
        <f t="array" ref="P198">MATCH(1, ('1'!$C198 &gt;= '2'!$C$16:$C$25)*('1'!$C198 &lt; '2'!$D$16:$D$25), 0)</f>
        <v>7</v>
      </c>
      <c r="Q198" s="23" cm="1">
        <f t="array" ref="Q198">MATCH(1, ('1'!$D198 &gt;= '2'!$E$16:$E$25)*('1'!$D198 &lt; '2'!$F$16:$F$25), 0)</f>
        <v>7</v>
      </c>
    </row>
    <row r="199" spans="15:17">
      <c r="O199" s="4">
        <v>79</v>
      </c>
      <c r="P199" s="23" cm="1">
        <f t="array" ref="P199">MATCH(1, ('1'!$C199 &gt;= '2'!$C$16:$C$25)*('1'!$C199 &lt; '2'!$D$16:$D$25), 0)</f>
        <v>8</v>
      </c>
      <c r="Q199" s="23" cm="1">
        <f t="array" ref="Q199">MATCH(1, ('1'!$D199 &gt;= '2'!$E$16:$E$25)*('1'!$D199 &lt; '2'!$F$16:$F$25), 0)</f>
        <v>8</v>
      </c>
    </row>
    <row r="200" spans="15:17">
      <c r="O200" s="4">
        <v>125</v>
      </c>
      <c r="P200" s="23" cm="1">
        <f t="array" ref="P200">MATCH(1, ('1'!$C200 &gt;= '2'!$C$16:$C$25)*('1'!$C200 &lt; '2'!$D$16:$D$25), 0)</f>
        <v>8</v>
      </c>
      <c r="Q200" s="23" cm="1">
        <f t="array" ref="Q200">MATCH(1, ('1'!$D200 &gt;= '2'!$E$16:$E$25)*('1'!$D200 &lt; '2'!$F$16:$F$25), 0)</f>
        <v>5</v>
      </c>
    </row>
    <row r="201" spans="15:17">
      <c r="O201" s="4">
        <v>89</v>
      </c>
      <c r="P201" s="23" cm="1">
        <f t="array" ref="P201">MATCH(1, ('1'!$C201 &gt;= '2'!$C$16:$C$25)*('1'!$C201 &lt; '2'!$D$16:$D$25), 0)</f>
        <v>9</v>
      </c>
      <c r="Q201" s="23" cm="1">
        <f t="array" ref="Q201">MATCH(1, ('1'!$D201 &gt;= '2'!$E$16:$E$25)*('1'!$D201 &lt; '2'!$F$16:$F$25), 0)</f>
        <v>10</v>
      </c>
    </row>
    <row r="202" spans="15:17">
      <c r="O202" s="4">
        <v>86</v>
      </c>
      <c r="P202" s="23" cm="1">
        <f t="array" ref="P202">MATCH(1, ('1'!$C202 &gt;= '2'!$C$16:$C$25)*('1'!$C202 &lt; '2'!$D$16:$D$25), 0)</f>
        <v>10</v>
      </c>
      <c r="Q202" s="23" cm="1">
        <f t="array" ref="Q202">MATCH(1, ('1'!$D202 &gt;= '2'!$E$16:$E$25)*('1'!$D202 &lt; '2'!$F$16:$F$25), 0)</f>
        <v>4</v>
      </c>
    </row>
    <row r="203" spans="15:17">
      <c r="O203" s="4">
        <v>112</v>
      </c>
      <c r="P203" s="23" cm="1">
        <f t="array" ref="P203">MATCH(1, ('1'!$C203 &gt;= '2'!$C$16:$C$25)*('1'!$C203 &lt; '2'!$D$16:$D$25), 0)</f>
        <v>10</v>
      </c>
      <c r="Q203" s="23" cm="1">
        <f t="array" ref="Q203">MATCH(1, ('1'!$D203 &gt;= '2'!$E$16:$E$25)*('1'!$D203 &lt; '2'!$F$16:$F$25), 0)</f>
        <v>4</v>
      </c>
    </row>
  </sheetData>
  <mergeCells count="6">
    <mergeCell ref="E43:G47"/>
    <mergeCell ref="B45:C45"/>
    <mergeCell ref="B48:C48"/>
    <mergeCell ref="B2:M2"/>
    <mergeCell ref="O2:Q2"/>
    <mergeCell ref="B16:L16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D321-0B51-4CA4-BD7A-FAA21DE8A531}">
  <dimension ref="B23:G35"/>
  <sheetViews>
    <sheetView workbookViewId="0">
      <selection activeCell="D25" sqref="D25"/>
    </sheetView>
  </sheetViews>
  <sheetFormatPr defaultRowHeight="15"/>
  <cols>
    <col min="2" max="2" width="7.28515625" customWidth="1"/>
    <col min="3" max="3" width="23.5703125" customWidth="1"/>
    <col min="4" max="4" width="18.28515625" customWidth="1"/>
    <col min="5" max="5" width="17.140625" customWidth="1"/>
    <col min="6" max="6" width="12.85546875" customWidth="1"/>
  </cols>
  <sheetData>
    <row r="23" spans="2:7" ht="36" customHeight="1">
      <c r="C23" s="53" t="s">
        <v>94</v>
      </c>
      <c r="D23" s="86" t="s">
        <v>95</v>
      </c>
      <c r="E23" s="86" t="s">
        <v>96</v>
      </c>
      <c r="F23" s="93"/>
    </row>
    <row r="24" spans="2:7" ht="27.75" customHeight="1">
      <c r="B24" s="90" t="s">
        <v>97</v>
      </c>
      <c r="C24" s="125">
        <f>MIN('1'!$C$4:$C$203)</f>
        <v>156</v>
      </c>
      <c r="D24" s="95"/>
      <c r="E24" s="128">
        <f>'13'!$B$47+'13'!$C$47*'14'!$C24</f>
        <v>58.052566262994418</v>
      </c>
    </row>
    <row r="25" spans="2:7" ht="28.5" customHeight="1">
      <c r="C25" s="3">
        <f>'13'!$B18</f>
        <v>158.005</v>
      </c>
      <c r="D25" s="3">
        <f>SUMPRODUCT('13'!$C4:$L4,'13'!$C$17:$L$17)/'2'!$G16</f>
        <v>55.383000000000003</v>
      </c>
      <c r="E25" s="94"/>
      <c r="F25" s="91"/>
      <c r="G25" s="92" t="s">
        <v>98</v>
      </c>
    </row>
    <row r="26" spans="2:7" ht="24.75" customHeight="1">
      <c r="C26" s="3">
        <f>'13'!$B19</f>
        <v>162.01499999999999</v>
      </c>
      <c r="D26" s="3">
        <f>SUMPRODUCT('13'!$C5:$L5,'13'!$C$17:$L$17)/'2'!$G17</f>
        <v>59.826315789473689</v>
      </c>
      <c r="E26" s="94"/>
    </row>
    <row r="27" spans="2:7" ht="25.5" customHeight="1">
      <c r="C27" s="3">
        <f>'13'!$B20</f>
        <v>166.02499999999998</v>
      </c>
      <c r="D27" s="3">
        <f>SUMPRODUCT('13'!$C6:$L6,'13'!$C$17:$L$17)/'2'!$G18</f>
        <v>64.014333333333326</v>
      </c>
      <c r="E27" s="94"/>
    </row>
    <row r="28" spans="2:7">
      <c r="C28" s="3">
        <f>'13'!$B21</f>
        <v>170.03499999999997</v>
      </c>
      <c r="D28" s="3">
        <f>SUMPRODUCT('13'!$C7:$L7,'13'!$C$17:$L$17)/'2'!$G19</f>
        <v>66.983275862068965</v>
      </c>
      <c r="E28" s="94"/>
    </row>
    <row r="29" spans="2:7">
      <c r="C29" s="3">
        <f>'13'!$B22</f>
        <v>174.04499999999996</v>
      </c>
      <c r="D29" s="3">
        <f>SUMPRODUCT('13'!$C8:$L8,'13'!$C$17:$L$17)/'2'!$G20</f>
        <v>68.993400000000008</v>
      </c>
      <c r="E29" s="94"/>
    </row>
    <row r="30" spans="2:7">
      <c r="C30" s="3">
        <f>'13'!$B23</f>
        <v>178.05499999999995</v>
      </c>
      <c r="D30" s="3">
        <f>SUMPRODUCT('13'!$C9:$L9,'13'!$C$17:$L$17)/'2'!$G21</f>
        <v>72.074999999999989</v>
      </c>
      <c r="E30" s="94"/>
    </row>
    <row r="31" spans="2:7">
      <c r="C31" s="3">
        <f>'13'!$B24</f>
        <v>182.06499999999994</v>
      </c>
      <c r="D31" s="3">
        <f>SUMPRODUCT('13'!$C10:$L10,'13'!$C$17:$L$17)/'2'!$G22</f>
        <v>72.074999999999974</v>
      </c>
      <c r="E31" s="94"/>
    </row>
    <row r="32" spans="2:7">
      <c r="C32" s="3">
        <f>'13'!$B25</f>
        <v>186.07499999999993</v>
      </c>
      <c r="D32" s="3">
        <f>SUMPRODUCT('13'!$C11:$L11,'13'!$C$17:$L$17)/'2'!$G23</f>
        <v>67.259999999999991</v>
      </c>
      <c r="E32" s="94"/>
    </row>
    <row r="33" spans="2:5">
      <c r="C33" s="3">
        <f>'13'!$B26</f>
        <v>190.08499999999992</v>
      </c>
      <c r="D33" s="3">
        <f>SUMPRODUCT('13'!$C12:$L12,'13'!$C$17:$L$17)/'2'!$G24</f>
        <v>78.494999999999976</v>
      </c>
      <c r="E33" s="94"/>
    </row>
    <row r="34" spans="2:5">
      <c r="C34" s="3">
        <f>'13'!$B27</f>
        <v>194.09499999999991</v>
      </c>
      <c r="D34" s="3">
        <f>SUMPRODUCT('13'!$C13:$L13,'13'!$C$17:$L$17)/'2'!$G25</f>
        <v>59.234999999999999</v>
      </c>
      <c r="E34" s="94"/>
    </row>
    <row r="35" spans="2:5" ht="32.25" customHeight="1">
      <c r="B35" s="90" t="s">
        <v>99</v>
      </c>
      <c r="C35" s="27">
        <f>MAX('1'!$C$4:$C$203)</f>
        <v>196</v>
      </c>
      <c r="D35" s="94"/>
      <c r="E35" s="3">
        <f>'13'!$B$47+'13'!$C$47*'14'!$C35</f>
        <v>79.93146321688873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9E81-CDF3-4E93-960D-FD716F29C4A8}">
  <dimension ref="A2:E10"/>
  <sheetViews>
    <sheetView workbookViewId="0">
      <selection activeCell="C17" sqref="C17"/>
    </sheetView>
  </sheetViews>
  <sheetFormatPr defaultRowHeight="15"/>
  <cols>
    <col min="2" max="2" width="31.42578125" customWidth="1"/>
    <col min="3" max="3" width="27.42578125" customWidth="1"/>
  </cols>
  <sheetData>
    <row r="2" spans="1:5" ht="53.25">
      <c r="B2" s="85" t="s">
        <v>100</v>
      </c>
      <c r="C2" s="89">
        <f>SQRT('11'!D3 / '11'!E3)</f>
        <v>0.65781821261136264</v>
      </c>
    </row>
    <row r="4" spans="1:5" ht="74.25" customHeight="1">
      <c r="A4" s="114"/>
      <c r="B4" s="116"/>
      <c r="C4" s="121"/>
      <c r="D4" s="115"/>
      <c r="E4" s="114"/>
    </row>
    <row r="6" spans="1:5">
      <c r="B6" s="175" t="s">
        <v>101</v>
      </c>
      <c r="C6" s="176"/>
      <c r="D6" s="177"/>
    </row>
    <row r="7" spans="1:5">
      <c r="B7" s="178"/>
      <c r="C7" s="179"/>
      <c r="D7" s="180"/>
    </row>
    <row r="8" spans="1:5">
      <c r="B8" s="178"/>
      <c r="C8" s="179"/>
      <c r="D8" s="180"/>
    </row>
    <row r="9" spans="1:5">
      <c r="B9" s="178"/>
      <c r="C9" s="179"/>
      <c r="D9" s="180"/>
    </row>
    <row r="10" spans="1:5">
      <c r="B10" s="181"/>
      <c r="C10" s="182"/>
      <c r="D10" s="183"/>
    </row>
  </sheetData>
  <mergeCells count="1">
    <mergeCell ref="B6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6F23-4A13-47AF-98A5-32428CFF50CE}">
  <dimension ref="B2:G33"/>
  <sheetViews>
    <sheetView topLeftCell="A12" workbookViewId="0">
      <selection activeCell="C12" sqref="C12:D12"/>
    </sheetView>
  </sheetViews>
  <sheetFormatPr defaultRowHeight="15"/>
  <cols>
    <col min="2" max="2" width="18.42578125" customWidth="1"/>
    <col min="3" max="3" width="21.85546875" customWidth="1"/>
    <col min="4" max="4" width="25.7109375" bestFit="1" customWidth="1"/>
  </cols>
  <sheetData>
    <row r="2" spans="2:7" ht="35.25" customHeight="1">
      <c r="B2" s="133" t="s">
        <v>102</v>
      </c>
      <c r="C2" s="134"/>
      <c r="D2" s="135"/>
      <c r="F2" s="136" t="s">
        <v>103</v>
      </c>
      <c r="G2" s="138"/>
    </row>
    <row r="3" spans="2:7" ht="24.75" customHeight="1">
      <c r="B3" s="204" t="s">
        <v>104</v>
      </c>
      <c r="C3" s="98" t="s">
        <v>27</v>
      </c>
      <c r="D3" s="96" t="s">
        <v>105</v>
      </c>
      <c r="F3" s="128" cm="1">
        <f t="array" ref="F3:G7">LINEST('1'!$D$4:$D$203,'1'!$C$4:$C$203,TRUE,TRUE)</f>
        <v>0.52973691603617223</v>
      </c>
      <c r="G3" s="128">
        <v>-24.555082261107756</v>
      </c>
    </row>
    <row r="4" spans="2:7" ht="24" customHeight="1">
      <c r="B4" s="205"/>
      <c r="C4" s="101">
        <f>$F$3</f>
        <v>0.52973691603617223</v>
      </c>
      <c r="D4" s="99">
        <f>$F$4</f>
        <v>6.033332863712814E-2</v>
      </c>
      <c r="F4" s="3">
        <v>6.033332863712814E-2</v>
      </c>
      <c r="G4" s="3">
        <v>10.228576844306362</v>
      </c>
    </row>
    <row r="5" spans="2:7" ht="22.5" customHeight="1">
      <c r="B5" s="204" t="s">
        <v>106</v>
      </c>
      <c r="C5" s="96" t="s">
        <v>27</v>
      </c>
      <c r="D5" s="100" t="s">
        <v>105</v>
      </c>
      <c r="F5" s="3">
        <v>0.28023920950516729</v>
      </c>
      <c r="G5" s="3">
        <v>5.6514635041230701</v>
      </c>
    </row>
    <row r="6" spans="2:7" ht="24" customHeight="1">
      <c r="B6" s="205"/>
      <c r="C6" s="101">
        <f>$G$3</f>
        <v>-24.555082261107756</v>
      </c>
      <c r="D6" s="99">
        <f>$G$4</f>
        <v>10.228576844306362</v>
      </c>
      <c r="F6" s="3">
        <v>77.091395106248811</v>
      </c>
      <c r="G6" s="3">
        <v>198</v>
      </c>
    </row>
    <row r="7" spans="2:7" ht="39" customHeight="1">
      <c r="B7" s="131" t="s">
        <v>107</v>
      </c>
      <c r="C7" s="196">
        <f>$F$5</f>
        <v>0.28023920950516729</v>
      </c>
      <c r="D7" s="197"/>
      <c r="F7" s="3">
        <v>2462.2251317898754</v>
      </c>
      <c r="G7" s="3">
        <v>6323.9298682101326</v>
      </c>
    </row>
    <row r="8" spans="2:7" ht="54.75" customHeight="1">
      <c r="B8" s="131" t="s">
        <v>108</v>
      </c>
      <c r="C8" s="196">
        <f>$G$5</f>
        <v>5.6514635041230701</v>
      </c>
      <c r="D8" s="197"/>
    </row>
    <row r="9" spans="2:7" ht="27.75" customHeight="1">
      <c r="B9" s="132" t="s">
        <v>109</v>
      </c>
      <c r="C9" s="196">
        <f>$F$6</f>
        <v>77.091395106248811</v>
      </c>
      <c r="D9" s="197"/>
    </row>
    <row r="10" spans="2:7" ht="53.25" customHeight="1">
      <c r="B10" s="131" t="s">
        <v>110</v>
      </c>
      <c r="C10" s="196">
        <f>$F$7/200</f>
        <v>12.311125658949377</v>
      </c>
      <c r="D10" s="197"/>
    </row>
    <row r="11" spans="2:7" ht="40.5" customHeight="1">
      <c r="B11" s="131" t="s">
        <v>111</v>
      </c>
      <c r="C11" s="196">
        <f>$G$7/200</f>
        <v>31.619649341050664</v>
      </c>
      <c r="D11" s="197"/>
    </row>
    <row r="12" spans="2:7" ht="42" customHeight="1">
      <c r="B12" s="102" t="s">
        <v>112</v>
      </c>
      <c r="C12" s="196" t="s">
        <v>113</v>
      </c>
      <c r="D12" s="197"/>
    </row>
    <row r="14" spans="2:7" ht="35.25" customHeight="1">
      <c r="B14" s="133" t="s">
        <v>114</v>
      </c>
      <c r="C14" s="134"/>
      <c r="D14" s="135"/>
    </row>
    <row r="15" spans="2:7" ht="42.75" customHeight="1">
      <c r="B15" s="102" t="s">
        <v>115</v>
      </c>
      <c r="C15" s="196">
        <f>$C$6+$C$4*180</f>
        <v>70.797562625403245</v>
      </c>
      <c r="D15" s="197"/>
    </row>
    <row r="16" spans="2:7" ht="39" customHeight="1">
      <c r="B16" s="131" t="s">
        <v>105</v>
      </c>
      <c r="C16" s="200">
        <f>$C$8*SQRT(1 + 1/200 + POWER(180 - '4'!G4, 2)/(200*'4'!$G$8))</f>
        <v>5.7065508516643524</v>
      </c>
      <c r="D16" s="201"/>
    </row>
    <row r="17" spans="2:4" ht="24.75" customHeight="1">
      <c r="B17" s="202" t="s">
        <v>116</v>
      </c>
      <c r="C17" s="103" t="s">
        <v>47</v>
      </c>
      <c r="D17" s="96" t="s">
        <v>48</v>
      </c>
    </row>
    <row r="18" spans="2:4" ht="24" customHeight="1">
      <c r="B18" s="203"/>
      <c r="C18" s="97">
        <f>$C$15 - _xlfn.T.INV.2T(0.05, $G$6) * $C$16</f>
        <v>59.544144607759478</v>
      </c>
      <c r="D18" s="97">
        <f>$C$15 + _xlfn.T.INV.2T(0.05, $G$6) * $C$16</f>
        <v>82.050980643047012</v>
      </c>
    </row>
    <row r="20" spans="2:4" ht="38.25" customHeight="1">
      <c r="B20" s="133" t="s">
        <v>117</v>
      </c>
      <c r="C20" s="134"/>
      <c r="D20" s="135"/>
    </row>
    <row r="21" spans="2:4" ht="21" customHeight="1">
      <c r="B21" s="198" t="s">
        <v>106</v>
      </c>
      <c r="C21" s="103" t="s">
        <v>47</v>
      </c>
      <c r="D21" s="96" t="s">
        <v>48</v>
      </c>
    </row>
    <row r="22" spans="2:4" ht="21.75" customHeight="1">
      <c r="B22" s="199"/>
      <c r="C22" s="119">
        <f>$C$6-$D$6*_xlfn.T.INV.2T(1-0.95, 200-2)</f>
        <v>-44.726014571471644</v>
      </c>
      <c r="D22" s="97">
        <f>$C$6+$D$6*_xlfn.T.INV.2T(1-0.95, 200-2)</f>
        <v>-4.3841499507438684</v>
      </c>
    </row>
    <row r="23" spans="2:4" ht="22.5" customHeight="1">
      <c r="B23" s="198" t="s">
        <v>106</v>
      </c>
      <c r="C23" s="103" t="s">
        <v>47</v>
      </c>
      <c r="D23" s="96" t="s">
        <v>48</v>
      </c>
    </row>
    <row r="24" spans="2:4" ht="22.5" customHeight="1">
      <c r="B24" s="199"/>
      <c r="C24" s="119">
        <f>$C$4-$D$4*_xlfn.T.INV.2T(1-0.95, 200-2)</f>
        <v>0.41075853746771374</v>
      </c>
      <c r="D24" s="97">
        <f>$C$4+$D$4*_xlfn.T.INV.2T(1-0.95, 200-2)</f>
        <v>0.64871529460463073</v>
      </c>
    </row>
    <row r="26" spans="2:4" ht="33.75" customHeight="1">
      <c r="B26" s="133" t="s">
        <v>118</v>
      </c>
      <c r="C26" s="134"/>
      <c r="D26" s="135"/>
    </row>
    <row r="27" spans="2:4" ht="27" customHeight="1">
      <c r="B27" s="131" t="s">
        <v>119</v>
      </c>
      <c r="C27" s="200">
        <f>C9</f>
        <v>77.091395106248811</v>
      </c>
      <c r="D27" s="201"/>
    </row>
    <row r="28" spans="2:4" ht="27.75" customHeight="1">
      <c r="B28" s="102" t="s">
        <v>36</v>
      </c>
      <c r="C28" s="196">
        <f>_xlfn.F.INV.RT(0.05, 1, 200-2)</f>
        <v>3.8888529328918917</v>
      </c>
      <c r="D28" s="197"/>
    </row>
    <row r="29" spans="2:4">
      <c r="B29" s="175" t="s">
        <v>120</v>
      </c>
      <c r="C29" s="176"/>
      <c r="D29" s="177"/>
    </row>
    <row r="30" spans="2:4">
      <c r="B30" s="178"/>
      <c r="C30" s="179"/>
      <c r="D30" s="180"/>
    </row>
    <row r="31" spans="2:4">
      <c r="B31" s="178"/>
      <c r="C31" s="179"/>
      <c r="D31" s="180"/>
    </row>
    <row r="32" spans="2:4">
      <c r="B32" s="178"/>
      <c r="C32" s="179"/>
      <c r="D32" s="180"/>
    </row>
    <row r="33" spans="2:4">
      <c r="B33" s="181"/>
      <c r="C33" s="182"/>
      <c r="D33" s="183"/>
    </row>
  </sheetData>
  <mergeCells count="21">
    <mergeCell ref="B17:B18"/>
    <mergeCell ref="C10:D10"/>
    <mergeCell ref="C11:D11"/>
    <mergeCell ref="C12:D12"/>
    <mergeCell ref="F2:G2"/>
    <mergeCell ref="B14:D14"/>
    <mergeCell ref="C15:D15"/>
    <mergeCell ref="C16:D16"/>
    <mergeCell ref="B2:D2"/>
    <mergeCell ref="B3:B4"/>
    <mergeCell ref="B5:B6"/>
    <mergeCell ref="C7:D7"/>
    <mergeCell ref="C8:D8"/>
    <mergeCell ref="C9:D9"/>
    <mergeCell ref="C28:D28"/>
    <mergeCell ref="B29:D33"/>
    <mergeCell ref="B20:D20"/>
    <mergeCell ref="B21:B22"/>
    <mergeCell ref="B23:B24"/>
    <mergeCell ref="B26:D26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Opmeer</dc:creator>
  <cp:keywords/>
  <dc:description/>
  <cp:lastModifiedBy/>
  <cp:revision/>
  <dcterms:created xsi:type="dcterms:W3CDTF">2023-01-10T21:18:13Z</dcterms:created>
  <dcterms:modified xsi:type="dcterms:W3CDTF">2025-02-20T10:18:56Z</dcterms:modified>
  <cp:category/>
  <cp:contentStatus/>
</cp:coreProperties>
</file>