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C_LEP\"/>
    </mc:Choice>
  </mc:AlternateContent>
  <xr:revisionPtr revIDLastSave="0" documentId="13_ncr:1_{CE0F1433-13AA-4BBD-9D64-E5A68D2C032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<sst xmlns="http://schemas.openxmlformats.org/spreadsheetml/2006/main" count="2354" uniqueCount="530">
  <si>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</si>
  <si>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</si>
  <si>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</si>
  <si>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</si>
  <si>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</si>
  <si>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</si>
  <si>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</si>
  <si>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</si>
  <si>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</si>
  <si>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</si>
  <si>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</si>
  <si>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</si>
  <si>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</si>
  <si>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</si>
  <si>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</si>
  <si>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</si>
  <si>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</si>
  <si>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</si>
  <si>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</si>
  <si>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</si>
  <si>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</si>
  <si>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</si>
  <si>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</si>
  <si>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</si>
  <si>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</si>
  <si>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</si>
  <si>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</si>
  <si>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</si>
  <si>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</si>
  <si>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</si>
  <si>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</si>
  <si>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</si>
  <si>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</si>
  <si>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</si>
  <si>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</si>
  <si>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</si>
  <si>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</si>
  <si>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</si>
  <si>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</si>
  <si>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</si>
  <si>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</si>
  <si>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</si>
  <si>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</si>
  <si>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</si>
  <si>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</si>
  <si>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</si>
  <si>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</si>
  <si>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</si>
  <si>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</si>
  <si>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</si>
  <si>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</si>
  <si>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</si>
  <si>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</si>
  <si>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</si>
  <si>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</si>
  <si>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</si>
  <si>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</si>
  <si>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</si>
  <si>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</si>
  <si>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</si>
  <si>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</si>
  <si>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</si>
  <si>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</si>
  <si>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</si>
  <si>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</si>
  <si>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</si>
  <si>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</si>
  <si>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</si>
  <si>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</si>
  <si>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</si>
  <si>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</si>
  <si>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</si>
  <si>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</si>
  <si>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</si>
  <si>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</si>
  <si>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</si>
  <si>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</si>
  <si>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</si>
  <si>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</si>
  <si>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</si>
  <si>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</si>
  <si>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</si>
  <si>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</si>
  <si>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</si>
  <si>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</si>
  <si>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</si>
  <si>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</si>
  <si>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</si>
  <si>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</si>
  <si>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</si>
  <si>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</si>
  <si>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</si>
  <si>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</si>
  <si>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</si>
  <si>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</si>
  <si>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</si>
  <si>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</si>
  <si>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</si>
  <si>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</si>
  <si>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</si>
  <si>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</si>
  <si>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</si>
  <si>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</si>
  <si>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</si>
  <si>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</si>
  <si>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</si>
  <si>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</si>
  <si>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</si>
  <si>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</si>
  <si>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</si>
  <si>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</si>
  <si>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</si>
  <si>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</si>
  <si>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</si>
  <si>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</si>
  <si>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</si>
  <si>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</si>
  <si>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</si>
  <si>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</si>
  <si>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</si>
  <si>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</si>
  <si>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</si>
  <si>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</si>
  <si>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</si>
  <si>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</si>
  <si>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</si>
  <si>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</si>
  <si>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</si>
  <si>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</si>
  <si>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</si>
  <si>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</si>
  <si>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</si>
  <si>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</si>
  <si>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</si>
  <si>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</si>
  <si>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</si>
  <si>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</si>
  <si>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</si>
  <si>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</si>
  <si>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</si>
  <si>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</si>
  <si>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</si>
  <si>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</si>
  <si>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</si>
  <si>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</si>
  <si>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</si>
  <si>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</si>
  <si>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</si>
  <si>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</si>
  <si>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</si>
  <si>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</si>
  <si>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</si>
  <si>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</si>
  <si>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</si>
  <si>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</si>
  <si>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</si>
  <si>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</si>
  <si>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</si>
  <si>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</si>
  <si>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</si>
  <si>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</si>
  <si>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</si>
  <si>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</si>
  <si>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</si>
  <si>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</si>
  <si>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</si>
  <si>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</si>
  <si>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</si>
  <si>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</si>
  <si>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</si>
  <si>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</si>
  <si>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</si>
  <si>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</si>
  <si>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</si>
  <si>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</si>
  <si>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</si>
  <si>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</si>
  <si>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</si>
  <si>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</si>
  <si>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</si>
  <si>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</si>
  <si>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</si>
  <si>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</si>
  <si>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</si>
  <si>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</si>
  <si>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</si>
  <si>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</si>
  <si>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</si>
  <si>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</si>
  <si>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</si>
  <si>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</si>
  <si>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</si>
  <si>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</si>
  <si>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</si>
  <si>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</si>
  <si>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</si>
  <si>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</si>
  <si>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</si>
  <si>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</si>
  <si>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</si>
  <si>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</si>
  <si>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</si>
  <si>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</si>
  <si>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</si>
  <si>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</si>
  <si>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</si>
  <si>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</si>
  <si>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</si>
  <si>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</si>
  <si>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</si>
  <si>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</si>
  <si>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</si>
  <si>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</si>
  <si>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</si>
  <si>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</si>
  <si>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</si>
  <si>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</si>
  <si>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</si>
  <si>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</si>
  <si>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</si>
  <si>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</si>
  <si>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</si>
  <si>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</si>
  <si>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</si>
  <si>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</si>
  <si>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</si>
  <si>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</si>
  <si>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</si>
  <si>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</si>
  <si>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</si>
  <si>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</si>
  <si>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</si>
  <si>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</si>
  <si>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</si>
  <si>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</si>
  <si>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</si>
  <si>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</si>
  <si>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</si>
  <si>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</si>
  <si>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</si>
  <si>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</si>
  <si>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</si>
  <si>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</si>
  <si>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</si>
  <si>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</si>
  <si>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</si>
  <si>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</si>
  <si>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</si>
  <si>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</si>
  <si>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</si>
  <si>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</si>
  <si>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</si>
  <si>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</si>
  <si>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</si>
  <si>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</si>
  <si>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</si>
  <si>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</si>
  <si>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</si>
  <si>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</si>
  <si>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</si>
  <si>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</si>
  <si>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</si>
  <si>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</si>
  <si>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</si>
  <si>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</si>
  <si>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</si>
  <si>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</si>
  <si>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</si>
  <si>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</si>
  <si>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</si>
  <si>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</si>
  <si>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</si>
  <si>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</si>
  <si>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</si>
  <si>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</si>
  <si>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</si>
  <si>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</si>
  <si>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</si>
  <si>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</si>
  <si>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</si>
  <si>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</si>
  <si>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</si>
  <si>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</si>
  <si>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</si>
  <si>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</si>
  <si>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</si>
  <si>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</si>
  <si>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</si>
  <si>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</si>
  <si>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</si>
  <si>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</si>
  <si>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</si>
  <si>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</si>
  <si>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</si>
  <si>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</si>
  <si>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</si>
  <si>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</si>
  <si>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</si>
  <si>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</si>
  <si>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</si>
  <si>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</si>
  <si>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</si>
  <si>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</si>
  <si>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</si>
  <si>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</si>
  <si>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</si>
  <si>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</si>
  <si>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</si>
  <si>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</si>
  <si>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</si>
  <si>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</si>
  <si>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</si>
  <si>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</si>
  <si>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</si>
  <si>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</si>
  <si>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</si>
  <si>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</si>
  <si>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</si>
  <si>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</si>
  <si>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</si>
  <si>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</si>
  <si>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</si>
  <si>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</si>
  <si>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</si>
  <si>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</si>
  <si>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</si>
  <si>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</si>
  <si>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</si>
  <si>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</si>
  <si>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</si>
  <si>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</si>
  <si>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</si>
  <si>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</si>
  <si>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</si>
  <si>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</si>
  <si>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</si>
  <si>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</si>
  <si>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</si>
  <si>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</si>
  <si>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</si>
  <si>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</si>
  <si>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</si>
  <si>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</si>
  <si>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</si>
  <si>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</si>
  <si>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</si>
  <si>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</si>
  <si>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</si>
  <si>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</si>
  <si>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</si>
  <si>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</si>
  <si>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</si>
  <si>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</si>
  <si>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</si>
  <si>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</si>
  <si>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</si>
  <si>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</si>
  <si>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</si>
  <si>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</si>
  <si>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</si>
  <si>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</si>
  <si>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</si>
  <si>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</si>
  <si>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</si>
  <si>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</si>
  <si>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</si>
  <si>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</si>
  <si>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</si>
  <si>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</si>
  <si>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</si>
  <si>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</si>
  <si>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</si>
  <si>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</si>
  <si>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</si>
  <si>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</si>
  <si>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</si>
  <si>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</si>
  <si>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</si>
  <si>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</si>
  <si>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</si>
  <si>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</si>
  <si>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</si>
  <si>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</si>
  <si>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</si>
  <si>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</si>
  <si>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</si>
  <si>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</si>
  <si>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</si>
  <si>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</si>
  <si>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</si>
  <si>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</si>
  <si>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</si>
  <si>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</si>
  <si>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</si>
  <si>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</si>
  <si>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</si>
  <si>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</si>
  <si>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</si>
  <si>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</si>
  <si>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</si>
  <si>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</si>
  <si>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</si>
  <si>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</si>
  <si>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</si>
  <si>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</si>
  <si>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</si>
  <si>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</si>
  <si>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</si>
  <si>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</si>
  <si>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</si>
  <si>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</si>
  <si>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</si>
  <si>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</si>
  <si>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</si>
  <si>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</si>
  <si>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</si>
  <si>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</si>
  <si>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</si>
  <si>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</si>
  <si>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</si>
  <si>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</si>
  <si>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</si>
  <si>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</si>
  <si>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</si>
  <si>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</si>
  <si>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</si>
  <si>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</si>
  <si>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</si>
  <si>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</si>
  <si>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</si>
  <si>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</si>
  <si>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</si>
  <si>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</si>
  <si>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</si>
  <si>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</si>
  <si>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</si>
  <si>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</si>
  <si>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</si>
  <si>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</si>
  <si>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</si>
  <si>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</si>
  <si>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</si>
  <si>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</si>
  <si>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</si>
  <si>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</si>
  <si>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</si>
  <si>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</si>
  <si>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</si>
  <si>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</si>
  <si>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</si>
  <si>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</si>
  <si>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</si>
  <si>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</si>
  <si>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</si>
  <si>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</si>
  <si>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</si>
  <si>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</si>
  <si>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</si>
  <si>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</si>
  <si>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</si>
  <si>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</si>
  <si>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</si>
  <si>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</si>
  <si>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</si>
  <si>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</si>
  <si>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</si>
  <si>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</si>
  <si>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</si>
  <si>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</si>
  <si>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</si>
  <si>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</si>
  <si>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</si>
  <si>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</si>
  <si>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</si>
  <si>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</si>
  <si>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</si>
  <si>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</si>
  <si>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</si>
  <si>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</si>
  <si>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</si>
  <si>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</si>
  <si>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</si>
  <si>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</si>
  <si>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</si>
  <si>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</si>
  <si>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</si>
  <si>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</si>
  <si>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</si>
  <si>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</si>
  <si>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</si>
  <si>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</si>
  <si>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</si>
  <si>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</si>
  <si>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</si>
  <si>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</si>
  <si>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</si>
  <si>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</si>
  <si>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</si>
  <si>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</si>
  <si>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</si>
  <si>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</si>
  <si>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</si>
  <si>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</si>
  <si>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</si>
  <si>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</si>
  <si>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</si>
  <si>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</si>
  <si>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</si>
  <si>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</si>
  <si>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</si>
  <si>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</si>
  <si>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</si>
  <si>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</si>
  <si>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</si>
  <si>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</si>
  <si>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</si>
  <si>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</si>
  <si>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</si>
  <si>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</si>
  <si>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</si>
  <si>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</si>
  <si>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</si>
  <si>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</si>
  <si>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</si>
  <si>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</si>
  <si>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</si>
  <si>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automation/Data/Results/Workbooks/LEPs/CC_LEP/CC_LEP_Database.Main.xlsx</t>
  </si>
  <si>
    <t>4. Coast to Capital</t>
  </si>
  <si>
    <t>Coast to Capital</t>
  </si>
  <si>
    <t>09 03 2023 10:16:11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</si>
</sst>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0.80748890696862308</c:v>
                </c:pt>
                <c:pt idx="2">
                  <c:v>1.6470602815102486</c:v>
                </c:pt>
                <c:pt idx="3">
                  <c:v>0.43416780212548467</c:v>
                </c:pt>
                <c:pt idx="4">
                  <c:v>0.43018527884286506</c:v>
                </c:pt>
                <c:pt idx="5">
                  <c:v>1.0482890391027899</c:v>
                </c:pt>
                <c:pt idx="7">
                  <c:v>-0.53629673019021107</c:v>
                </c:pt>
                <c:pt idx="8">
                  <c:v>-2.0479803698046806</c:v>
                </c:pt>
                <c:pt idx="9">
                  <c:v>0.13047630592166737</c:v>
                </c:pt>
                <c:pt idx="10">
                  <c:v>1.1164475249405115</c:v>
                </c:pt>
                <c:pt idx="11">
                  <c:v>6.4074954849369092E-2</c:v>
                </c:pt>
                <c:pt idx="12">
                  <c:v>-1.2141596120369358</c:v>
                </c:pt>
                <c:pt idx="13">
                  <c:v>-1.1654117275256559</c:v>
                </c:pt>
                <c:pt idx="14">
                  <c:v>-5.7265990279319112</c:v>
                </c:pt>
                <c:pt idx="15">
                  <c:v>-0.38154546886034479</c:v>
                </c:pt>
                <c:pt idx="17">
                  <c:v>1.0125445024239621</c:v>
                </c:pt>
                <c:pt idx="18">
                  <c:v>1.2445688125844123</c:v>
                </c:pt>
                <c:pt idx="19">
                  <c:v>0.60917367891442087</c:v>
                </c:pt>
                <c:pt idx="20">
                  <c:v>0.8424091979686521</c:v>
                </c:pt>
                <c:pt idx="22">
                  <c:v>2.9544238621073582</c:v>
                </c:pt>
                <c:pt idx="24">
                  <c:v>1.351544641153235</c:v>
                </c:pt>
                <c:pt idx="25">
                  <c:v>6.6766526540696258</c:v>
                </c:pt>
                <c:pt idx="26">
                  <c:v>7.7773770178489521</c:v>
                </c:pt>
                <c:pt idx="27">
                  <c:v>3.3450872498927531</c:v>
                </c:pt>
                <c:pt idx="29">
                  <c:v>4.3412209138123714</c:v>
                </c:pt>
                <c:pt idx="30">
                  <c:v>19.496546486654289</c:v>
                </c:pt>
                <c:pt idx="31">
                  <c:v>1.2754577322193761</c:v>
                </c:pt>
                <c:pt idx="32">
                  <c:v>-1.9984785928249593</c:v>
                </c:pt>
                <c:pt idx="33">
                  <c:v>4.0262510450758349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0.3201692055678107</c:v>
                </c:pt>
                <c:pt idx="2">
                  <c:v>0.34256132443848397</c:v>
                </c:pt>
                <c:pt idx="3">
                  <c:v>0.1368835142923075</c:v>
                </c:pt>
                <c:pt idx="4">
                  <c:v>0.10360115921284052</c:v>
                </c:pt>
                <c:pt idx="5">
                  <c:v>0.23919154100600082</c:v>
                </c:pt>
                <c:pt idx="7">
                  <c:v>-0.34497015810109888</c:v>
                </c:pt>
                <c:pt idx="8">
                  <c:v>0.92552978247144591</c:v>
                </c:pt>
                <c:pt idx="9">
                  <c:v>0.87967427633599549</c:v>
                </c:pt>
                <c:pt idx="10">
                  <c:v>0.7320548151278361</c:v>
                </c:pt>
                <c:pt idx="11">
                  <c:v>0.57771280395868541</c:v>
                </c:pt>
                <c:pt idx="12">
                  <c:v>-0.65899645062160728</c:v>
                </c:pt>
                <c:pt idx="13">
                  <c:v>1.0012750661440029</c:v>
                </c:pt>
                <c:pt idx="14">
                  <c:v>-0.39467917599635971</c:v>
                </c:pt>
                <c:pt idx="15">
                  <c:v>0.5223124647450339</c:v>
                </c:pt>
                <c:pt idx="17">
                  <c:v>1.1399648689442987</c:v>
                </c:pt>
                <c:pt idx="18">
                  <c:v>-0.21814945972939981</c:v>
                </c:pt>
                <c:pt idx="19">
                  <c:v>0.1179271976484042</c:v>
                </c:pt>
                <c:pt idx="20">
                  <c:v>0.34148358507819498</c:v>
                </c:pt>
                <c:pt idx="22">
                  <c:v>0.62955104072248691</c:v>
                </c:pt>
                <c:pt idx="24">
                  <c:v>-1.2464012799165203</c:v>
                </c:pt>
                <c:pt idx="25">
                  <c:v>-2.6697965287629355</c:v>
                </c:pt>
                <c:pt idx="26">
                  <c:v>1.0702166804532176</c:v>
                </c:pt>
                <c:pt idx="27">
                  <c:v>-1.2754854802391247</c:v>
                </c:pt>
                <c:pt idx="29">
                  <c:v>1.0750161164545524</c:v>
                </c:pt>
                <c:pt idx="30">
                  <c:v>-0.11802249002240695</c:v>
                </c:pt>
                <c:pt idx="31">
                  <c:v>-1.1254132453448862</c:v>
                </c:pt>
                <c:pt idx="32">
                  <c:v>0.37062547091166742</c:v>
                </c:pt>
                <c:pt idx="33">
                  <c:v>0.41282817355476897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5.9600000000000168</c:v>
                </c:pt>
                <c:pt idx="1">
                  <c:v>6.6940000000000071</c:v>
                </c:pt>
                <c:pt idx="2">
                  <c:v>7.9960000000000155</c:v>
                </c:pt>
                <c:pt idx="3">
                  <c:v>6.0610000000000142</c:v>
                </c:pt>
                <c:pt idx="4">
                  <c:v>11.354999999999993</c:v>
                </c:pt>
                <c:pt idx="5">
                  <c:v>7.967999999999984</c:v>
                </c:pt>
                <c:pt idx="6">
                  <c:v>7.7230000000000114</c:v>
                </c:pt>
                <c:pt idx="7">
                  <c:v>8.8260000000000041</c:v>
                </c:pt>
                <c:pt idx="8">
                  <c:v>7.4019999999999975</c:v>
                </c:pt>
                <c:pt idx="9">
                  <c:v>8.9770000000000145</c:v>
                </c:pt>
                <c:pt idx="10">
                  <c:v>7.2030000000000101</c:v>
                </c:pt>
                <c:pt idx="11">
                  <c:v>7.2530000000000028</c:v>
                </c:pt>
                <c:pt idx="12">
                  <c:v>7.2979999999999787</c:v>
                </c:pt>
                <c:pt idx="13">
                  <c:v>7.3700000000000045</c:v>
                </c:pt>
                <c:pt idx="14">
                  <c:v>7.4160000000000066</c:v>
                </c:pt>
                <c:pt idx="15">
                  <c:v>7.4290000000000127</c:v>
                </c:pt>
                <c:pt idx="16">
                  <c:v>7.447999999999988</c:v>
                </c:pt>
                <c:pt idx="17">
                  <c:v>7.4640000000000057</c:v>
                </c:pt>
                <c:pt idx="18">
                  <c:v>7.4790000000000054</c:v>
                </c:pt>
                <c:pt idx="19">
                  <c:v>7.4929999999999932</c:v>
                </c:pt>
                <c:pt idx="20">
                  <c:v>7.5150000000000103</c:v>
                </c:pt>
                <c:pt idx="21">
                  <c:v>7.536999999999991</c:v>
                </c:pt>
                <c:pt idx="22">
                  <c:v>7.5569999999999942</c:v>
                </c:pt>
                <c:pt idx="23">
                  <c:v>7.5769999999999946</c:v>
                </c:pt>
                <c:pt idx="24" formatCode="#,##0.00">
                  <c:v>7.5960000000000027</c:v>
                </c:pt>
                <c:pt idx="25">
                  <c:v>7.6139999999999981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0.68</c:v>
                </c:pt>
                <c:pt idx="1">
                  <c:v>1.0979999999999994</c:v>
                </c:pt>
                <c:pt idx="2">
                  <c:v>2.418000000000005</c:v>
                </c:pt>
                <c:pt idx="3">
                  <c:v>2.0729999999999968</c:v>
                </c:pt>
                <c:pt idx="4">
                  <c:v>1.1709999999999987</c:v>
                </c:pt>
                <c:pt idx="5">
                  <c:v>0.53499999999999837</c:v>
                </c:pt>
                <c:pt idx="6">
                  <c:v>0.45800000000000085</c:v>
                </c:pt>
                <c:pt idx="7">
                  <c:v>0.46900000000000064</c:v>
                </c:pt>
                <c:pt idx="8">
                  <c:v>0.35100000000000087</c:v>
                </c:pt>
                <c:pt idx="9">
                  <c:v>0.75899999999999979</c:v>
                </c:pt>
                <c:pt idx="10">
                  <c:v>0.56999999999999873</c:v>
                </c:pt>
                <c:pt idx="11">
                  <c:v>0.56000000000000039</c:v>
                </c:pt>
                <c:pt idx="12">
                  <c:v>0.55700000000000027</c:v>
                </c:pt>
                <c:pt idx="13">
                  <c:v>0.54500000000000104</c:v>
                </c:pt>
                <c:pt idx="14">
                  <c:v>0.53199999999999747</c:v>
                </c:pt>
                <c:pt idx="15">
                  <c:v>0.5229999999999998</c:v>
                </c:pt>
                <c:pt idx="16">
                  <c:v>0.51800000000000024</c:v>
                </c:pt>
                <c:pt idx="17">
                  <c:v>0.51199999999999968</c:v>
                </c:pt>
                <c:pt idx="18">
                  <c:v>0.50699999999999967</c:v>
                </c:pt>
                <c:pt idx="19">
                  <c:v>0.502999999999999</c:v>
                </c:pt>
                <c:pt idx="20">
                  <c:v>0.49900000000000005</c:v>
                </c:pt>
                <c:pt idx="21">
                  <c:v>0.49499999999999988</c:v>
                </c:pt>
                <c:pt idx="22">
                  <c:v>0.49099999999999899</c:v>
                </c:pt>
                <c:pt idx="23">
                  <c:v>0.4870000000000006</c:v>
                </c:pt>
                <c:pt idx="24" formatCode="#,##0.00">
                  <c:v>0.48399999999999938</c:v>
                </c:pt>
                <c:pt idx="25">
                  <c:v>0.48100000000000065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4.6090000000000044</c:v>
                </c:pt>
                <c:pt idx="1">
                  <c:v>4.0519999999999721</c:v>
                </c:pt>
                <c:pt idx="2">
                  <c:v>3.6670000000000025</c:v>
                </c:pt>
                <c:pt idx="3">
                  <c:v>3.7819999999999951</c:v>
                </c:pt>
                <c:pt idx="4">
                  <c:v>2.1330000000000005</c:v>
                </c:pt>
                <c:pt idx="5">
                  <c:v>2.0570000000000008</c:v>
                </c:pt>
                <c:pt idx="6">
                  <c:v>4.2610000000000001</c:v>
                </c:pt>
                <c:pt idx="7">
                  <c:v>4.5989999999999878</c:v>
                </c:pt>
                <c:pt idx="8">
                  <c:v>4.8210000000000015</c:v>
                </c:pt>
                <c:pt idx="9">
                  <c:v>4.3069999999999995</c:v>
                </c:pt>
                <c:pt idx="10">
                  <c:v>5.0119999999999996</c:v>
                </c:pt>
                <c:pt idx="11">
                  <c:v>4.9859999999999953</c:v>
                </c:pt>
                <c:pt idx="12">
                  <c:v>4.919999999999999</c:v>
                </c:pt>
                <c:pt idx="13">
                  <c:v>4.9039999999999973</c:v>
                </c:pt>
                <c:pt idx="14">
                  <c:v>4.902000000000001</c:v>
                </c:pt>
                <c:pt idx="15">
                  <c:v>4.9000000000000075</c:v>
                </c:pt>
                <c:pt idx="16">
                  <c:v>4.895999999999991</c:v>
                </c:pt>
                <c:pt idx="17">
                  <c:v>4.895000000000004</c:v>
                </c:pt>
                <c:pt idx="18">
                  <c:v>4.8940000000000099</c:v>
                </c:pt>
                <c:pt idx="19">
                  <c:v>4.8949999999999898</c:v>
                </c:pt>
                <c:pt idx="20">
                  <c:v>4.8980000000000095</c:v>
                </c:pt>
                <c:pt idx="21">
                  <c:v>4.9020000000000046</c:v>
                </c:pt>
                <c:pt idx="22">
                  <c:v>4.9069999999999983</c:v>
                </c:pt>
                <c:pt idx="23">
                  <c:v>4.9120000000000079</c:v>
                </c:pt>
                <c:pt idx="24" formatCode="#,##0.00">
                  <c:v>4.9180000000000081</c:v>
                </c:pt>
                <c:pt idx="25">
                  <c:v>4.9239999999999942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3.4180000000000028</c:v>
                </c:pt>
                <c:pt idx="1">
                  <c:v>3.8669999999999947</c:v>
                </c:pt>
                <c:pt idx="2">
                  <c:v>3.6589999999999994</c:v>
                </c:pt>
                <c:pt idx="3">
                  <c:v>3.1570000000000031</c:v>
                </c:pt>
                <c:pt idx="4">
                  <c:v>4.3789999999999978</c:v>
                </c:pt>
                <c:pt idx="5">
                  <c:v>4.2619999999999978</c:v>
                </c:pt>
                <c:pt idx="6">
                  <c:v>4.2629999999999955</c:v>
                </c:pt>
                <c:pt idx="7">
                  <c:v>5.5990000000000109</c:v>
                </c:pt>
                <c:pt idx="8">
                  <c:v>5.4329999999999901</c:v>
                </c:pt>
                <c:pt idx="9">
                  <c:v>5.6659999999999959</c:v>
                </c:pt>
                <c:pt idx="10">
                  <c:v>5.270999999999983</c:v>
                </c:pt>
                <c:pt idx="11">
                  <c:v>5.1940000000000115</c:v>
                </c:pt>
                <c:pt idx="12">
                  <c:v>5.1740000000000013</c:v>
                </c:pt>
                <c:pt idx="13">
                  <c:v>5.2690000000000001</c:v>
                </c:pt>
                <c:pt idx="14">
                  <c:v>5.4890000000000034</c:v>
                </c:pt>
                <c:pt idx="15">
                  <c:v>5.6150000000000109</c:v>
                </c:pt>
                <c:pt idx="16">
                  <c:v>5.7089999999999907</c:v>
                </c:pt>
                <c:pt idx="17">
                  <c:v>5.783999999999982</c:v>
                </c:pt>
                <c:pt idx="18">
                  <c:v>5.8470000000000022</c:v>
                </c:pt>
                <c:pt idx="19">
                  <c:v>5.9030000000000067</c:v>
                </c:pt>
                <c:pt idx="20">
                  <c:v>5.954999999999993</c:v>
                </c:pt>
                <c:pt idx="21">
                  <c:v>6.0039999999999889</c:v>
                </c:pt>
                <c:pt idx="22">
                  <c:v>6.0509999999999931</c:v>
                </c:pt>
                <c:pt idx="23">
                  <c:v>6.0980000000000167</c:v>
                </c:pt>
                <c:pt idx="24" formatCode="#,##0.00">
                  <c:v>6.1430000000000096</c:v>
                </c:pt>
                <c:pt idx="25">
                  <c:v>6.1880000000000006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3.0479999999999983</c:v>
                </c:pt>
                <c:pt idx="1">
                  <c:v>4.0939999999999985</c:v>
                </c:pt>
                <c:pt idx="2">
                  <c:v>3.7450000000000054</c:v>
                </c:pt>
                <c:pt idx="3">
                  <c:v>3.1700000000000075</c:v>
                </c:pt>
                <c:pt idx="4">
                  <c:v>3.8530000000000082</c:v>
                </c:pt>
                <c:pt idx="5">
                  <c:v>3.6500000000000079</c:v>
                </c:pt>
                <c:pt idx="6">
                  <c:v>4.1100000000000012</c:v>
                </c:pt>
                <c:pt idx="7">
                  <c:v>4.4220000000000041</c:v>
                </c:pt>
                <c:pt idx="8">
                  <c:v>4.4569999999999981</c:v>
                </c:pt>
                <c:pt idx="9">
                  <c:v>5.3249999999999842</c:v>
                </c:pt>
                <c:pt idx="10">
                  <c:v>5.3080000000000158</c:v>
                </c:pt>
                <c:pt idx="11">
                  <c:v>5.4119999999999848</c:v>
                </c:pt>
                <c:pt idx="12">
                  <c:v>5.5330000000000021</c:v>
                </c:pt>
                <c:pt idx="13">
                  <c:v>5.6049999999999924</c:v>
                </c:pt>
                <c:pt idx="14">
                  <c:v>5.6699999999999982</c:v>
                </c:pt>
                <c:pt idx="15">
                  <c:v>5.7290000000000143</c:v>
                </c:pt>
                <c:pt idx="16">
                  <c:v>5.7769999999999966</c:v>
                </c:pt>
                <c:pt idx="17">
                  <c:v>5.8249999999999869</c:v>
                </c:pt>
                <c:pt idx="18">
                  <c:v>5.8749999999999938</c:v>
                </c:pt>
                <c:pt idx="19">
                  <c:v>5.923</c:v>
                </c:pt>
                <c:pt idx="20">
                  <c:v>5.9749999999999925</c:v>
                </c:pt>
                <c:pt idx="21">
                  <c:v>6.0280000000000129</c:v>
                </c:pt>
                <c:pt idx="22">
                  <c:v>6.0790000000000202</c:v>
                </c:pt>
                <c:pt idx="23">
                  <c:v>6.1299999999999901</c:v>
                </c:pt>
                <c:pt idx="24" formatCode="#,##0.00">
                  <c:v>6.1789999999999994</c:v>
                </c:pt>
                <c:pt idx="25">
                  <c:v>6.2269999999999923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11.950999999999999</c:v>
                </c:pt>
                <c:pt idx="1">
                  <c:v>11.659999999999982</c:v>
                </c:pt>
                <c:pt idx="2">
                  <c:v>10.226000000000024</c:v>
                </c:pt>
                <c:pt idx="3">
                  <c:v>10.843000000000005</c:v>
                </c:pt>
                <c:pt idx="4">
                  <c:v>10.068999999999981</c:v>
                </c:pt>
                <c:pt idx="5">
                  <c:v>8.9019999999999992</c:v>
                </c:pt>
                <c:pt idx="6">
                  <c:v>11.297000000000001</c:v>
                </c:pt>
                <c:pt idx="7">
                  <c:v>11.365999999999998</c:v>
                </c:pt>
                <c:pt idx="8">
                  <c:v>10.852000000000011</c:v>
                </c:pt>
                <c:pt idx="9">
                  <c:v>12.42500000000002</c:v>
                </c:pt>
                <c:pt idx="10">
                  <c:v>12.298000000000007</c:v>
                </c:pt>
                <c:pt idx="11">
                  <c:v>12.315000000000015</c:v>
                </c:pt>
                <c:pt idx="12">
                  <c:v>12.043999999999995</c:v>
                </c:pt>
                <c:pt idx="13">
                  <c:v>11.855999999999991</c:v>
                </c:pt>
                <c:pt idx="14">
                  <c:v>11.629000000000001</c:v>
                </c:pt>
                <c:pt idx="15">
                  <c:v>11.340000000000023</c:v>
                </c:pt>
                <c:pt idx="16">
                  <c:v>10.977999999999998</c:v>
                </c:pt>
                <c:pt idx="17">
                  <c:v>10.625000000000004</c:v>
                </c:pt>
                <c:pt idx="18">
                  <c:v>10.283000000000001</c:v>
                </c:pt>
                <c:pt idx="19">
                  <c:v>9.9520000000000213</c:v>
                </c:pt>
                <c:pt idx="20">
                  <c:v>9.6410000000000018</c:v>
                </c:pt>
                <c:pt idx="21">
                  <c:v>9.3349999999999902</c:v>
                </c:pt>
                <c:pt idx="22">
                  <c:v>9.0370000000000132</c:v>
                </c:pt>
                <c:pt idx="23">
                  <c:v>8.7480000000000135</c:v>
                </c:pt>
                <c:pt idx="24" formatCode="#,##0.00">
                  <c:v>8.4669999999999863</c:v>
                </c:pt>
                <c:pt idx="25">
                  <c:v>8.1949999999999914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24.919000000000047</c:v>
                </c:pt>
                <c:pt idx="1">
                  <c:v>23.454000000000018</c:v>
                </c:pt>
                <c:pt idx="2">
                  <c:v>25.067999999999959</c:v>
                </c:pt>
                <c:pt idx="3">
                  <c:v>22.654000000000028</c:v>
                </c:pt>
                <c:pt idx="4">
                  <c:v>24.271000000000022</c:v>
                </c:pt>
                <c:pt idx="5">
                  <c:v>25.680999999999973</c:v>
                </c:pt>
                <c:pt idx="6">
                  <c:v>27.381000000000046</c:v>
                </c:pt>
                <c:pt idx="7">
                  <c:v>26.816999999999918</c:v>
                </c:pt>
                <c:pt idx="8">
                  <c:v>26.828999999999926</c:v>
                </c:pt>
                <c:pt idx="9">
                  <c:v>27.444000000000052</c:v>
                </c:pt>
                <c:pt idx="10">
                  <c:v>27.46400000000002</c:v>
                </c:pt>
                <c:pt idx="11">
                  <c:v>27.221999999999984</c:v>
                </c:pt>
                <c:pt idx="12">
                  <c:v>26.77600000000016</c:v>
                </c:pt>
                <c:pt idx="13">
                  <c:v>26.269000000000045</c:v>
                </c:pt>
                <c:pt idx="14">
                  <c:v>25.966000000000012</c:v>
                </c:pt>
                <c:pt idx="15">
                  <c:v>25.568000000000033</c:v>
                </c:pt>
                <c:pt idx="16">
                  <c:v>25.239999999999945</c:v>
                </c:pt>
                <c:pt idx="17">
                  <c:v>24.915999999999965</c:v>
                </c:pt>
                <c:pt idx="18">
                  <c:v>24.607999999999976</c:v>
                </c:pt>
                <c:pt idx="19">
                  <c:v>24.314999999999966</c:v>
                </c:pt>
                <c:pt idx="20">
                  <c:v>24.049999999999994</c:v>
                </c:pt>
                <c:pt idx="21">
                  <c:v>23.772999999999957</c:v>
                </c:pt>
                <c:pt idx="22">
                  <c:v>23.503999999999991</c:v>
                </c:pt>
                <c:pt idx="23">
                  <c:v>23.243999999999975</c:v>
                </c:pt>
                <c:pt idx="24" formatCode="#,##0.00">
                  <c:v>22.993000000000027</c:v>
                </c:pt>
                <c:pt idx="25">
                  <c:v>22.753999999999976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56.965000000000138</c:v>
                </c:pt>
                <c:pt idx="1">
                  <c:v>50.719000000000086</c:v>
                </c:pt>
                <c:pt idx="2">
                  <c:v>48.259000000000022</c:v>
                </c:pt>
                <c:pt idx="3">
                  <c:v>52.22200000000003</c:v>
                </c:pt>
                <c:pt idx="4">
                  <c:v>53.468999999999966</c:v>
                </c:pt>
                <c:pt idx="5">
                  <c:v>51.86600000000012</c:v>
                </c:pt>
                <c:pt idx="6">
                  <c:v>61.137000000000114</c:v>
                </c:pt>
                <c:pt idx="7">
                  <c:v>61.939999999999905</c:v>
                </c:pt>
                <c:pt idx="8">
                  <c:v>56.427000000000064</c:v>
                </c:pt>
                <c:pt idx="9">
                  <c:v>58.816000000000003</c:v>
                </c:pt>
                <c:pt idx="10">
                  <c:v>59.99400000000017</c:v>
                </c:pt>
                <c:pt idx="11">
                  <c:v>59.590999999999944</c:v>
                </c:pt>
                <c:pt idx="12">
                  <c:v>60.126000000000012</c:v>
                </c:pt>
                <c:pt idx="13">
                  <c:v>61.340000000000053</c:v>
                </c:pt>
                <c:pt idx="14">
                  <c:v>62.258999999999915</c:v>
                </c:pt>
                <c:pt idx="15">
                  <c:v>62.648999999999823</c:v>
                </c:pt>
                <c:pt idx="16">
                  <c:v>62.994000000000099</c:v>
                </c:pt>
                <c:pt idx="17">
                  <c:v>63.246999999999971</c:v>
                </c:pt>
                <c:pt idx="18">
                  <c:v>63.547000000000146</c:v>
                </c:pt>
                <c:pt idx="19">
                  <c:v>63.826000000000192</c:v>
                </c:pt>
                <c:pt idx="20">
                  <c:v>64.154999999999987</c:v>
                </c:pt>
                <c:pt idx="21">
                  <c:v>64.492999999999967</c:v>
                </c:pt>
                <c:pt idx="22">
                  <c:v>64.84000000000006</c:v>
                </c:pt>
                <c:pt idx="23">
                  <c:v>65.193999999999932</c:v>
                </c:pt>
                <c:pt idx="24" formatCode="#,##0.00">
                  <c:v>65.553000000000011</c:v>
                </c:pt>
                <c:pt idx="25">
                  <c:v>65.916000000000025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110.79399999999988</c:v>
                </c:pt>
                <c:pt idx="1">
                  <c:v>111.25799999999985</c:v>
                </c:pt>
                <c:pt idx="2">
                  <c:v>116.20799999999987</c:v>
                </c:pt>
                <c:pt idx="3">
                  <c:v>118.22699999999989</c:v>
                </c:pt>
                <c:pt idx="4">
                  <c:v>119.10199999999982</c:v>
                </c:pt>
                <c:pt idx="5">
                  <c:v>116.33999999999966</c:v>
                </c:pt>
                <c:pt idx="6">
                  <c:v>120.2940000000001</c:v>
                </c:pt>
                <c:pt idx="7">
                  <c:v>116.38800000000037</c:v>
                </c:pt>
                <c:pt idx="8">
                  <c:v>115.88700000000016</c:v>
                </c:pt>
                <c:pt idx="9">
                  <c:v>117.24100000000008</c:v>
                </c:pt>
                <c:pt idx="10">
                  <c:v>119.92700000000025</c:v>
                </c:pt>
                <c:pt idx="11">
                  <c:v>120.11900000000006</c:v>
                </c:pt>
                <c:pt idx="12">
                  <c:v>120.1569999999999</c:v>
                </c:pt>
                <c:pt idx="13">
                  <c:v>120.22900000000016</c:v>
                </c:pt>
                <c:pt idx="14">
                  <c:v>120.4069999999999</c:v>
                </c:pt>
                <c:pt idx="15">
                  <c:v>120.648</c:v>
                </c:pt>
                <c:pt idx="16">
                  <c:v>120.80299999999986</c:v>
                </c:pt>
                <c:pt idx="17">
                  <c:v>120.92899999999983</c:v>
                </c:pt>
                <c:pt idx="18">
                  <c:v>121.03999999999978</c:v>
                </c:pt>
                <c:pt idx="19">
                  <c:v>121.14799999999985</c:v>
                </c:pt>
                <c:pt idx="20">
                  <c:v>121.27399999999982</c:v>
                </c:pt>
                <c:pt idx="21">
                  <c:v>121.40799999999976</c:v>
                </c:pt>
                <c:pt idx="22">
                  <c:v>121.53799999999977</c:v>
                </c:pt>
                <c:pt idx="23">
                  <c:v>121.71699999999986</c:v>
                </c:pt>
                <c:pt idx="24" formatCode="#,##0.00">
                  <c:v>121.89099999999969</c:v>
                </c:pt>
                <c:pt idx="25">
                  <c:v>122.06600000000013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36.485999999999954</c:v>
                </c:pt>
                <c:pt idx="1">
                  <c:v>40.049999999999976</c:v>
                </c:pt>
                <c:pt idx="2">
                  <c:v>42.960000000000107</c:v>
                </c:pt>
                <c:pt idx="3">
                  <c:v>40.331000000000024</c:v>
                </c:pt>
                <c:pt idx="4">
                  <c:v>39.755999999999879</c:v>
                </c:pt>
                <c:pt idx="5">
                  <c:v>42.557000000000031</c:v>
                </c:pt>
                <c:pt idx="6">
                  <c:v>45.515999999999948</c:v>
                </c:pt>
                <c:pt idx="7">
                  <c:v>44.911999999999949</c:v>
                </c:pt>
                <c:pt idx="8">
                  <c:v>46.525999999999996</c:v>
                </c:pt>
                <c:pt idx="9">
                  <c:v>48.881999999999856</c:v>
                </c:pt>
                <c:pt idx="10">
                  <c:v>45.272000000000041</c:v>
                </c:pt>
                <c:pt idx="11">
                  <c:v>45.946999999999903</c:v>
                </c:pt>
                <c:pt idx="12">
                  <c:v>44.595999999999918</c:v>
                </c:pt>
                <c:pt idx="13">
                  <c:v>44.281000000000006</c:v>
                </c:pt>
                <c:pt idx="14">
                  <c:v>44.119999999999784</c:v>
                </c:pt>
                <c:pt idx="15">
                  <c:v>44.130999999999979</c:v>
                </c:pt>
                <c:pt idx="16">
                  <c:v>44.096999999999966</c:v>
                </c:pt>
                <c:pt idx="17">
                  <c:v>44.058999999999976</c:v>
                </c:pt>
                <c:pt idx="18">
                  <c:v>44.016000000000005</c:v>
                </c:pt>
                <c:pt idx="19">
                  <c:v>43.976999999999947</c:v>
                </c:pt>
                <c:pt idx="20">
                  <c:v>43.947000000000074</c:v>
                </c:pt>
                <c:pt idx="21">
                  <c:v>43.913999999999987</c:v>
                </c:pt>
                <c:pt idx="22">
                  <c:v>43.88500000000009</c:v>
                </c:pt>
                <c:pt idx="23">
                  <c:v>43.859000000000044</c:v>
                </c:pt>
                <c:pt idx="24" formatCode="#,##0.00">
                  <c:v>43.834000000000088</c:v>
                </c:pt>
                <c:pt idx="25">
                  <c:v>43.812999999999938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49.286000000000087</c:v>
                </c:pt>
                <c:pt idx="1">
                  <c:v>53.99199999999999</c:v>
                </c:pt>
                <c:pt idx="2">
                  <c:v>58.095999999999961</c:v>
                </c:pt>
                <c:pt idx="3">
                  <c:v>53.794999999999881</c:v>
                </c:pt>
                <c:pt idx="4">
                  <c:v>55.392000000000088</c:v>
                </c:pt>
                <c:pt idx="5">
                  <c:v>57.158999999999999</c:v>
                </c:pt>
                <c:pt idx="6">
                  <c:v>57.121000000000073</c:v>
                </c:pt>
                <c:pt idx="7">
                  <c:v>54.770999999999944</c:v>
                </c:pt>
                <c:pt idx="8">
                  <c:v>58.362999999999886</c:v>
                </c:pt>
                <c:pt idx="9">
                  <c:v>64.472000000000051</c:v>
                </c:pt>
                <c:pt idx="10">
                  <c:v>60.112000000000059</c:v>
                </c:pt>
                <c:pt idx="11">
                  <c:v>57.552</c:v>
                </c:pt>
                <c:pt idx="12">
                  <c:v>58.736000000000061</c:v>
                </c:pt>
                <c:pt idx="13">
                  <c:v>60.271999999999963</c:v>
                </c:pt>
                <c:pt idx="14">
                  <c:v>61.79399999999989</c:v>
                </c:pt>
                <c:pt idx="15">
                  <c:v>62.979999999999926</c:v>
                </c:pt>
                <c:pt idx="16">
                  <c:v>64.010999999999882</c:v>
                </c:pt>
                <c:pt idx="17">
                  <c:v>64.950999999999965</c:v>
                </c:pt>
                <c:pt idx="18">
                  <c:v>65.83599999999997</c:v>
                </c:pt>
                <c:pt idx="19">
                  <c:v>66.683999999999983</c:v>
                </c:pt>
                <c:pt idx="20">
                  <c:v>67.516000000000062</c:v>
                </c:pt>
                <c:pt idx="21">
                  <c:v>68.318999999999875</c:v>
                </c:pt>
                <c:pt idx="22">
                  <c:v>69.093999999999937</c:v>
                </c:pt>
                <c:pt idx="23">
                  <c:v>69.84099999999998</c:v>
                </c:pt>
                <c:pt idx="24" formatCode="#,##0.00">
                  <c:v>70.55999999999996</c:v>
                </c:pt>
                <c:pt idx="25">
                  <c:v>71.253000000000085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5.8479999999999972</c:v>
                </c:pt>
                <c:pt idx="1">
                  <c:v>6.2640000000000038</c:v>
                </c:pt>
                <c:pt idx="2">
                  <c:v>9.8050000000000104</c:v>
                </c:pt>
                <c:pt idx="3">
                  <c:v>6.8869999999999774</c:v>
                </c:pt>
                <c:pt idx="4">
                  <c:v>7.1420000000000075</c:v>
                </c:pt>
                <c:pt idx="5">
                  <c:v>9.1870000000000136</c:v>
                </c:pt>
                <c:pt idx="6">
                  <c:v>6.6859999999999991</c:v>
                </c:pt>
                <c:pt idx="7">
                  <c:v>7.278999999999991</c:v>
                </c:pt>
                <c:pt idx="8">
                  <c:v>7.460999999999995</c:v>
                </c:pt>
                <c:pt idx="9">
                  <c:v>6.1790000000000012</c:v>
                </c:pt>
                <c:pt idx="10">
                  <c:v>6.8409999999999975</c:v>
                </c:pt>
                <c:pt idx="11">
                  <c:v>6.7270000000000074</c:v>
                </c:pt>
                <c:pt idx="12">
                  <c:v>6.6859999999999866</c:v>
                </c:pt>
                <c:pt idx="13">
                  <c:v>6.6400000000000103</c:v>
                </c:pt>
                <c:pt idx="14">
                  <c:v>6.6050000000000102</c:v>
                </c:pt>
                <c:pt idx="15">
                  <c:v>6.5989999999999966</c:v>
                </c:pt>
                <c:pt idx="16">
                  <c:v>6.5850000000000088</c:v>
                </c:pt>
                <c:pt idx="17">
                  <c:v>6.5700000000000056</c:v>
                </c:pt>
                <c:pt idx="18">
                  <c:v>6.5559999999999983</c:v>
                </c:pt>
                <c:pt idx="19">
                  <c:v>6.5410000000000021</c:v>
                </c:pt>
                <c:pt idx="20">
                  <c:v>6.5250000000000057</c:v>
                </c:pt>
                <c:pt idx="21">
                  <c:v>6.5090000000000057</c:v>
                </c:pt>
                <c:pt idx="22">
                  <c:v>6.4939999999999998</c:v>
                </c:pt>
                <c:pt idx="23">
                  <c:v>6.477999999999998</c:v>
                </c:pt>
                <c:pt idx="24" formatCode="#,##0.00">
                  <c:v>6.4629999999999921</c:v>
                </c:pt>
                <c:pt idx="25">
                  <c:v>6.447000000000001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22.639999999999926</c:v>
                </c:pt>
                <c:pt idx="1">
                  <c:v>24.539000000000058</c:v>
                </c:pt>
                <c:pt idx="2">
                  <c:v>21.569999999999972</c:v>
                </c:pt>
                <c:pt idx="3">
                  <c:v>25.074000000000062</c:v>
                </c:pt>
                <c:pt idx="4">
                  <c:v>26.283000000000008</c:v>
                </c:pt>
                <c:pt idx="5">
                  <c:v>31.003999999999976</c:v>
                </c:pt>
                <c:pt idx="6">
                  <c:v>31.899999999999991</c:v>
                </c:pt>
                <c:pt idx="7">
                  <c:v>28.88300000000007</c:v>
                </c:pt>
                <c:pt idx="8">
                  <c:v>27.582999999999984</c:v>
                </c:pt>
                <c:pt idx="9">
                  <c:v>28.773000000000025</c:v>
                </c:pt>
                <c:pt idx="10">
                  <c:v>29.239000000000011</c:v>
                </c:pt>
                <c:pt idx="11">
                  <c:v>29.908999999999995</c:v>
                </c:pt>
                <c:pt idx="12">
                  <c:v>30.163000000000036</c:v>
                </c:pt>
                <c:pt idx="13">
                  <c:v>30.670999999999964</c:v>
                </c:pt>
                <c:pt idx="14">
                  <c:v>31.067999999999998</c:v>
                </c:pt>
                <c:pt idx="15">
                  <c:v>31.395000000000085</c:v>
                </c:pt>
                <c:pt idx="16">
                  <c:v>31.701000000000032</c:v>
                </c:pt>
                <c:pt idx="17">
                  <c:v>31.968999999999944</c:v>
                </c:pt>
                <c:pt idx="18">
                  <c:v>32.22399999999999</c:v>
                </c:pt>
                <c:pt idx="19">
                  <c:v>32.475999999999999</c:v>
                </c:pt>
                <c:pt idx="20">
                  <c:v>32.741000000000014</c:v>
                </c:pt>
                <c:pt idx="21">
                  <c:v>33.000999999999927</c:v>
                </c:pt>
                <c:pt idx="22">
                  <c:v>33.255000000000031</c:v>
                </c:pt>
                <c:pt idx="23">
                  <c:v>33.500000000000064</c:v>
                </c:pt>
                <c:pt idx="24" formatCode="#,##0.00">
                  <c:v>33.731000000000051</c:v>
                </c:pt>
                <c:pt idx="25">
                  <c:v>33.952000000000019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38.008000000000017</c:v>
                </c:pt>
                <c:pt idx="1">
                  <c:v>34.486999999999981</c:v>
                </c:pt>
                <c:pt idx="2">
                  <c:v>35.807000000000009</c:v>
                </c:pt>
                <c:pt idx="3">
                  <c:v>39.122999999999962</c:v>
                </c:pt>
                <c:pt idx="4">
                  <c:v>38.355000000000011</c:v>
                </c:pt>
                <c:pt idx="5">
                  <c:v>36.69099999999996</c:v>
                </c:pt>
                <c:pt idx="6">
                  <c:v>35.51700000000006</c:v>
                </c:pt>
                <c:pt idx="7">
                  <c:v>32.349999999999959</c:v>
                </c:pt>
                <c:pt idx="8">
                  <c:v>32.688999999999972</c:v>
                </c:pt>
                <c:pt idx="9">
                  <c:v>34.17500000000004</c:v>
                </c:pt>
                <c:pt idx="10">
                  <c:v>34.517000000000017</c:v>
                </c:pt>
                <c:pt idx="11">
                  <c:v>34.997000000000064</c:v>
                </c:pt>
                <c:pt idx="12">
                  <c:v>34.716999999999928</c:v>
                </c:pt>
                <c:pt idx="13">
                  <c:v>34.379999999999967</c:v>
                </c:pt>
                <c:pt idx="14">
                  <c:v>34.003999999999998</c:v>
                </c:pt>
                <c:pt idx="15">
                  <c:v>33.728000000000073</c:v>
                </c:pt>
                <c:pt idx="16">
                  <c:v>33.489999999999974</c:v>
                </c:pt>
                <c:pt idx="17">
                  <c:v>33.250000000000064</c:v>
                </c:pt>
                <c:pt idx="18">
                  <c:v>33.007999999999988</c:v>
                </c:pt>
                <c:pt idx="19">
                  <c:v>32.765000000000001</c:v>
                </c:pt>
                <c:pt idx="20">
                  <c:v>32.525999999999968</c:v>
                </c:pt>
                <c:pt idx="21">
                  <c:v>32.269999999999925</c:v>
                </c:pt>
                <c:pt idx="22">
                  <c:v>32.016000000000041</c:v>
                </c:pt>
                <c:pt idx="23">
                  <c:v>31.761999999999997</c:v>
                </c:pt>
                <c:pt idx="24" formatCode="#,##0.00">
                  <c:v>31.509000000000043</c:v>
                </c:pt>
                <c:pt idx="25">
                  <c:v>31.257999999999981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12.090000000000042</c:v>
                </c:pt>
                <c:pt idx="1">
                  <c:v>12.054000000000018</c:v>
                </c:pt>
                <c:pt idx="2">
                  <c:v>13.123000000000028</c:v>
                </c:pt>
                <c:pt idx="3">
                  <c:v>13.123000000000014</c:v>
                </c:pt>
                <c:pt idx="4">
                  <c:v>14.160000000000027</c:v>
                </c:pt>
                <c:pt idx="5">
                  <c:v>15.275000000000011</c:v>
                </c:pt>
                <c:pt idx="6">
                  <c:v>16.569999999999961</c:v>
                </c:pt>
                <c:pt idx="7">
                  <c:v>14.40899999999997</c:v>
                </c:pt>
                <c:pt idx="8">
                  <c:v>11.852999999999991</c:v>
                </c:pt>
                <c:pt idx="9">
                  <c:v>13.247000000000005</c:v>
                </c:pt>
                <c:pt idx="10">
                  <c:v>15.323999999999975</c:v>
                </c:pt>
                <c:pt idx="11">
                  <c:v>15.254000000000007</c:v>
                </c:pt>
                <c:pt idx="12">
                  <c:v>15.165000000000013</c:v>
                </c:pt>
                <c:pt idx="13">
                  <c:v>15.15099999999998</c:v>
                </c:pt>
                <c:pt idx="14">
                  <c:v>15.229000000000013</c:v>
                </c:pt>
                <c:pt idx="15">
                  <c:v>15.31299999999999</c:v>
                </c:pt>
                <c:pt idx="16">
                  <c:v>15.42800000000001</c:v>
                </c:pt>
                <c:pt idx="17">
                  <c:v>15.558999999999983</c:v>
                </c:pt>
                <c:pt idx="18">
                  <c:v>15.698999999999982</c:v>
                </c:pt>
                <c:pt idx="19">
                  <c:v>15.841999999999983</c:v>
                </c:pt>
                <c:pt idx="20">
                  <c:v>15.987000000000032</c:v>
                </c:pt>
                <c:pt idx="21">
                  <c:v>16.132000000000005</c:v>
                </c:pt>
                <c:pt idx="22">
                  <c:v>16.277999999999977</c:v>
                </c:pt>
                <c:pt idx="23">
                  <c:v>16.422999999999998</c:v>
                </c:pt>
                <c:pt idx="24" formatCode="#,##0.00">
                  <c:v>16.566000000000017</c:v>
                </c:pt>
                <c:pt idx="25">
                  <c:v>16.706999999999994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66.289999999999978</c:v>
                </c:pt>
                <c:pt idx="1">
                  <c:v>61.589000000000034</c:v>
                </c:pt>
                <c:pt idx="2">
                  <c:v>68.43199999999986</c:v>
                </c:pt>
                <c:pt idx="3">
                  <c:v>66.535000000000139</c:v>
                </c:pt>
                <c:pt idx="4">
                  <c:v>71.163999999999987</c:v>
                </c:pt>
                <c:pt idx="5">
                  <c:v>68.05899999999987</c:v>
                </c:pt>
                <c:pt idx="6">
                  <c:v>72.285999999999888</c:v>
                </c:pt>
                <c:pt idx="7">
                  <c:v>63.358999999999973</c:v>
                </c:pt>
                <c:pt idx="8">
                  <c:v>69.878000000000114</c:v>
                </c:pt>
                <c:pt idx="9">
                  <c:v>77.76799999999993</c:v>
                </c:pt>
                <c:pt idx="10">
                  <c:v>71.943999999999846</c:v>
                </c:pt>
                <c:pt idx="11">
                  <c:v>73.230999999999824</c:v>
                </c:pt>
                <c:pt idx="12">
                  <c:v>73.695999999999941</c:v>
                </c:pt>
                <c:pt idx="13">
                  <c:v>74.263000000000176</c:v>
                </c:pt>
                <c:pt idx="14">
                  <c:v>74.864000000000004</c:v>
                </c:pt>
                <c:pt idx="15">
                  <c:v>75.344999999999928</c:v>
                </c:pt>
                <c:pt idx="16">
                  <c:v>75.791999999999888</c:v>
                </c:pt>
                <c:pt idx="17">
                  <c:v>76.254000000000175</c:v>
                </c:pt>
                <c:pt idx="18">
                  <c:v>76.729999999999905</c:v>
                </c:pt>
                <c:pt idx="19">
                  <c:v>77.222000000000321</c:v>
                </c:pt>
                <c:pt idx="20">
                  <c:v>77.740000000000265</c:v>
                </c:pt>
                <c:pt idx="21">
                  <c:v>78.2439999999999</c:v>
                </c:pt>
                <c:pt idx="22">
                  <c:v>78.749999999999929</c:v>
                </c:pt>
                <c:pt idx="23">
                  <c:v>79.255000000000024</c:v>
                </c:pt>
                <c:pt idx="24" formatCode="#,##0.00">
                  <c:v>79.759000000000214</c:v>
                </c:pt>
                <c:pt idx="25">
                  <c:v>80.261999999999929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56.018000000000043</c:v>
                </c:pt>
                <c:pt idx="1">
                  <c:v>63.202999999999967</c:v>
                </c:pt>
                <c:pt idx="2">
                  <c:v>67.704999999999984</c:v>
                </c:pt>
                <c:pt idx="3">
                  <c:v>62.813999999999908</c:v>
                </c:pt>
                <c:pt idx="4">
                  <c:v>68.527000000000015</c:v>
                </c:pt>
                <c:pt idx="5">
                  <c:v>66.504999999999839</c:v>
                </c:pt>
                <c:pt idx="6">
                  <c:v>77.676999999999964</c:v>
                </c:pt>
                <c:pt idx="7">
                  <c:v>74.640999999999991</c:v>
                </c:pt>
                <c:pt idx="8">
                  <c:v>74.671000000000035</c:v>
                </c:pt>
                <c:pt idx="9">
                  <c:v>75.410000000000011</c:v>
                </c:pt>
                <c:pt idx="10">
                  <c:v>66.940000000000126</c:v>
                </c:pt>
                <c:pt idx="11">
                  <c:v>67.630999999999929</c:v>
                </c:pt>
                <c:pt idx="12">
                  <c:v>68.635000000000076</c:v>
                </c:pt>
                <c:pt idx="13">
                  <c:v>68.94899999999997</c:v>
                </c:pt>
                <c:pt idx="14">
                  <c:v>69.596000000000089</c:v>
                </c:pt>
                <c:pt idx="15">
                  <c:v>70.162999999999869</c:v>
                </c:pt>
                <c:pt idx="16">
                  <c:v>70.779000000000039</c:v>
                </c:pt>
                <c:pt idx="17">
                  <c:v>71.38999999999993</c:v>
                </c:pt>
                <c:pt idx="18">
                  <c:v>71.999999999999815</c:v>
                </c:pt>
                <c:pt idx="19">
                  <c:v>72.611999999999924</c:v>
                </c:pt>
                <c:pt idx="20">
                  <c:v>73.236999999999895</c:v>
                </c:pt>
                <c:pt idx="21">
                  <c:v>73.851000000000042</c:v>
                </c:pt>
                <c:pt idx="22">
                  <c:v>74.468000000000004</c:v>
                </c:pt>
                <c:pt idx="23">
                  <c:v>75.087999999999951</c:v>
                </c:pt>
                <c:pt idx="24" formatCode="#,##0.00">
                  <c:v>75.711000000000126</c:v>
                </c:pt>
                <c:pt idx="25">
                  <c:v>76.338000000000108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19.667999999999974</c:v>
                </c:pt>
                <c:pt idx="1">
                  <c:v>24.86999999999999</c:v>
                </c:pt>
                <c:pt idx="2">
                  <c:v>25.653000000000024</c:v>
                </c:pt>
                <c:pt idx="3">
                  <c:v>24.946999999999999</c:v>
                </c:pt>
                <c:pt idx="4">
                  <c:v>25.205999999999914</c:v>
                </c:pt>
                <c:pt idx="5">
                  <c:v>27.307000000000045</c:v>
                </c:pt>
                <c:pt idx="6">
                  <c:v>23.42700000000001</c:v>
                </c:pt>
                <c:pt idx="7">
                  <c:v>27.98499999999996</c:v>
                </c:pt>
                <c:pt idx="8">
                  <c:v>26.669999999999987</c:v>
                </c:pt>
                <c:pt idx="9">
                  <c:v>24.812999999999981</c:v>
                </c:pt>
                <c:pt idx="10">
                  <c:v>24.62299999999993</c:v>
                </c:pt>
                <c:pt idx="11">
                  <c:v>25.199999999999971</c:v>
                </c:pt>
                <c:pt idx="12">
                  <c:v>25.321999999999967</c:v>
                </c:pt>
                <c:pt idx="13">
                  <c:v>25.655000000000047</c:v>
                </c:pt>
                <c:pt idx="14">
                  <c:v>25.990999999999993</c:v>
                </c:pt>
                <c:pt idx="15">
                  <c:v>26.151</c:v>
                </c:pt>
                <c:pt idx="16">
                  <c:v>26.386999999999979</c:v>
                </c:pt>
                <c:pt idx="17">
                  <c:v>26.601000000000017</c:v>
                </c:pt>
                <c:pt idx="18">
                  <c:v>26.796999999999947</c:v>
                </c:pt>
                <c:pt idx="19">
                  <c:v>26.980999999999987</c:v>
                </c:pt>
                <c:pt idx="20">
                  <c:v>27.182999999999961</c:v>
                </c:pt>
                <c:pt idx="21">
                  <c:v>27.39500000000001</c:v>
                </c:pt>
                <c:pt idx="22">
                  <c:v>27.613999999999976</c:v>
                </c:pt>
                <c:pt idx="23">
                  <c:v>27.833999999999975</c:v>
                </c:pt>
                <c:pt idx="24" formatCode="#,##0.00">
                  <c:v>28.052999999999994</c:v>
                </c:pt>
                <c:pt idx="25">
                  <c:v>28.271999999999984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22.540000000000013</c:v>
                </c:pt>
                <c:pt idx="1">
                  <c:v>21.139000000000017</c:v>
                </c:pt>
                <c:pt idx="2">
                  <c:v>24.100999999999978</c:v>
                </c:pt>
                <c:pt idx="3">
                  <c:v>23.496000000000052</c:v>
                </c:pt>
                <c:pt idx="4">
                  <c:v>25.258999999999993</c:v>
                </c:pt>
                <c:pt idx="5">
                  <c:v>27.554999999999993</c:v>
                </c:pt>
                <c:pt idx="6">
                  <c:v>23.950999999999954</c:v>
                </c:pt>
                <c:pt idx="7">
                  <c:v>24.975999999999956</c:v>
                </c:pt>
                <c:pt idx="8">
                  <c:v>22.415000000000017</c:v>
                </c:pt>
                <c:pt idx="9">
                  <c:v>27.717000000000048</c:v>
                </c:pt>
                <c:pt idx="10">
                  <c:v>26.824000000000012</c:v>
                </c:pt>
                <c:pt idx="11">
                  <c:v>26.189000000000032</c:v>
                </c:pt>
                <c:pt idx="12">
                  <c:v>25.79200000000003</c:v>
                </c:pt>
                <c:pt idx="13">
                  <c:v>25.765999999999998</c:v>
                </c:pt>
                <c:pt idx="14">
                  <c:v>25.767000000000003</c:v>
                </c:pt>
                <c:pt idx="15">
                  <c:v>25.724000000000004</c:v>
                </c:pt>
                <c:pt idx="16">
                  <c:v>25.671999999999972</c:v>
                </c:pt>
                <c:pt idx="17">
                  <c:v>25.62299999999993</c:v>
                </c:pt>
                <c:pt idx="18">
                  <c:v>25.579000000000043</c:v>
                </c:pt>
                <c:pt idx="19">
                  <c:v>25.54399999999999</c:v>
                </c:pt>
                <c:pt idx="20">
                  <c:v>25.519000000000016</c:v>
                </c:pt>
                <c:pt idx="21">
                  <c:v>25.501000000000026</c:v>
                </c:pt>
                <c:pt idx="22">
                  <c:v>25.486999999999977</c:v>
                </c:pt>
                <c:pt idx="23">
                  <c:v>25.47699999999994</c:v>
                </c:pt>
                <c:pt idx="24" formatCode="#,##0.00">
                  <c:v>25.470999999999979</c:v>
                </c:pt>
                <c:pt idx="25">
                  <c:v>25.469000000000015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36.079000000000022</c:v>
                </c:pt>
                <c:pt idx="1">
                  <c:v>32.868000000000016</c:v>
                </c:pt>
                <c:pt idx="2">
                  <c:v>32.551000000000037</c:v>
                </c:pt>
                <c:pt idx="3">
                  <c:v>31.727000000000032</c:v>
                </c:pt>
                <c:pt idx="4">
                  <c:v>30.427000000000017</c:v>
                </c:pt>
                <c:pt idx="5">
                  <c:v>29.637999999999991</c:v>
                </c:pt>
                <c:pt idx="6">
                  <c:v>30.321000000000062</c:v>
                </c:pt>
                <c:pt idx="7">
                  <c:v>30.946000000000044</c:v>
                </c:pt>
                <c:pt idx="8">
                  <c:v>30.321000000000033</c:v>
                </c:pt>
                <c:pt idx="9">
                  <c:v>29.759000000000086</c:v>
                </c:pt>
                <c:pt idx="10">
                  <c:v>30.281000000000027</c:v>
                </c:pt>
                <c:pt idx="11">
                  <c:v>30.618000000000059</c:v>
                </c:pt>
                <c:pt idx="12">
                  <c:v>30.983999999999959</c:v>
                </c:pt>
                <c:pt idx="13">
                  <c:v>31.091999999999992</c:v>
                </c:pt>
                <c:pt idx="14">
                  <c:v>31.270000000000039</c:v>
                </c:pt>
                <c:pt idx="15">
                  <c:v>31.245999999999917</c:v>
                </c:pt>
                <c:pt idx="16">
                  <c:v>31.207999999999981</c:v>
                </c:pt>
                <c:pt idx="17">
                  <c:v>31.17000000000003</c:v>
                </c:pt>
                <c:pt idx="18">
                  <c:v>31.13</c:v>
                </c:pt>
                <c:pt idx="19">
                  <c:v>31.089999999999996</c:v>
                </c:pt>
                <c:pt idx="20">
                  <c:v>31.049000000000071</c:v>
                </c:pt>
                <c:pt idx="21">
                  <c:v>30.99000000000003</c:v>
                </c:pt>
                <c:pt idx="22">
                  <c:v>30.930000000000085</c:v>
                </c:pt>
                <c:pt idx="23">
                  <c:v>30.871000000000066</c:v>
                </c:pt>
                <c:pt idx="24" formatCode="#,##0.00">
                  <c:v>30.812999999999988</c:v>
                </c:pt>
                <c:pt idx="25">
                  <c:v>30.755000000000049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66.765000000000143</c:v>
                </c:pt>
                <c:pt idx="1">
                  <c:v>66.851999999999904</c:v>
                </c:pt>
                <c:pt idx="2">
                  <c:v>67.471000000000018</c:v>
                </c:pt>
                <c:pt idx="3">
                  <c:v>70.22</c:v>
                </c:pt>
                <c:pt idx="4">
                  <c:v>69.715999999999894</c:v>
                </c:pt>
                <c:pt idx="5">
                  <c:v>74.299999999999969</c:v>
                </c:pt>
                <c:pt idx="6">
                  <c:v>75.479000000000028</c:v>
                </c:pt>
                <c:pt idx="7">
                  <c:v>72.195000000000192</c:v>
                </c:pt>
                <c:pt idx="8">
                  <c:v>76.273000000000096</c:v>
                </c:pt>
                <c:pt idx="9">
                  <c:v>77.932999999999822</c:v>
                </c:pt>
                <c:pt idx="10">
                  <c:v>75.927000000000064</c:v>
                </c:pt>
                <c:pt idx="11">
                  <c:v>75.556000000000111</c:v>
                </c:pt>
                <c:pt idx="12">
                  <c:v>75.261000000000024</c:v>
                </c:pt>
                <c:pt idx="13">
                  <c:v>75.302000000000007</c:v>
                </c:pt>
                <c:pt idx="14">
                  <c:v>75.451000000000093</c:v>
                </c:pt>
                <c:pt idx="15">
                  <c:v>75.691000000000017</c:v>
                </c:pt>
                <c:pt idx="16">
                  <c:v>75.824999999999932</c:v>
                </c:pt>
                <c:pt idx="17">
                  <c:v>75.960999999999871</c:v>
                </c:pt>
                <c:pt idx="18">
                  <c:v>76.102000000000018</c:v>
                </c:pt>
                <c:pt idx="19">
                  <c:v>76.259</c:v>
                </c:pt>
                <c:pt idx="20">
                  <c:v>76.471000000000004</c:v>
                </c:pt>
                <c:pt idx="21">
                  <c:v>76.680000000000049</c:v>
                </c:pt>
                <c:pt idx="22">
                  <c:v>76.883999999999915</c:v>
                </c:pt>
                <c:pt idx="23">
                  <c:v>77.088999999999942</c:v>
                </c:pt>
                <c:pt idx="24" formatCode="#,##0.00">
                  <c:v>77.296000000000035</c:v>
                </c:pt>
                <c:pt idx="25">
                  <c:v>77.500999999999962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101.76600000000008</c:v>
                </c:pt>
                <c:pt idx="1">
                  <c:v>98.966000000000221</c:v>
                </c:pt>
                <c:pt idx="2">
                  <c:v>100.7890000000003</c:v>
                </c:pt>
                <c:pt idx="3">
                  <c:v>100.70900000000017</c:v>
                </c:pt>
                <c:pt idx="4">
                  <c:v>98.350999999999985</c:v>
                </c:pt>
                <c:pt idx="5">
                  <c:v>104.26400000000018</c:v>
                </c:pt>
                <c:pt idx="6">
                  <c:v>104.54999999999986</c:v>
                </c:pt>
                <c:pt idx="7">
                  <c:v>107.80100000000017</c:v>
                </c:pt>
                <c:pt idx="8">
                  <c:v>103.76299999999999</c:v>
                </c:pt>
                <c:pt idx="9">
                  <c:v>113.621</c:v>
                </c:pt>
                <c:pt idx="10">
                  <c:v>113.13799999999996</c:v>
                </c:pt>
                <c:pt idx="11">
                  <c:v>114.55099999999997</c:v>
                </c:pt>
                <c:pt idx="12">
                  <c:v>115.41100000000043</c:v>
                </c:pt>
                <c:pt idx="13">
                  <c:v>116.01699999999994</c:v>
                </c:pt>
                <c:pt idx="14">
                  <c:v>116.89799999999995</c:v>
                </c:pt>
                <c:pt idx="15">
                  <c:v>117.38800000000006</c:v>
                </c:pt>
                <c:pt idx="16">
                  <c:v>117.66899999999988</c:v>
                </c:pt>
                <c:pt idx="17">
                  <c:v>117.88499999999993</c:v>
                </c:pt>
                <c:pt idx="18">
                  <c:v>118.07199999999989</c:v>
                </c:pt>
                <c:pt idx="19">
                  <c:v>118.24599999999992</c:v>
                </c:pt>
                <c:pt idx="20">
                  <c:v>118.4070000000001</c:v>
                </c:pt>
                <c:pt idx="21">
                  <c:v>118.55300000000011</c:v>
                </c:pt>
                <c:pt idx="22">
                  <c:v>118.68700000000001</c:v>
                </c:pt>
                <c:pt idx="23">
                  <c:v>118.81899999999996</c:v>
                </c:pt>
                <c:pt idx="24" formatCode="#,##0.00">
                  <c:v>118.95500000000014</c:v>
                </c:pt>
                <c:pt idx="25">
                  <c:v>119.09300000000009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14.667000000000023</c:v>
                </c:pt>
                <c:pt idx="1">
                  <c:v>15.710999999999974</c:v>
                </c:pt>
                <c:pt idx="2">
                  <c:v>17.740000000000023</c:v>
                </c:pt>
                <c:pt idx="3">
                  <c:v>15.073000000000009</c:v>
                </c:pt>
                <c:pt idx="4">
                  <c:v>19.03799999999999</c:v>
                </c:pt>
                <c:pt idx="5">
                  <c:v>14.821999999999981</c:v>
                </c:pt>
                <c:pt idx="6">
                  <c:v>16.705000000000005</c:v>
                </c:pt>
                <c:pt idx="7">
                  <c:v>19.493000000000002</c:v>
                </c:pt>
                <c:pt idx="8">
                  <c:v>18.006999999999991</c:v>
                </c:pt>
                <c:pt idx="9">
                  <c:v>19.70900000000001</c:v>
                </c:pt>
                <c:pt idx="10">
                  <c:v>18.05599999999999</c:v>
                </c:pt>
                <c:pt idx="11">
                  <c:v>17.993000000000009</c:v>
                </c:pt>
                <c:pt idx="12">
                  <c:v>17.948999999999977</c:v>
                </c:pt>
                <c:pt idx="13">
                  <c:v>18.088000000000001</c:v>
                </c:pt>
                <c:pt idx="14">
                  <c:v>18.339000000000009</c:v>
                </c:pt>
                <c:pt idx="15">
                  <c:v>18.467000000000031</c:v>
                </c:pt>
                <c:pt idx="16">
                  <c:v>18.57099999999997</c:v>
                </c:pt>
                <c:pt idx="17">
                  <c:v>18.65499999999999</c:v>
                </c:pt>
                <c:pt idx="18">
                  <c:v>18.727000000000018</c:v>
                </c:pt>
                <c:pt idx="19">
                  <c:v>18.79399999999999</c:v>
                </c:pt>
                <c:pt idx="20">
                  <c:v>18.867000000000012</c:v>
                </c:pt>
                <c:pt idx="21">
                  <c:v>18.937999999999985</c:v>
                </c:pt>
                <c:pt idx="22">
                  <c:v>19.005999999999986</c:v>
                </c:pt>
                <c:pt idx="23">
                  <c:v>19.074000000000019</c:v>
                </c:pt>
                <c:pt idx="24">
                  <c:v>19.14100000000002</c:v>
                </c:pt>
                <c:pt idx="25">
                  <c:v>19.206999999999994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39.918000000000042</c:v>
                </c:pt>
                <c:pt idx="1">
                  <c:v>39.207999999999998</c:v>
                </c:pt>
                <c:pt idx="2">
                  <c:v>39.038999999999987</c:v>
                </c:pt>
                <c:pt idx="3">
                  <c:v>36.667000000000044</c:v>
                </c:pt>
                <c:pt idx="4">
                  <c:v>38.193000000000012</c:v>
                </c:pt>
                <c:pt idx="5">
                  <c:v>38.232999999999976</c:v>
                </c:pt>
                <c:pt idx="6">
                  <c:v>42.788000000000046</c:v>
                </c:pt>
                <c:pt idx="7">
                  <c:v>42.604999999999919</c:v>
                </c:pt>
                <c:pt idx="8">
                  <c:v>42.137999999999934</c:v>
                </c:pt>
                <c:pt idx="9">
                  <c:v>45.194000000000059</c:v>
                </c:pt>
                <c:pt idx="10">
                  <c:v>45.070000000000043</c:v>
                </c:pt>
                <c:pt idx="11">
                  <c:v>44.948999999999984</c:v>
                </c:pt>
                <c:pt idx="12">
                  <c:v>44.353000000000158</c:v>
                </c:pt>
                <c:pt idx="13">
                  <c:v>43.730000000000032</c:v>
                </c:pt>
                <c:pt idx="14">
                  <c:v>43.265000000000015</c:v>
                </c:pt>
                <c:pt idx="15">
                  <c:v>42.637000000000072</c:v>
                </c:pt>
                <c:pt idx="16">
                  <c:v>41.994999999999941</c:v>
                </c:pt>
                <c:pt idx="17">
                  <c:v>41.365999999999957</c:v>
                </c:pt>
                <c:pt idx="18">
                  <c:v>40.76599999999997</c:v>
                </c:pt>
                <c:pt idx="19">
                  <c:v>40.189999999999984</c:v>
                </c:pt>
                <c:pt idx="20">
                  <c:v>39.66599999999999</c:v>
                </c:pt>
                <c:pt idx="21">
                  <c:v>39.13599999999996</c:v>
                </c:pt>
                <c:pt idx="22">
                  <c:v>38.620000000000026</c:v>
                </c:pt>
                <c:pt idx="23">
                  <c:v>38.121999999999979</c:v>
                </c:pt>
                <c:pt idx="24">
                  <c:v>37.63900000000001</c:v>
                </c:pt>
                <c:pt idx="25">
                  <c:v>37.175999999999959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56.965000000000138</c:v>
                </c:pt>
                <c:pt idx="1">
                  <c:v>50.719000000000086</c:v>
                </c:pt>
                <c:pt idx="2">
                  <c:v>48.259000000000022</c:v>
                </c:pt>
                <c:pt idx="3">
                  <c:v>52.22200000000003</c:v>
                </c:pt>
                <c:pt idx="4">
                  <c:v>53.468999999999966</c:v>
                </c:pt>
                <c:pt idx="5">
                  <c:v>51.86600000000012</c:v>
                </c:pt>
                <c:pt idx="6">
                  <c:v>61.137000000000114</c:v>
                </c:pt>
                <c:pt idx="7">
                  <c:v>61.939999999999905</c:v>
                </c:pt>
                <c:pt idx="8">
                  <c:v>56.427000000000064</c:v>
                </c:pt>
                <c:pt idx="9">
                  <c:v>58.816000000000003</c:v>
                </c:pt>
                <c:pt idx="10">
                  <c:v>59.99400000000017</c:v>
                </c:pt>
                <c:pt idx="11">
                  <c:v>59.590999999999944</c:v>
                </c:pt>
                <c:pt idx="12">
                  <c:v>60.126000000000012</c:v>
                </c:pt>
                <c:pt idx="13">
                  <c:v>61.340000000000053</c:v>
                </c:pt>
                <c:pt idx="14">
                  <c:v>62.258999999999915</c:v>
                </c:pt>
                <c:pt idx="15">
                  <c:v>62.648999999999823</c:v>
                </c:pt>
                <c:pt idx="16">
                  <c:v>62.994000000000099</c:v>
                </c:pt>
                <c:pt idx="17">
                  <c:v>63.246999999999971</c:v>
                </c:pt>
                <c:pt idx="18">
                  <c:v>63.547000000000146</c:v>
                </c:pt>
                <c:pt idx="19">
                  <c:v>63.826000000000192</c:v>
                </c:pt>
                <c:pt idx="20">
                  <c:v>64.154999999999987</c:v>
                </c:pt>
                <c:pt idx="21">
                  <c:v>64.492999999999967</c:v>
                </c:pt>
                <c:pt idx="22">
                  <c:v>64.84000000000006</c:v>
                </c:pt>
                <c:pt idx="23">
                  <c:v>65.193999999999932</c:v>
                </c:pt>
                <c:pt idx="24" formatCode="#,##0.00">
                  <c:v>65.553000000000011</c:v>
                </c:pt>
                <c:pt idx="25">
                  <c:v>65.916000000000025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196.56599999999992</c:v>
                </c:pt>
                <c:pt idx="1">
                  <c:v>205.29999999999981</c:v>
                </c:pt>
                <c:pt idx="2">
                  <c:v>217.26399999999995</c:v>
                </c:pt>
                <c:pt idx="3">
                  <c:v>212.35299999999978</c:v>
                </c:pt>
                <c:pt idx="4">
                  <c:v>214.24999999999977</c:v>
                </c:pt>
                <c:pt idx="5">
                  <c:v>216.0559999999997</c:v>
                </c:pt>
                <c:pt idx="6">
                  <c:v>222.93100000000013</c:v>
                </c:pt>
                <c:pt idx="7">
                  <c:v>216.07100000000025</c:v>
                </c:pt>
                <c:pt idx="8">
                  <c:v>220.77600000000004</c:v>
                </c:pt>
                <c:pt idx="9">
                  <c:v>230.59499999999997</c:v>
                </c:pt>
                <c:pt idx="10">
                  <c:v>225.31100000000035</c:v>
                </c:pt>
                <c:pt idx="11">
                  <c:v>223.61799999999997</c:v>
                </c:pt>
                <c:pt idx="12">
                  <c:v>223.48899999999986</c:v>
                </c:pt>
                <c:pt idx="13">
                  <c:v>224.78200000000012</c:v>
                </c:pt>
                <c:pt idx="14">
                  <c:v>226.32099999999957</c:v>
                </c:pt>
                <c:pt idx="15">
                  <c:v>227.7589999999999</c:v>
                </c:pt>
                <c:pt idx="16">
                  <c:v>228.91099999999969</c:v>
                </c:pt>
                <c:pt idx="17">
                  <c:v>229.93899999999977</c:v>
                </c:pt>
                <c:pt idx="18">
                  <c:v>230.89199999999977</c:v>
                </c:pt>
                <c:pt idx="19">
                  <c:v>231.8089999999998</c:v>
                </c:pt>
                <c:pt idx="20">
                  <c:v>232.73699999999997</c:v>
                </c:pt>
                <c:pt idx="21">
                  <c:v>233.64099999999962</c:v>
                </c:pt>
                <c:pt idx="22">
                  <c:v>234.5169999999998</c:v>
                </c:pt>
                <c:pt idx="23">
                  <c:v>235.41699999999989</c:v>
                </c:pt>
                <c:pt idx="24">
                  <c:v>236.28499999999974</c:v>
                </c:pt>
                <c:pt idx="25">
                  <c:v>237.13200000000018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243.102</c:v>
                </c:pt>
                <c:pt idx="1">
                  <c:v>248.1450000000001</c:v>
                </c:pt>
                <c:pt idx="2">
                  <c:v>266.19599999999986</c:v>
                </c:pt>
                <c:pt idx="3">
                  <c:v>261.99900000000014</c:v>
                </c:pt>
                <c:pt idx="4">
                  <c:v>276.09599999999995</c:v>
                </c:pt>
                <c:pt idx="5">
                  <c:v>281.58299999999969</c:v>
                </c:pt>
                <c:pt idx="6">
                  <c:v>288.01399999999984</c:v>
                </c:pt>
                <c:pt idx="7">
                  <c:v>273.88199999999989</c:v>
                </c:pt>
                <c:pt idx="8">
                  <c:v>273.22000000000008</c:v>
                </c:pt>
                <c:pt idx="9">
                  <c:v>288.08200000000005</c:v>
                </c:pt>
                <c:pt idx="10">
                  <c:v>276.2519999999999</c:v>
                </c:pt>
                <c:pt idx="11">
                  <c:v>279.13799999999981</c:v>
                </c:pt>
                <c:pt idx="12">
                  <c:v>280.17599999999999</c:v>
                </c:pt>
                <c:pt idx="13">
                  <c:v>281.47500000000014</c:v>
                </c:pt>
                <c:pt idx="14">
                  <c:v>283.12400000000014</c:v>
                </c:pt>
                <c:pt idx="15">
                  <c:v>284.41799999999989</c:v>
                </c:pt>
                <c:pt idx="16">
                  <c:v>285.83399999999995</c:v>
                </c:pt>
                <c:pt idx="17">
                  <c:v>287.21600000000007</c:v>
                </c:pt>
                <c:pt idx="18">
                  <c:v>288.59299999999973</c:v>
                </c:pt>
                <c:pt idx="19">
                  <c:v>289.98300000000023</c:v>
                </c:pt>
                <c:pt idx="20">
                  <c:v>291.45800000000014</c:v>
                </c:pt>
                <c:pt idx="21">
                  <c:v>292.90299999999985</c:v>
                </c:pt>
                <c:pt idx="22">
                  <c:v>294.36199999999991</c:v>
                </c:pt>
                <c:pt idx="23">
                  <c:v>295.81699999999995</c:v>
                </c:pt>
                <c:pt idx="24">
                  <c:v>297.26300000000043</c:v>
                </c:pt>
                <c:pt idx="25">
                  <c:v>298.70499999999998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204.61000000000024</c:v>
                </c:pt>
                <c:pt idx="1">
                  <c:v>198.68600000000015</c:v>
                </c:pt>
                <c:pt idx="2">
                  <c:v>200.81100000000035</c:v>
                </c:pt>
                <c:pt idx="3">
                  <c:v>202.6560000000002</c:v>
                </c:pt>
                <c:pt idx="4">
                  <c:v>198.49399999999991</c:v>
                </c:pt>
                <c:pt idx="5">
                  <c:v>208.20200000000014</c:v>
                </c:pt>
                <c:pt idx="6">
                  <c:v>210.34999999999997</c:v>
                </c:pt>
                <c:pt idx="7">
                  <c:v>210.94200000000041</c:v>
                </c:pt>
                <c:pt idx="8">
                  <c:v>210.35700000000014</c:v>
                </c:pt>
                <c:pt idx="9">
                  <c:v>221.3129999999999</c:v>
                </c:pt>
                <c:pt idx="10">
                  <c:v>219.34600000000006</c:v>
                </c:pt>
                <c:pt idx="11">
                  <c:v>220.72500000000014</c:v>
                </c:pt>
                <c:pt idx="12">
                  <c:v>221.6560000000004</c:v>
                </c:pt>
                <c:pt idx="13">
                  <c:v>222.41099999999994</c:v>
                </c:pt>
                <c:pt idx="14">
                  <c:v>223.61900000000009</c:v>
                </c:pt>
                <c:pt idx="15">
                  <c:v>224.32499999999999</c:v>
                </c:pt>
                <c:pt idx="16">
                  <c:v>224.7019999999998</c:v>
                </c:pt>
                <c:pt idx="17">
                  <c:v>225.01599999999985</c:v>
                </c:pt>
                <c:pt idx="18">
                  <c:v>225.30399999999992</c:v>
                </c:pt>
                <c:pt idx="19">
                  <c:v>225.59499999999991</c:v>
                </c:pt>
                <c:pt idx="20">
                  <c:v>225.92700000000016</c:v>
                </c:pt>
                <c:pt idx="21">
                  <c:v>226.22300000000018</c:v>
                </c:pt>
                <c:pt idx="22">
                  <c:v>226.501</c:v>
                </c:pt>
                <c:pt idx="23">
                  <c:v>226.77899999999997</c:v>
                </c:pt>
                <c:pt idx="24">
                  <c:v>227.06400000000016</c:v>
                </c:pt>
                <c:pt idx="25">
                  <c:v>227.3490000000001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25.679792590180629</c:v>
                </c:pt>
                <c:pt idx="1">
                  <c:v>25.98796960767935</c:v>
                </c:pt>
                <c:pt idx="2">
                  <c:v>25.675082017199614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34.730660785779286</c:v>
                </c:pt>
                <c:pt idx="1">
                  <c:v>32.73015500652226</c:v>
                </c:pt>
                <c:pt idx="2">
                  <c:v>33.733490685895283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26.648510907023244</c:v>
                </c:pt>
                <c:pt idx="1">
                  <c:v>26.694698878830021</c:v>
                </c:pt>
                <c:pt idx="2">
                  <c:v>26.779900280637175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6.3971917776116962</c:v>
                </c:pt>
                <c:pt idx="1">
                  <c:v>7.1080496049306525</c:v>
                </c:pt>
                <c:pt idx="2">
                  <c:v>7.4440560822600048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4.7156872177038389</c:v>
                </c:pt>
                <c:pt idx="1">
                  <c:v>5.3398639146285278</c:v>
                </c:pt>
                <c:pt idx="2">
                  <c:v>4.1983771605391329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1.8281567217013117</c:v>
                </c:pt>
                <c:pt idx="1">
                  <c:v>2.1392629874091984</c:v>
                </c:pt>
                <c:pt idx="2">
                  <c:v>2.1690937734687754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11.14399999999992</c:v>
                </c:pt>
                <c:pt idx="1">
                  <c:v>-5.3309999999997899</c:v>
                </c:pt>
                <c:pt idx="2">
                  <c:v>9.2550000000006492</c:v>
                </c:pt>
                <c:pt idx="3">
                  <c:v>8.1280000000000499</c:v>
                </c:pt>
                <c:pt idx="4">
                  <c:v>6.8370000000000672</c:v>
                </c:pt>
                <c:pt idx="5">
                  <c:v>3.2340000000000089</c:v>
                </c:pt>
                <c:pt idx="7">
                  <c:v>33.267000000000849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8.0030000000000427</c:v>
                </c:pt>
                <c:pt idx="1">
                  <c:v>22.453000000000088</c:v>
                </c:pt>
                <c:pt idx="2">
                  <c:v>11.820999999999827</c:v>
                </c:pt>
                <c:pt idx="3">
                  <c:v>5.9219999999998549</c:v>
                </c:pt>
                <c:pt idx="4">
                  <c:v>-7.8940000000000836</c:v>
                </c:pt>
                <c:pt idx="5">
                  <c:v>1.1510000000000034</c:v>
                </c:pt>
                <c:pt idx="7">
                  <c:v>41.455999999999733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0.3201692055678107</c:v>
                </c:pt>
                <c:pt idx="2">
                  <c:v>-1.1504842715572394</c:v>
                </c:pt>
                <c:pt idx="3">
                  <c:v>4.7086879201738707</c:v>
                </c:pt>
                <c:pt idx="4">
                  <c:v>-0.28602723179859124</c:v>
                </c:pt>
                <c:pt idx="6">
                  <c:v>-0.3469812093367608</c:v>
                </c:pt>
                <c:pt idx="7">
                  <c:v>8.0996581424819247E-2</c:v>
                </c:pt>
                <c:pt idx="8">
                  <c:v>-0.21817774130722389</c:v>
                </c:pt>
                <c:pt idx="10">
                  <c:v>1.3173655933797157</c:v>
                </c:pt>
                <c:pt idx="11">
                  <c:v>-0.26202325344614197</c:v>
                </c:pt>
                <c:pt idx="12">
                  <c:v>0.11873540113855885</c:v>
                </c:pt>
                <c:pt idx="14">
                  <c:v>-1.4426407099110694</c:v>
                </c:pt>
                <c:pt idx="15">
                  <c:v>-0.40781694535771962</c:v>
                </c:pt>
                <c:pt idx="16">
                  <c:v>0.63972962817520074</c:v>
                </c:pt>
                <c:pt idx="17">
                  <c:v>0.36923353337710019</c:v>
                </c:pt>
                <c:pt idx="19">
                  <c:v>0.87692385457829314</c:v>
                </c:pt>
                <c:pt idx="20">
                  <c:v>-0.70145877680517499</c:v>
                </c:pt>
                <c:pt idx="21">
                  <c:v>-0.19068068455441178</c:v>
                </c:pt>
                <c:pt idx="22">
                  <c:v>0.9740179379975622</c:v>
                </c:pt>
                <c:pt idx="23">
                  <c:v>7.4479894142975844E-2</c:v>
                </c:pt>
                <c:pt idx="25">
                  <c:v>-2.5460711304664541</c:v>
                </c:pt>
                <c:pt idx="26">
                  <c:v>-0.30523145006620123</c:v>
                </c:pt>
                <c:pt idx="27">
                  <c:v>-0.71293452912181143</c:v>
                </c:pt>
                <c:pt idx="29">
                  <c:v>0.38153993128620112</c:v>
                </c:pt>
                <c:pt idx="30">
                  <c:v>-0.13975164897621628</c:v>
                </c:pt>
                <c:pt idx="31">
                  <c:v>-0.52255429494997285</c:v>
                </c:pt>
                <c:pt idx="32">
                  <c:v>3.7876104967071722</c:v>
                </c:pt>
                <c:pt idx="33">
                  <c:v>5.8463111255124822E-2</c:v>
                </c:pt>
                <c:pt idx="34">
                  <c:v>0.75426379623844131</c:v>
                </c:pt>
                <c:pt idx="36">
                  <c:v>0.87714455054961338</c:v>
                </c:pt>
                <c:pt idx="37">
                  <c:v>0.18414338040158018</c:v>
                </c:pt>
                <c:pt idx="38">
                  <c:v>-1.6059659541511895E-2</c:v>
                </c:pt>
                <c:pt idx="39">
                  <c:v>2.1372984684753016</c:v>
                </c:pt>
                <c:pt idx="40">
                  <c:v>0.98913302193079922</c:v>
                </c:pt>
                <c:pt idx="42">
                  <c:v>1.0664475223595593</c:v>
                </c:pt>
                <c:pt idx="43">
                  <c:v>-0.18439614307521612</c:v>
                </c:pt>
                <c:pt idx="44">
                  <c:v>0.20053463983158437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0.80748890696860087</c:v>
                </c:pt>
                <c:pt idx="2">
                  <c:v>-1.3752750200043962</c:v>
                </c:pt>
                <c:pt idx="3">
                  <c:v>-4.3958116496820914</c:v>
                </c:pt>
                <c:pt idx="4">
                  <c:v>-1.7093736738885479</c:v>
                </c:pt>
                <c:pt idx="6">
                  <c:v>-1.4138414190683402</c:v>
                </c:pt>
                <c:pt idx="7">
                  <c:v>-1.7532798120886595</c:v>
                </c:pt>
                <c:pt idx="8">
                  <c:v>-1.5145959115408281</c:v>
                </c:pt>
                <c:pt idx="10">
                  <c:v>1.7498807227357638</c:v>
                </c:pt>
                <c:pt idx="11">
                  <c:v>-1.0051836015676274</c:v>
                </c:pt>
                <c:pt idx="12">
                  <c:v>-0.43341089335325877</c:v>
                </c:pt>
                <c:pt idx="14">
                  <c:v>0.9151297599418573</c:v>
                </c:pt>
                <c:pt idx="15">
                  <c:v>-0.20451329946910013</c:v>
                </c:pt>
                <c:pt idx="16">
                  <c:v>0.50813373700686615</c:v>
                </c:pt>
                <c:pt idx="17">
                  <c:v>0.33087514107248417</c:v>
                </c:pt>
                <c:pt idx="19">
                  <c:v>-3.2960904705388372</c:v>
                </c:pt>
                <c:pt idx="20">
                  <c:v>-2.895717216632443</c:v>
                </c:pt>
                <c:pt idx="21">
                  <c:v>-1.6543143773646185</c:v>
                </c:pt>
                <c:pt idx="22">
                  <c:v>-2.6861276684498114</c:v>
                </c:pt>
                <c:pt idx="23">
                  <c:v>-2.551899196616858</c:v>
                </c:pt>
                <c:pt idx="25">
                  <c:v>-2.3145898986837055</c:v>
                </c:pt>
                <c:pt idx="26">
                  <c:v>2.823493900661056E-2</c:v>
                </c:pt>
                <c:pt idx="27">
                  <c:v>-0.48313476212160644</c:v>
                </c:pt>
                <c:pt idx="29">
                  <c:v>1.801173401599665</c:v>
                </c:pt>
                <c:pt idx="30">
                  <c:v>-0.33622258555304763</c:v>
                </c:pt>
                <c:pt idx="31">
                  <c:v>0.92878536612659435</c:v>
                </c:pt>
                <c:pt idx="32">
                  <c:v>3.6277869628532411</c:v>
                </c:pt>
                <c:pt idx="33">
                  <c:v>4.9198356109428021</c:v>
                </c:pt>
                <c:pt idx="34">
                  <c:v>1.9713577379873337</c:v>
                </c:pt>
                <c:pt idx="36">
                  <c:v>4.3635618502658069</c:v>
                </c:pt>
                <c:pt idx="37">
                  <c:v>2.3202781739680045</c:v>
                </c:pt>
                <c:pt idx="38">
                  <c:v>4.0124906960057105</c:v>
                </c:pt>
                <c:pt idx="39">
                  <c:v>3.130866647069519</c:v>
                </c:pt>
                <c:pt idx="40">
                  <c:v>3.5056449120035138</c:v>
                </c:pt>
                <c:pt idx="42">
                  <c:v>0.79082222965403126</c:v>
                </c:pt>
                <c:pt idx="43">
                  <c:v>3.6093865837449002</c:v>
                </c:pt>
                <c:pt idx="44">
                  <c:v>2.7448226850459667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11.947958040108034</c:v>
                </c:pt>
                <c:pt idx="1">
                  <c:v>1.1565464000962358</c:v>
                </c:pt>
                <c:pt idx="2">
                  <c:v>8.1894934021463115</c:v>
                </c:pt>
                <c:pt idx="3">
                  <c:v>6.502043297190113</c:v>
                </c:pt>
                <c:pt idx="4">
                  <c:v>4.3015401514870248</c:v>
                </c:pt>
                <c:pt idx="5">
                  <c:v>12.004239191903253</c:v>
                </c:pt>
                <c:pt idx="6">
                  <c:v>3.4205001002982076</c:v>
                </c:pt>
                <c:pt idx="7">
                  <c:v>2.6230403043480131</c:v>
                </c:pt>
                <c:pt idx="8">
                  <c:v>0.48044504085490836</c:v>
                </c:pt>
                <c:pt idx="9">
                  <c:v>-0.32471068744419895</c:v>
                </c:pt>
                <c:pt idx="10">
                  <c:v>5.0213094020724469</c:v>
                </c:pt>
                <c:pt idx="11">
                  <c:v>9.9087228139453032E-2</c:v>
                </c:pt>
                <c:pt idx="12">
                  <c:v>-2.2685234236194027</c:v>
                </c:pt>
                <c:pt idx="13">
                  <c:v>-1.0616925156947916</c:v>
                </c:pt>
                <c:pt idx="14">
                  <c:v>-1.9999666540335816</c:v>
                </c:pt>
                <c:pt idx="15">
                  <c:v>-3.1416868874346733</c:v>
                </c:pt>
                <c:pt idx="16">
                  <c:v>-2.9227442354770439</c:v>
                </c:pt>
                <c:pt idx="17">
                  <c:v>1.5492096257734005</c:v>
                </c:pt>
                <c:pt idx="18">
                  <c:v>-0.21690184766852738</c:v>
                </c:pt>
                <c:pt idx="19">
                  <c:v>4.2944444247610569E-2</c:v>
                </c:pt>
                <c:pt idx="20">
                  <c:v>-2.4689473519334086</c:v>
                </c:pt>
                <c:pt idx="21">
                  <c:v>1.1253380579280385</c:v>
                </c:pt>
                <c:pt idx="22">
                  <c:v>-0.99357086639657233</c:v>
                </c:pt>
                <c:pt idx="23">
                  <c:v>-1.8978474815818949</c:v>
                </c:pt>
                <c:pt idx="24">
                  <c:v>-2.2488395275960666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-2.008110894947265</c:v>
                </c:pt>
                <c:pt idx="1">
                  <c:v>5.1651863133620708</c:v>
                </c:pt>
                <c:pt idx="2">
                  <c:v>21.40100044347156</c:v>
                </c:pt>
                <c:pt idx="3">
                  <c:v>-8.7617287918128284E-2</c:v>
                </c:pt>
                <c:pt idx="4">
                  <c:v>1.1107711707602945</c:v>
                </c:pt>
                <c:pt idx="5">
                  <c:v>8.7377428111273048</c:v>
                </c:pt>
                <c:pt idx="6">
                  <c:v>0.14108861262357308</c:v>
                </c:pt>
                <c:pt idx="7">
                  <c:v>11.998676042844664</c:v>
                </c:pt>
                <c:pt idx="8">
                  <c:v>-0.80384568606631213</c:v>
                </c:pt>
                <c:pt idx="9">
                  <c:v>-0.39692771146863493</c:v>
                </c:pt>
                <c:pt idx="10">
                  <c:v>3.4568332414811778</c:v>
                </c:pt>
                <c:pt idx="11">
                  <c:v>-3.1484268496671035</c:v>
                </c:pt>
                <c:pt idx="12">
                  <c:v>-5.8586855543622125</c:v>
                </c:pt>
                <c:pt idx="13">
                  <c:v>1.1392286096212461</c:v>
                </c:pt>
                <c:pt idx="14">
                  <c:v>-0.64891853949036715</c:v>
                </c:pt>
                <c:pt idx="15">
                  <c:v>-1.9891672582778881</c:v>
                </c:pt>
                <c:pt idx="16">
                  <c:v>2.2416661923107668</c:v>
                </c:pt>
                <c:pt idx="17">
                  <c:v>6.214316889206188</c:v>
                </c:pt>
                <c:pt idx="18">
                  <c:v>-1.2534400092671305</c:v>
                </c:pt>
                <c:pt idx="19">
                  <c:v>-0.18889286797151983</c:v>
                </c:pt>
                <c:pt idx="20">
                  <c:v>-1.8389602512203922</c:v>
                </c:pt>
                <c:pt idx="21">
                  <c:v>2.9380180845475028</c:v>
                </c:pt>
                <c:pt idx="22">
                  <c:v>0.13128583730377841</c:v>
                </c:pt>
                <c:pt idx="23">
                  <c:v>-1.3065612843303178</c:v>
                </c:pt>
                <c:pt idx="24">
                  <c:v>8.8699381672411359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13.104504440204266</c:v>
                </c:pt>
                <c:pt idx="1">
                  <c:v>30.997316042726681</c:v>
                </c:pt>
                <c:pt idx="2">
                  <c:v>11.220584160129377</c:v>
                </c:pt>
                <c:pt idx="3">
                  <c:v>-2.1694361954799604</c:v>
                </c:pt>
                <c:pt idx="4">
                  <c:v>-9.126090292640086</c:v>
                </c:pt>
                <c:pt idx="5">
                  <c:v>1.3752522223524863</c:v>
                </c:pt>
                <c:pt idx="6">
                  <c:v>-1.3436092940053683</c:v>
                </c:pt>
                <c:pt idx="7">
                  <c:v>-2.8914183479784654</c:v>
                </c:pt>
                <c:pt idx="8">
                  <c:v>-7.9001027353088347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3.1570754184148058</c:v>
                </c:pt>
                <c:pt idx="1">
                  <c:v>31.161897137441031</c:v>
                </c:pt>
                <c:pt idx="2">
                  <c:v>14.395824499414488</c:v>
                </c:pt>
                <c:pt idx="3">
                  <c:v>-9.0071124040293142</c:v>
                </c:pt>
                <c:pt idx="4">
                  <c:v>0.74280900416376028</c:v>
                </c:pt>
                <c:pt idx="5">
                  <c:v>4.7719840119675325</c:v>
                </c:pt>
                <c:pt idx="6">
                  <c:v>1.0990578333271088</c:v>
                </c:pt>
                <c:pt idx="7">
                  <c:v>-1.175275447026543</c:v>
                </c:pt>
                <c:pt idx="8">
                  <c:v>-3.6902600536736117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51.717029587735617</c:v>
                </c:pt>
                <c:pt idx="1">
                  <c:v>55.724785237790883</c:v>
                </c:pt>
                <c:pt idx="2">
                  <c:v>58.944996075359164</c:v>
                </c:pt>
                <c:pt idx="3">
                  <c:v>60.109773027233423</c:v>
                </c:pt>
                <c:pt idx="4">
                  <c:v>58.971888831173608</c:v>
                </c:pt>
                <c:pt idx="5">
                  <c:v>61.595106570056316</c:v>
                </c:pt>
                <c:pt idx="6">
                  <c:v>68.401244745782563</c:v>
                </c:pt>
                <c:pt idx="7">
                  <c:v>67.22358882271773</c:v>
                </c:pt>
                <c:pt idx="8">
                  <c:v>67.750100034126206</c:v>
                </c:pt>
                <c:pt idx="9">
                  <c:v>72.85763596822504</c:v>
                </c:pt>
                <c:pt idx="10">
                  <c:v>73.54306461016435</c:v>
                </c:pt>
                <c:pt idx="11">
                  <c:v>64.485132604326139</c:v>
                </c:pt>
                <c:pt idx="12">
                  <c:v>64.936818541423762</c:v>
                </c:pt>
                <c:pt idx="13">
                  <c:v>65.555872688190632</c:v>
                </c:pt>
                <c:pt idx="14">
                  <c:v>66.245900989399416</c:v>
                </c:pt>
                <c:pt idx="15">
                  <c:v>66.787399005233425</c:v>
                </c:pt>
                <c:pt idx="16">
                  <c:v>67.276305634409567</c:v>
                </c:pt>
                <c:pt idx="17">
                  <c:v>67.74312461103348</c:v>
                </c:pt>
                <c:pt idx="18">
                  <c:v>68.203239382777213</c:v>
                </c:pt>
                <c:pt idx="19">
                  <c:v>68.650060128429104</c:v>
                </c:pt>
                <c:pt idx="20">
                  <c:v>69.122896686484594</c:v>
                </c:pt>
                <c:pt idx="21">
                  <c:v>69.579387725693309</c:v>
                </c:pt>
                <c:pt idx="22">
                  <c:v>70.057892749586856</c:v>
                </c:pt>
                <c:pt idx="23">
                  <c:v>70.527457505056717</c:v>
                </c:pt>
                <c:pt idx="24">
                  <c:v>71.050565258141546</c:v>
                </c:pt>
                <c:pt idx="25">
                  <c:v>71.534953715217085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21.701126852046208</c:v>
                </c:pt>
                <c:pt idx="1">
                  <c:v>24.616417495472977</c:v>
                </c:pt>
                <c:pt idx="2">
                  <c:v>26.597795417132136</c:v>
                </c:pt>
                <c:pt idx="3">
                  <c:v>26.998661452031346</c:v>
                </c:pt>
                <c:pt idx="4">
                  <c:v>29.804064884240496</c:v>
                </c:pt>
                <c:pt idx="5">
                  <c:v>28.790238646527808</c:v>
                </c:pt>
                <c:pt idx="6">
                  <c:v>27.442307973529061</c:v>
                </c:pt>
                <c:pt idx="7">
                  <c:v>28.276554074546493</c:v>
                </c:pt>
                <c:pt idx="8">
                  <c:v>28.758793250714557</c:v>
                </c:pt>
                <c:pt idx="9">
                  <c:v>30.494268960164462</c:v>
                </c:pt>
                <c:pt idx="10">
                  <c:v>29.946785046624044</c:v>
                </c:pt>
                <c:pt idx="11">
                  <c:v>29.612004881080026</c:v>
                </c:pt>
                <c:pt idx="12">
                  <c:v>30.009657645399116</c:v>
                </c:pt>
                <c:pt idx="13">
                  <c:v>30.458397469239195</c:v>
                </c:pt>
                <c:pt idx="14">
                  <c:v>30.940784875351223</c:v>
                </c:pt>
                <c:pt idx="15">
                  <c:v>31.348182779873781</c:v>
                </c:pt>
                <c:pt idx="16">
                  <c:v>31.738995596483491</c:v>
                </c:pt>
                <c:pt idx="17">
                  <c:v>32.1314338032468</c:v>
                </c:pt>
                <c:pt idx="18">
                  <c:v>32.499086893970755</c:v>
                </c:pt>
                <c:pt idx="19">
                  <c:v>32.857561888191114</c:v>
                </c:pt>
                <c:pt idx="20">
                  <c:v>33.228146247190843</c:v>
                </c:pt>
                <c:pt idx="21">
                  <c:v>33.593193310843759</c:v>
                </c:pt>
                <c:pt idx="22">
                  <c:v>33.968612736516064</c:v>
                </c:pt>
                <c:pt idx="23">
                  <c:v>34.329779019372587</c:v>
                </c:pt>
                <c:pt idx="24">
                  <c:v>34.722491300348828</c:v>
                </c:pt>
                <c:pt idx="25">
                  <c:v>35.111971359986114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45.866904651140452</c:v>
                </c:pt>
                <c:pt idx="1">
                  <c:v>43.305904694677317</c:v>
                </c:pt>
                <c:pt idx="2">
                  <c:v>44.942682292112899</c:v>
                </c:pt>
                <c:pt idx="3">
                  <c:v>44.963511399134241</c:v>
                </c:pt>
                <c:pt idx="4">
                  <c:v>47.326053092935226</c:v>
                </c:pt>
                <c:pt idx="5">
                  <c:v>49.139695400891299</c:v>
                </c:pt>
                <c:pt idx="6">
                  <c:v>53.385375729370288</c:v>
                </c:pt>
                <c:pt idx="7">
                  <c:v>48.634999968793025</c:v>
                </c:pt>
                <c:pt idx="8">
                  <c:v>51.967975541122897</c:v>
                </c:pt>
                <c:pt idx="9">
                  <c:v>55.444105472650278</c:v>
                </c:pt>
                <c:pt idx="10">
                  <c:v>57.32918880303761</c:v>
                </c:pt>
                <c:pt idx="11">
                  <c:v>66.668459206825304</c:v>
                </c:pt>
                <c:pt idx="12">
                  <c:v>67.431202492625616</c:v>
                </c:pt>
                <c:pt idx="13">
                  <c:v>68.347440956398756</c:v>
                </c:pt>
                <c:pt idx="14">
                  <c:v>69.354267126155477</c:v>
                </c:pt>
                <c:pt idx="15">
                  <c:v>70.223594240879933</c:v>
                </c:pt>
                <c:pt idx="16">
                  <c:v>71.065856898546286</c:v>
                </c:pt>
                <c:pt idx="17">
                  <c:v>71.901018873321306</c:v>
                </c:pt>
                <c:pt idx="18">
                  <c:v>72.73543215959242</c:v>
                </c:pt>
                <c:pt idx="19">
                  <c:v>73.556447022963795</c:v>
                </c:pt>
                <c:pt idx="20">
                  <c:v>74.405384636205298</c:v>
                </c:pt>
                <c:pt idx="21">
                  <c:v>75.253855514838392</c:v>
                </c:pt>
                <c:pt idx="22">
                  <c:v>76.116389421692674</c:v>
                </c:pt>
                <c:pt idx="23">
                  <c:v>76.983810683769221</c:v>
                </c:pt>
                <c:pt idx="24">
                  <c:v>77.863903058635572</c:v>
                </c:pt>
                <c:pt idx="25">
                  <c:v>78.73018924650917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27.696457441256015</c:v>
                </c:pt>
                <c:pt idx="1">
                  <c:v>28.614174551458451</c:v>
                </c:pt>
                <c:pt idx="2">
                  <c:v>30.392630627197928</c:v>
                </c:pt>
                <c:pt idx="3">
                  <c:v>30.166440136524397</c:v>
                </c:pt>
                <c:pt idx="4">
                  <c:v>29.313596312191681</c:v>
                </c:pt>
                <c:pt idx="5">
                  <c:v>29.910446080913253</c:v>
                </c:pt>
                <c:pt idx="6">
                  <c:v>31.764975944070674</c:v>
                </c:pt>
                <c:pt idx="7">
                  <c:v>33.206174572685633</c:v>
                </c:pt>
                <c:pt idx="8">
                  <c:v>32.008952345305154</c:v>
                </c:pt>
                <c:pt idx="9">
                  <c:v>36.612090266903408</c:v>
                </c:pt>
                <c:pt idx="10">
                  <c:v>36.412489378103366</c:v>
                </c:pt>
                <c:pt idx="11">
                  <c:v>34.763644206044518</c:v>
                </c:pt>
                <c:pt idx="12">
                  <c:v>34.837457930696353</c:v>
                </c:pt>
                <c:pt idx="13">
                  <c:v>35.008363628158008</c:v>
                </c:pt>
                <c:pt idx="14">
                  <c:v>35.212162383123712</c:v>
                </c:pt>
                <c:pt idx="15">
                  <c:v>35.333629036595127</c:v>
                </c:pt>
                <c:pt idx="16">
                  <c:v>35.434807778092569</c:v>
                </c:pt>
                <c:pt idx="17">
                  <c:v>35.5190961534365</c:v>
                </c:pt>
                <c:pt idx="18">
                  <c:v>35.596115776593599</c:v>
                </c:pt>
                <c:pt idx="19">
                  <c:v>35.690562825910767</c:v>
                </c:pt>
                <c:pt idx="20">
                  <c:v>35.805981149390639</c:v>
                </c:pt>
                <c:pt idx="21">
                  <c:v>35.915202657204574</c:v>
                </c:pt>
                <c:pt idx="22">
                  <c:v>36.025214288382983</c:v>
                </c:pt>
                <c:pt idx="23">
                  <c:v>36.138734630477749</c:v>
                </c:pt>
                <c:pt idx="24">
                  <c:v>36.245489733257273</c:v>
                </c:pt>
                <c:pt idx="25">
                  <c:v>36.324872090185238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33.824509851002752</c:v>
                </c:pt>
                <c:pt idx="1">
                  <c:v>33.72817240105914</c:v>
                </c:pt>
                <c:pt idx="2">
                  <c:v>33.879313561749754</c:v>
                </c:pt>
                <c:pt idx="3">
                  <c:v>34.913728278512217</c:v>
                </c:pt>
                <c:pt idx="4">
                  <c:v>34.103193693043451</c:v>
                </c:pt>
                <c:pt idx="5">
                  <c:v>35.396638863748379</c:v>
                </c:pt>
                <c:pt idx="6">
                  <c:v>37.132234041102166</c:v>
                </c:pt>
                <c:pt idx="7">
                  <c:v>34.942793122707513</c:v>
                </c:pt>
                <c:pt idx="8">
                  <c:v>36.808819279726755</c:v>
                </c:pt>
                <c:pt idx="9">
                  <c:v>39.343863959436874</c:v>
                </c:pt>
                <c:pt idx="10">
                  <c:v>39.698179015235404</c:v>
                </c:pt>
                <c:pt idx="11">
                  <c:v>37.499415949267529</c:v>
                </c:pt>
                <c:pt idx="12">
                  <c:v>37.581243402099417</c:v>
                </c:pt>
                <c:pt idx="13">
                  <c:v>37.843140852587808</c:v>
                </c:pt>
                <c:pt idx="14">
                  <c:v>38.169230425743478</c:v>
                </c:pt>
                <c:pt idx="15">
                  <c:v>38.433399777436279</c:v>
                </c:pt>
                <c:pt idx="16">
                  <c:v>38.694616130829857</c:v>
                </c:pt>
                <c:pt idx="17">
                  <c:v>38.939406802400619</c:v>
                </c:pt>
                <c:pt idx="18">
                  <c:v>39.18115644587531</c:v>
                </c:pt>
                <c:pt idx="19">
                  <c:v>39.412925739856355</c:v>
                </c:pt>
                <c:pt idx="20">
                  <c:v>39.660374708037651</c:v>
                </c:pt>
                <c:pt idx="21">
                  <c:v>39.882240704458091</c:v>
                </c:pt>
                <c:pt idx="22">
                  <c:v>40.110366993686227</c:v>
                </c:pt>
                <c:pt idx="23">
                  <c:v>40.343307756388597</c:v>
                </c:pt>
                <c:pt idx="24">
                  <c:v>40.583270582296755</c:v>
                </c:pt>
                <c:pt idx="25">
                  <c:v>40.808950185995698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52.905612656761505</c:v>
                </c:pt>
                <c:pt idx="1">
                  <c:v>48.266651023939744</c:v>
                </c:pt>
                <c:pt idx="2">
                  <c:v>50.482224797019242</c:v>
                </c:pt>
                <c:pt idx="3">
                  <c:v>51.819633881384135</c:v>
                </c:pt>
                <c:pt idx="4">
                  <c:v>52.169898817828233</c:v>
                </c:pt>
                <c:pt idx="5">
                  <c:v>50.423593905471591</c:v>
                </c:pt>
                <c:pt idx="6">
                  <c:v>55.284815548873219</c:v>
                </c:pt>
                <c:pt idx="7">
                  <c:v>51.771222251573782</c:v>
                </c:pt>
                <c:pt idx="8">
                  <c:v>54.275383225864537</c:v>
                </c:pt>
                <c:pt idx="9">
                  <c:v>58.929859459197885</c:v>
                </c:pt>
                <c:pt idx="10">
                  <c:v>62.427833097374844</c:v>
                </c:pt>
                <c:pt idx="11">
                  <c:v>62.577429602413929</c:v>
                </c:pt>
                <c:pt idx="12">
                  <c:v>63.110999292935169</c:v>
                </c:pt>
                <c:pt idx="13">
                  <c:v>63.821786881205263</c:v>
                </c:pt>
                <c:pt idx="14">
                  <c:v>64.610274709275984</c:v>
                </c:pt>
                <c:pt idx="15">
                  <c:v>65.284480545243412</c:v>
                </c:pt>
                <c:pt idx="16">
                  <c:v>65.91349455604545</c:v>
                </c:pt>
                <c:pt idx="17">
                  <c:v>66.514481553509526</c:v>
                </c:pt>
                <c:pt idx="18">
                  <c:v>67.106871221564134</c:v>
                </c:pt>
                <c:pt idx="19">
                  <c:v>67.684059571994126</c:v>
                </c:pt>
                <c:pt idx="20">
                  <c:v>68.269642819703748</c:v>
                </c:pt>
                <c:pt idx="21">
                  <c:v>68.824361430093774</c:v>
                </c:pt>
                <c:pt idx="22">
                  <c:v>69.367556094853654</c:v>
                </c:pt>
                <c:pt idx="23">
                  <c:v>69.945781028690718</c:v>
                </c:pt>
                <c:pt idx="24">
                  <c:v>70.560006987462245</c:v>
                </c:pt>
                <c:pt idx="25">
                  <c:v>71.165575908502149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13.415010861992592</c:v>
                </c:pt>
                <c:pt idx="1">
                  <c:v>12.766565854033324</c:v>
                </c:pt>
                <c:pt idx="2">
                  <c:v>13.419936092685774</c:v>
                </c:pt>
                <c:pt idx="3">
                  <c:v>13.52827883512864</c:v>
                </c:pt>
                <c:pt idx="4">
                  <c:v>12.692725819551285</c:v>
                </c:pt>
                <c:pt idx="5">
                  <c:v>12.602380648575904</c:v>
                </c:pt>
                <c:pt idx="6">
                  <c:v>13.910718746468421</c:v>
                </c:pt>
                <c:pt idx="7">
                  <c:v>14.258289126535079</c:v>
                </c:pt>
                <c:pt idx="8">
                  <c:v>14.875664114761383</c:v>
                </c:pt>
                <c:pt idx="9">
                  <c:v>14.887322362082921</c:v>
                </c:pt>
                <c:pt idx="10">
                  <c:v>16.022880748874112</c:v>
                </c:pt>
                <c:pt idx="11">
                  <c:v>14.585169985549376</c:v>
                </c:pt>
                <c:pt idx="12">
                  <c:v>14.67163275715814</c:v>
                </c:pt>
                <c:pt idx="13">
                  <c:v>14.800758275554275</c:v>
                </c:pt>
                <c:pt idx="14">
                  <c:v>14.94934235056312</c:v>
                </c:pt>
                <c:pt idx="15">
                  <c:v>15.0680725413776</c:v>
                </c:pt>
                <c:pt idx="16">
                  <c:v>15.184682322210479</c:v>
                </c:pt>
                <c:pt idx="17">
                  <c:v>15.28935971382613</c:v>
                </c:pt>
                <c:pt idx="18">
                  <c:v>15.395045526610181</c:v>
                </c:pt>
                <c:pt idx="19">
                  <c:v>15.509000114094063</c:v>
                </c:pt>
                <c:pt idx="20">
                  <c:v>15.61805620052451</c:v>
                </c:pt>
                <c:pt idx="21">
                  <c:v>15.729546158146048</c:v>
                </c:pt>
                <c:pt idx="22">
                  <c:v>15.843236235061978</c:v>
                </c:pt>
                <c:pt idx="23">
                  <c:v>15.951853304496478</c:v>
                </c:pt>
                <c:pt idx="24">
                  <c:v>16.060534183784981</c:v>
                </c:pt>
                <c:pt idx="25">
                  <c:v>16.163969361497685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10.989393974182443</c:v>
                </c:pt>
                <c:pt idx="1">
                  <c:v>13.307546896324927</c:v>
                </c:pt>
                <c:pt idx="2">
                  <c:v>13.514042266514119</c:v>
                </c:pt>
                <c:pt idx="3">
                  <c:v>12.893507388288207</c:v>
                </c:pt>
                <c:pt idx="4">
                  <c:v>12.480573945861135</c:v>
                </c:pt>
                <c:pt idx="5">
                  <c:v>13.448981244325154</c:v>
                </c:pt>
                <c:pt idx="6">
                  <c:v>13.694550518177566</c:v>
                </c:pt>
                <c:pt idx="7">
                  <c:v>13.8395775673301</c:v>
                </c:pt>
                <c:pt idx="8">
                  <c:v>14.460156987079511</c:v>
                </c:pt>
                <c:pt idx="9">
                  <c:v>15.758464883062159</c:v>
                </c:pt>
                <c:pt idx="10">
                  <c:v>16.072021548673167</c:v>
                </c:pt>
                <c:pt idx="11">
                  <c:v>23.334135305598615</c:v>
                </c:pt>
                <c:pt idx="12">
                  <c:v>23.637688848362487</c:v>
                </c:pt>
                <c:pt idx="13">
                  <c:v>23.999322808398102</c:v>
                </c:pt>
                <c:pt idx="14">
                  <c:v>24.394170646091695</c:v>
                </c:pt>
                <c:pt idx="15">
                  <c:v>24.736880620033553</c:v>
                </c:pt>
                <c:pt idx="16">
                  <c:v>25.072890879644369</c:v>
                </c:pt>
                <c:pt idx="17">
                  <c:v>25.395995037991909</c:v>
                </c:pt>
                <c:pt idx="18">
                  <c:v>25.717666429111258</c:v>
                </c:pt>
                <c:pt idx="19">
                  <c:v>26.042218907778071</c:v>
                </c:pt>
                <c:pt idx="20">
                  <c:v>26.384083295749452</c:v>
                </c:pt>
                <c:pt idx="21">
                  <c:v>26.696815072092281</c:v>
                </c:pt>
                <c:pt idx="22">
                  <c:v>27.043595508299738</c:v>
                </c:pt>
                <c:pt idx="23">
                  <c:v>27.385959365954452</c:v>
                </c:pt>
                <c:pt idx="24">
                  <c:v>27.728486759435786</c:v>
                </c:pt>
                <c:pt idx="25">
                  <c:v>28.070697591517831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9.624944747348577</c:v>
                </c:pt>
                <c:pt idx="1">
                  <c:v>10.667957095711186</c:v>
                </c:pt>
                <c:pt idx="2">
                  <c:v>11.091449660179324</c:v>
                </c:pt>
                <c:pt idx="3">
                  <c:v>10.152506697288866</c:v>
                </c:pt>
                <c:pt idx="4">
                  <c:v>9.8098926865681282</c:v>
                </c:pt>
                <c:pt idx="5">
                  <c:v>10.155262053087888</c:v>
                </c:pt>
                <c:pt idx="6">
                  <c:v>11.07571197169173</c:v>
                </c:pt>
                <c:pt idx="7">
                  <c:v>10.58210684948399</c:v>
                </c:pt>
                <c:pt idx="8">
                  <c:v>10.281465048929562</c:v>
                </c:pt>
                <c:pt idx="9">
                  <c:v>10.128084280085526</c:v>
                </c:pt>
                <c:pt idx="10">
                  <c:v>10.635707093942797</c:v>
                </c:pt>
                <c:pt idx="11">
                  <c:v>8.9295632659517281</c:v>
                </c:pt>
                <c:pt idx="12">
                  <c:v>9.0237619699475502</c:v>
                </c:pt>
                <c:pt idx="13">
                  <c:v>9.1017068267875967</c:v>
                </c:pt>
                <c:pt idx="14">
                  <c:v>9.1893839832277155</c:v>
                </c:pt>
                <c:pt idx="15">
                  <c:v>9.2474817841401578</c:v>
                </c:pt>
                <c:pt idx="16">
                  <c:v>9.301400030332692</c:v>
                </c:pt>
                <c:pt idx="17">
                  <c:v>9.3516258157948791</c:v>
                </c:pt>
                <c:pt idx="18">
                  <c:v>9.410204416517244</c:v>
                </c:pt>
                <c:pt idx="19">
                  <c:v>9.47823494809988</c:v>
                </c:pt>
                <c:pt idx="20">
                  <c:v>9.5522845191890209</c:v>
                </c:pt>
                <c:pt idx="21">
                  <c:v>9.6174198090246019</c:v>
                </c:pt>
                <c:pt idx="22">
                  <c:v>9.6776348921409312</c:v>
                </c:pt>
                <c:pt idx="23">
                  <c:v>9.7323845710790344</c:v>
                </c:pt>
                <c:pt idx="24">
                  <c:v>9.7835432460110852</c:v>
                </c:pt>
                <c:pt idx="25">
                  <c:v>9.8318614078764845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12.510594579280014</c:v>
                </c:pt>
                <c:pt idx="1">
                  <c:v>14.986558749306747</c:v>
                </c:pt>
                <c:pt idx="2">
                  <c:v>16.756312529928096</c:v>
                </c:pt>
                <c:pt idx="3">
                  <c:v>15.521607907889219</c:v>
                </c:pt>
                <c:pt idx="4">
                  <c:v>17.17724444722241</c:v>
                </c:pt>
                <c:pt idx="5">
                  <c:v>19.445543314841689</c:v>
                </c:pt>
                <c:pt idx="6">
                  <c:v>17.706764381978982</c:v>
                </c:pt>
                <c:pt idx="7">
                  <c:v>19.805703928697941</c:v>
                </c:pt>
                <c:pt idx="8">
                  <c:v>18.849928186199325</c:v>
                </c:pt>
                <c:pt idx="9">
                  <c:v>18.35400423970998</c:v>
                </c:pt>
                <c:pt idx="10">
                  <c:v>19.12083262739749</c:v>
                </c:pt>
                <c:pt idx="11">
                  <c:v>16.743783034855372</c:v>
                </c:pt>
                <c:pt idx="12">
                  <c:v>16.8891471112115</c:v>
                </c:pt>
                <c:pt idx="13">
                  <c:v>17.051410434535494</c:v>
                </c:pt>
                <c:pt idx="14">
                  <c:v>17.243339341635622</c:v>
                </c:pt>
                <c:pt idx="15">
                  <c:v>17.389655890822883</c:v>
                </c:pt>
                <c:pt idx="16">
                  <c:v>17.520744046763202</c:v>
                </c:pt>
                <c:pt idx="17">
                  <c:v>17.64527683593753</c:v>
                </c:pt>
                <c:pt idx="18">
                  <c:v>17.78047535523336</c:v>
                </c:pt>
                <c:pt idx="19">
                  <c:v>17.908789244040552</c:v>
                </c:pt>
                <c:pt idx="20">
                  <c:v>18.035806401110158</c:v>
                </c:pt>
                <c:pt idx="21">
                  <c:v>18.1569385411517</c:v>
                </c:pt>
                <c:pt idx="22">
                  <c:v>18.300577223965607</c:v>
                </c:pt>
                <c:pt idx="23">
                  <c:v>18.43379683689988</c:v>
                </c:pt>
                <c:pt idx="24">
                  <c:v>18.588366420167898</c:v>
                </c:pt>
                <c:pt idx="25">
                  <c:v>18.723904915928856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52.928677911072214</c:v>
                </c:pt>
                <c:pt idx="1">
                  <c:v>48.411678955190453</c:v>
                </c:pt>
                <c:pt idx="2">
                  <c:v>51.680847284583642</c:v>
                </c:pt>
                <c:pt idx="3">
                  <c:v>51.769727466100811</c:v>
                </c:pt>
                <c:pt idx="4">
                  <c:v>54.155476739189837</c:v>
                </c:pt>
                <c:pt idx="5">
                  <c:v>53.783306275791034</c:v>
                </c:pt>
                <c:pt idx="6">
                  <c:v>56.794651895855736</c:v>
                </c:pt>
                <c:pt idx="7">
                  <c:v>54.856121499276171</c:v>
                </c:pt>
                <c:pt idx="8">
                  <c:v>54.782989239582264</c:v>
                </c:pt>
                <c:pt idx="9">
                  <c:v>57.628163670401037</c:v>
                </c:pt>
                <c:pt idx="10">
                  <c:v>58.804615677863481</c:v>
                </c:pt>
                <c:pt idx="11">
                  <c:v>58.16643554679829</c:v>
                </c:pt>
                <c:pt idx="12">
                  <c:v>58.407053529874176</c:v>
                </c:pt>
                <c:pt idx="13">
                  <c:v>58.794076978778676</c:v>
                </c:pt>
                <c:pt idx="14">
                  <c:v>59.272966793026775</c:v>
                </c:pt>
                <c:pt idx="15">
                  <c:v>59.626857274261766</c:v>
                </c:pt>
                <c:pt idx="16">
                  <c:v>59.928579212791114</c:v>
                </c:pt>
                <c:pt idx="17">
                  <c:v>60.1922589046385</c:v>
                </c:pt>
                <c:pt idx="18">
                  <c:v>60.443599936384359</c:v>
                </c:pt>
                <c:pt idx="19">
                  <c:v>60.702897685726121</c:v>
                </c:pt>
                <c:pt idx="20">
                  <c:v>60.979589148636521</c:v>
                </c:pt>
                <c:pt idx="21">
                  <c:v>61.23779441890408</c:v>
                </c:pt>
                <c:pt idx="22">
                  <c:v>61.479952136098859</c:v>
                </c:pt>
                <c:pt idx="23">
                  <c:v>61.750178937743065</c:v>
                </c:pt>
                <c:pt idx="24">
                  <c:v>62.013460521575318</c:v>
                </c:pt>
                <c:pt idx="25">
                  <c:v>62.261448919344659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69.456635300597497</c:v>
                </c:pt>
                <c:pt idx="1">
                  <c:v>67.648274399494284</c:v>
                </c:pt>
                <c:pt idx="2">
                  <c:v>70.477134462152748</c:v>
                </c:pt>
                <c:pt idx="3">
                  <c:v>67.695233413990024</c:v>
                </c:pt>
                <c:pt idx="4">
                  <c:v>68.854389857564072</c:v>
                </c:pt>
                <c:pt idx="5">
                  <c:v>70.148045636564206</c:v>
                </c:pt>
                <c:pt idx="6">
                  <c:v>69.908089814181892</c:v>
                </c:pt>
                <c:pt idx="7">
                  <c:v>69.6275042001527</c:v>
                </c:pt>
                <c:pt idx="8">
                  <c:v>68.531593545167468</c:v>
                </c:pt>
                <c:pt idx="9">
                  <c:v>69.039756734949364</c:v>
                </c:pt>
                <c:pt idx="10">
                  <c:v>70.247132864703659</c:v>
                </c:pt>
                <c:pt idx="11">
                  <c:v>72.387674952097058</c:v>
                </c:pt>
                <c:pt idx="12">
                  <c:v>71.972831233656706</c:v>
                </c:pt>
                <c:pt idx="13">
                  <c:v>71.710773367488912</c:v>
                </c:pt>
                <c:pt idx="14">
                  <c:v>71.563572392298425</c:v>
                </c:pt>
                <c:pt idx="15">
                  <c:v>71.267736579131963</c:v>
                </c:pt>
                <c:pt idx="16">
                  <c:v>70.927378666128405</c:v>
                </c:pt>
                <c:pt idx="17">
                  <c:v>70.523311919165494</c:v>
                </c:pt>
                <c:pt idx="18">
                  <c:v>70.091074236007913</c:v>
                </c:pt>
                <c:pt idx="19">
                  <c:v>69.695174375817786</c:v>
                </c:pt>
                <c:pt idx="20">
                  <c:v>69.32934785520014</c:v>
                </c:pt>
                <c:pt idx="21">
                  <c:v>68.916275561147032</c:v>
                </c:pt>
                <c:pt idx="22">
                  <c:v>68.450857925624845</c:v>
                </c:pt>
                <c:pt idx="23">
                  <c:v>67.960076523238882</c:v>
                </c:pt>
                <c:pt idx="24">
                  <c:v>67.504788935597077</c:v>
                </c:pt>
                <c:pt idx="25">
                  <c:v>67.098706015036555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25.341682969553059</c:v>
                </c:pt>
                <c:pt idx="1">
                  <c:v>22.4650355172021</c:v>
                </c:pt>
                <c:pt idx="2">
                  <c:v>22.358381146078937</c:v>
                </c:pt>
                <c:pt idx="3">
                  <c:v>22.174270876188309</c:v>
                </c:pt>
                <c:pt idx="4">
                  <c:v>21.861093784921351</c:v>
                </c:pt>
                <c:pt idx="5">
                  <c:v>20.530600987403453</c:v>
                </c:pt>
                <c:pt idx="6">
                  <c:v>19.680234389837086</c:v>
                </c:pt>
                <c:pt idx="7">
                  <c:v>19.93135613404004</c:v>
                </c:pt>
                <c:pt idx="8">
                  <c:v>20.4591254075584</c:v>
                </c:pt>
                <c:pt idx="9">
                  <c:v>18.857273298802752</c:v>
                </c:pt>
                <c:pt idx="10">
                  <c:v>18.26207756378405</c:v>
                </c:pt>
                <c:pt idx="11">
                  <c:v>18.307156641009893</c:v>
                </c:pt>
                <c:pt idx="12">
                  <c:v>17.8617594089805</c:v>
                </c:pt>
                <c:pt idx="13">
                  <c:v>17.4151984258773</c:v>
                </c:pt>
                <c:pt idx="14">
                  <c:v>16.961302200711184</c:v>
                </c:pt>
                <c:pt idx="15">
                  <c:v>16.495692469704675</c:v>
                </c:pt>
                <c:pt idx="16">
                  <c:v>16.024215027238785</c:v>
                </c:pt>
                <c:pt idx="17">
                  <c:v>15.581624289233305</c:v>
                </c:pt>
                <c:pt idx="18">
                  <c:v>15.172315166240661</c:v>
                </c:pt>
                <c:pt idx="19">
                  <c:v>14.712579836171072</c:v>
                </c:pt>
                <c:pt idx="20">
                  <c:v>14.292969315942877</c:v>
                </c:pt>
                <c:pt idx="21">
                  <c:v>13.993996189353179</c:v>
                </c:pt>
                <c:pt idx="22">
                  <c:v>13.685380996621657</c:v>
                </c:pt>
                <c:pt idx="23">
                  <c:v>13.346519694782323</c:v>
                </c:pt>
                <c:pt idx="24">
                  <c:v>12.791217786976624</c:v>
                </c:pt>
                <c:pt idx="25">
                  <c:v>12.403392009421838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5.8836771083254638</c:v>
                </c:pt>
                <c:pt idx="1">
                  <c:v>6.6923455378816703</c:v>
                </c:pt>
                <c:pt idx="2">
                  <c:v>7.9171728257409741</c:v>
                </c:pt>
                <c:pt idx="3">
                  <c:v>6.7748604996212372</c:v>
                </c:pt>
                <c:pt idx="4">
                  <c:v>10.17242567889422</c:v>
                </c:pt>
                <c:pt idx="5">
                  <c:v>8.3412407981771839</c:v>
                </c:pt>
                <c:pt idx="6">
                  <c:v>8.3281185458175297</c:v>
                </c:pt>
                <c:pt idx="7">
                  <c:v>8.0696581585565088</c:v>
                </c:pt>
                <c:pt idx="8">
                  <c:v>7.2122859095778038</c:v>
                </c:pt>
                <c:pt idx="9">
                  <c:v>9.3552283176119015</c:v>
                </c:pt>
                <c:pt idx="10">
                  <c:v>7.2795482824823923</c:v>
                </c:pt>
                <c:pt idx="11">
                  <c:v>6.9319160463749032</c:v>
                </c:pt>
                <c:pt idx="12">
                  <c:v>7.0278846443896654</c:v>
                </c:pt>
                <c:pt idx="13">
                  <c:v>7.1519465870330272</c:v>
                </c:pt>
                <c:pt idx="14">
                  <c:v>7.2791351392624817</c:v>
                </c:pt>
                <c:pt idx="15">
                  <c:v>7.3882344038848791</c:v>
                </c:pt>
                <c:pt idx="16">
                  <c:v>7.4908134876535026</c:v>
                </c:pt>
                <c:pt idx="17">
                  <c:v>7.5889425779075967</c:v>
                </c:pt>
                <c:pt idx="18">
                  <c:v>7.6805646977322874</c:v>
                </c:pt>
                <c:pt idx="19">
                  <c:v>7.7729522918058143</c:v>
                </c:pt>
                <c:pt idx="20">
                  <c:v>7.8799929309612162</c:v>
                </c:pt>
                <c:pt idx="21">
                  <c:v>7.9848235635342011</c:v>
                </c:pt>
                <c:pt idx="22">
                  <c:v>8.0873715756450135</c:v>
                </c:pt>
                <c:pt idx="23">
                  <c:v>8.193423291595467</c:v>
                </c:pt>
                <c:pt idx="24">
                  <c:v>8.301123836526342</c:v>
                </c:pt>
                <c:pt idx="25">
                  <c:v>8.4187768921036383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24.085349006797628</c:v>
                </c:pt>
                <c:pt idx="1">
                  <c:v>24.307786347270223</c:v>
                </c:pt>
                <c:pt idx="2">
                  <c:v>23.097233956153765</c:v>
                </c:pt>
                <c:pt idx="3">
                  <c:v>24.267788950801368</c:v>
                </c:pt>
                <c:pt idx="4">
                  <c:v>25.381441987459986</c:v>
                </c:pt>
                <c:pt idx="5">
                  <c:v>24.992127990711936</c:v>
                </c:pt>
                <c:pt idx="6">
                  <c:v>26.651633677202781</c:v>
                </c:pt>
                <c:pt idx="7">
                  <c:v>25.727524477694136</c:v>
                </c:pt>
                <c:pt idx="8">
                  <c:v>24.628277448437625</c:v>
                </c:pt>
                <c:pt idx="9">
                  <c:v>26.483151116760933</c:v>
                </c:pt>
                <c:pt idx="10">
                  <c:v>22.992161336678354</c:v>
                </c:pt>
                <c:pt idx="11">
                  <c:v>23.435825325043748</c:v>
                </c:pt>
                <c:pt idx="12">
                  <c:v>23.34833276154162</c:v>
                </c:pt>
                <c:pt idx="13">
                  <c:v>23.339207363790763</c:v>
                </c:pt>
                <c:pt idx="14">
                  <c:v>23.335221745671884</c:v>
                </c:pt>
                <c:pt idx="15">
                  <c:v>23.264913857796646</c:v>
                </c:pt>
                <c:pt idx="16">
                  <c:v>23.174661784812066</c:v>
                </c:pt>
                <c:pt idx="17">
                  <c:v>23.075900732716367</c:v>
                </c:pt>
                <c:pt idx="18">
                  <c:v>22.983139625599289</c:v>
                </c:pt>
                <c:pt idx="19">
                  <c:v>22.892208133025878</c:v>
                </c:pt>
                <c:pt idx="20">
                  <c:v>22.796323309951465</c:v>
                </c:pt>
                <c:pt idx="21">
                  <c:v>22.696486691584663</c:v>
                </c:pt>
                <c:pt idx="22">
                  <c:v>22.599461435771239</c:v>
                </c:pt>
                <c:pt idx="23">
                  <c:v>22.510496744815953</c:v>
                </c:pt>
                <c:pt idx="24">
                  <c:v>22.436680215912279</c:v>
                </c:pt>
                <c:pt idx="25">
                  <c:v>22.343242797187987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26.01786065334797</c:v>
                </c:pt>
                <c:pt idx="1">
                  <c:v>23.443317562098272</c:v>
                </c:pt>
                <c:pt idx="2">
                  <c:v>21.31190942729863</c:v>
                </c:pt>
                <c:pt idx="3">
                  <c:v>22.749329838126304</c:v>
                </c:pt>
                <c:pt idx="4">
                  <c:v>22.825100024534294</c:v>
                </c:pt>
                <c:pt idx="5">
                  <c:v>22.992439420060858</c:v>
                </c:pt>
                <c:pt idx="6">
                  <c:v>25.396263245498684</c:v>
                </c:pt>
                <c:pt idx="7">
                  <c:v>24.769152608879928</c:v>
                </c:pt>
                <c:pt idx="8">
                  <c:v>20.575004615865947</c:v>
                </c:pt>
                <c:pt idx="9">
                  <c:v>22.362370028002442</c:v>
                </c:pt>
                <c:pt idx="10">
                  <c:v>19.850752532626185</c:v>
                </c:pt>
                <c:pt idx="11">
                  <c:v>20.666459359702195</c:v>
                </c:pt>
                <c:pt idx="12">
                  <c:v>20.450498101624778</c:v>
                </c:pt>
                <c:pt idx="13">
                  <c:v>20.328184936092011</c:v>
                </c:pt>
                <c:pt idx="14">
                  <c:v>20.203894346690397</c:v>
                </c:pt>
                <c:pt idx="15">
                  <c:v>20.003344738468769</c:v>
                </c:pt>
                <c:pt idx="16">
                  <c:v>19.788305294340287</c:v>
                </c:pt>
                <c:pt idx="17">
                  <c:v>19.57487794211773</c:v>
                </c:pt>
                <c:pt idx="18">
                  <c:v>19.360605355397933</c:v>
                </c:pt>
                <c:pt idx="19">
                  <c:v>19.145893404126845</c:v>
                </c:pt>
                <c:pt idx="20">
                  <c:v>18.93945059773645</c:v>
                </c:pt>
                <c:pt idx="21">
                  <c:v>18.728213788837547</c:v>
                </c:pt>
                <c:pt idx="22">
                  <c:v>18.507687472891746</c:v>
                </c:pt>
                <c:pt idx="23">
                  <c:v>18.283906905727203</c:v>
                </c:pt>
                <c:pt idx="24">
                  <c:v>18.079530740082902</c:v>
                </c:pt>
                <c:pt idx="25">
                  <c:v>17.861585274348297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14.954012167626731</c:v>
                </c:pt>
                <c:pt idx="1">
                  <c:v>16.159043106814735</c:v>
                </c:pt>
                <c:pt idx="2">
                  <c:v>17.621965882743538</c:v>
                </c:pt>
                <c:pt idx="3">
                  <c:v>17.31497098981691</c:v>
                </c:pt>
                <c:pt idx="4">
                  <c:v>17.99320234089134</c:v>
                </c:pt>
                <c:pt idx="5">
                  <c:v>18.942874252330373</c:v>
                </c:pt>
                <c:pt idx="6">
                  <c:v>18.598872174396199</c:v>
                </c:pt>
                <c:pt idx="7">
                  <c:v>18.100172901894481</c:v>
                </c:pt>
                <c:pt idx="8">
                  <c:v>17.517155544994072</c:v>
                </c:pt>
                <c:pt idx="9">
                  <c:v>17.449912394960094</c:v>
                </c:pt>
                <c:pt idx="10">
                  <c:v>16.020130016853329</c:v>
                </c:pt>
                <c:pt idx="11">
                  <c:v>16.764863647641985</c:v>
                </c:pt>
                <c:pt idx="12">
                  <c:v>16.937332770400875</c:v>
                </c:pt>
                <c:pt idx="13">
                  <c:v>17.108890817447389</c:v>
                </c:pt>
                <c:pt idx="14">
                  <c:v>17.295424724594955</c:v>
                </c:pt>
                <c:pt idx="15">
                  <c:v>17.43811160939644</c:v>
                </c:pt>
                <c:pt idx="16">
                  <c:v>17.53334820846667</c:v>
                </c:pt>
                <c:pt idx="17">
                  <c:v>17.596693625249291</c:v>
                </c:pt>
                <c:pt idx="18">
                  <c:v>17.687241659234402</c:v>
                </c:pt>
                <c:pt idx="19">
                  <c:v>17.778003154589051</c:v>
                </c:pt>
                <c:pt idx="20">
                  <c:v>17.874894100223489</c:v>
                </c:pt>
                <c:pt idx="21">
                  <c:v>17.963176876987198</c:v>
                </c:pt>
                <c:pt idx="22">
                  <c:v>18.035733969533229</c:v>
                </c:pt>
                <c:pt idx="23">
                  <c:v>18.09146538001886</c:v>
                </c:pt>
                <c:pt idx="24">
                  <c:v>18.170887771855895</c:v>
                </c:pt>
                <c:pt idx="25">
                  <c:v>18.261796209164096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56.212236208797528</c:v>
                </c:pt>
                <c:pt idx="1">
                  <c:v>53.192499697358706</c:v>
                </c:pt>
                <c:pt idx="2">
                  <c:v>54.613795002253582</c:v>
                </c:pt>
                <c:pt idx="3">
                  <c:v>55.146352744995703</c:v>
                </c:pt>
                <c:pt idx="4">
                  <c:v>56.006167163597503</c:v>
                </c:pt>
                <c:pt idx="5">
                  <c:v>60.359909143969162</c:v>
                </c:pt>
                <c:pt idx="6">
                  <c:v>61.758015429300762</c:v>
                </c:pt>
                <c:pt idx="7">
                  <c:v>62.055916396290158</c:v>
                </c:pt>
                <c:pt idx="8">
                  <c:v>59.80641986073524</c:v>
                </c:pt>
                <c:pt idx="9">
                  <c:v>64.604954437630269</c:v>
                </c:pt>
                <c:pt idx="10">
                  <c:v>61.909118769742562</c:v>
                </c:pt>
                <c:pt idx="11">
                  <c:v>62.555292911726283</c:v>
                </c:pt>
                <c:pt idx="12">
                  <c:v>62.885028445676454</c:v>
                </c:pt>
                <c:pt idx="13">
                  <c:v>63.321342222846219</c:v>
                </c:pt>
                <c:pt idx="14">
                  <c:v>63.855569808998638</c:v>
                </c:pt>
                <c:pt idx="15">
                  <c:v>64.290050819414134</c:v>
                </c:pt>
                <c:pt idx="16">
                  <c:v>64.689354694428843</c:v>
                </c:pt>
                <c:pt idx="17">
                  <c:v>65.067244578079112</c:v>
                </c:pt>
                <c:pt idx="18">
                  <c:v>65.419868555424159</c:v>
                </c:pt>
                <c:pt idx="19">
                  <c:v>65.786210569922176</c:v>
                </c:pt>
                <c:pt idx="20">
                  <c:v>66.189727579806004</c:v>
                </c:pt>
                <c:pt idx="21">
                  <c:v>66.582148672229721</c:v>
                </c:pt>
                <c:pt idx="22">
                  <c:v>66.975710469570345</c:v>
                </c:pt>
                <c:pt idx="23">
                  <c:v>67.37379518960455</c:v>
                </c:pt>
                <c:pt idx="24">
                  <c:v>67.756340762812286</c:v>
                </c:pt>
                <c:pt idx="25">
                  <c:v>68.12343565894875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16.825156008968893</c:v>
                </c:pt>
                <c:pt idx="1">
                  <c:v>19.089020125657196</c:v>
                </c:pt>
                <c:pt idx="2">
                  <c:v>20.007944150248953</c:v>
                </c:pt>
                <c:pt idx="3">
                  <c:v>19.213526924047379</c:v>
                </c:pt>
                <c:pt idx="4">
                  <c:v>20.020684869817</c:v>
                </c:pt>
                <c:pt idx="5">
                  <c:v>21.298453523845314</c:v>
                </c:pt>
                <c:pt idx="6">
                  <c:v>20.310282105654039</c:v>
                </c:pt>
                <c:pt idx="7">
                  <c:v>21.10585007303844</c:v>
                </c:pt>
                <c:pt idx="8">
                  <c:v>20.191175058287694</c:v>
                </c:pt>
                <c:pt idx="9">
                  <c:v>22.924735332251505</c:v>
                </c:pt>
                <c:pt idx="10">
                  <c:v>21.081551676176787</c:v>
                </c:pt>
                <c:pt idx="11">
                  <c:v>19.545710365836889</c:v>
                </c:pt>
                <c:pt idx="12">
                  <c:v>19.442668274522756</c:v>
                </c:pt>
                <c:pt idx="13">
                  <c:v>19.478598792623092</c:v>
                </c:pt>
                <c:pt idx="14">
                  <c:v>19.552961282285661</c:v>
                </c:pt>
                <c:pt idx="15">
                  <c:v>19.613359572345257</c:v>
                </c:pt>
                <c:pt idx="16">
                  <c:v>19.649645254687865</c:v>
                </c:pt>
                <c:pt idx="17">
                  <c:v>19.677441479326976</c:v>
                </c:pt>
                <c:pt idx="18">
                  <c:v>19.716086346541495</c:v>
                </c:pt>
                <c:pt idx="19">
                  <c:v>19.750341393177784</c:v>
                </c:pt>
                <c:pt idx="20">
                  <c:v>19.770273046533635</c:v>
                </c:pt>
                <c:pt idx="21">
                  <c:v>19.776155222653376</c:v>
                </c:pt>
                <c:pt idx="22">
                  <c:v>19.785908461745702</c:v>
                </c:pt>
                <c:pt idx="23">
                  <c:v>19.799204186246431</c:v>
                </c:pt>
                <c:pt idx="24">
                  <c:v>19.812567539901139</c:v>
                </c:pt>
                <c:pt idx="25">
                  <c:v>19.828111666909656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1.3340042497886329</c:v>
                </c:pt>
                <c:pt idx="1">
                  <c:v>0.97019282771430759</c:v>
                </c:pt>
                <c:pt idx="2">
                  <c:v>0.97919241541715984</c:v>
                </c:pt>
                <c:pt idx="3">
                  <c:v>0.86505097177082813</c:v>
                </c:pt>
                <c:pt idx="4">
                  <c:v>0.96687212253161614</c:v>
                </c:pt>
                <c:pt idx="5">
                  <c:v>0.92152197898617327</c:v>
                </c:pt>
                <c:pt idx="6">
                  <c:v>0.80624048086500866</c:v>
                </c:pt>
                <c:pt idx="7">
                  <c:v>0.84212412433341022</c:v>
                </c:pt>
                <c:pt idx="8">
                  <c:v>0.8478294826966315</c:v>
                </c:pt>
                <c:pt idx="9">
                  <c:v>0.79336623076334301</c:v>
                </c:pt>
                <c:pt idx="10">
                  <c:v>0.96446642323378384</c:v>
                </c:pt>
                <c:pt idx="11">
                  <c:v>0.69776488363481171</c:v>
                </c:pt>
                <c:pt idx="12">
                  <c:v>0.70656474469870612</c:v>
                </c:pt>
                <c:pt idx="13">
                  <c:v>0.71433192713826388</c:v>
                </c:pt>
                <c:pt idx="14">
                  <c:v>0.72287151694338181</c:v>
                </c:pt>
                <c:pt idx="15">
                  <c:v>0.72890899546986965</c:v>
                </c:pt>
                <c:pt idx="16">
                  <c:v>0.73467699350000359</c:v>
                </c:pt>
                <c:pt idx="17">
                  <c:v>0.73979824736920374</c:v>
                </c:pt>
                <c:pt idx="18">
                  <c:v>0.74457945032114492</c:v>
                </c:pt>
                <c:pt idx="19">
                  <c:v>0.74977317323118842</c:v>
                </c:pt>
                <c:pt idx="20">
                  <c:v>0.75489056403718102</c:v>
                </c:pt>
                <c:pt idx="21">
                  <c:v>0.7593848223355214</c:v>
                </c:pt>
                <c:pt idx="22">
                  <c:v>0.76370247673017977</c:v>
                </c:pt>
                <c:pt idx="23">
                  <c:v>0.76805153058106168</c:v>
                </c:pt>
                <c:pt idx="24">
                  <c:v>0.77195952441582183</c:v>
                </c:pt>
                <c:pt idx="25">
                  <c:v>0.77557355526226401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44.216041980109793</c:v>
                </c:pt>
                <c:pt idx="1">
                  <c:v>47.947304862710567</c:v>
                </c:pt>
                <c:pt idx="2">
                  <c:v>52.331116586165003</c:v>
                </c:pt>
                <c:pt idx="3">
                  <c:v>52.083233636810277</c:v>
                </c:pt>
                <c:pt idx="4">
                  <c:v>51.309213666791777</c:v>
                </c:pt>
                <c:pt idx="5">
                  <c:v>50.12186191816896</c:v>
                </c:pt>
                <c:pt idx="6">
                  <c:v>51.698725491382362</c:v>
                </c:pt>
                <c:pt idx="7">
                  <c:v>48.113584954425832</c:v>
                </c:pt>
                <c:pt idx="8">
                  <c:v>47.486384573952812</c:v>
                </c:pt>
                <c:pt idx="9">
                  <c:v>47.901529213748212</c:v>
                </c:pt>
                <c:pt idx="10">
                  <c:v>47.652914566235552</c:v>
                </c:pt>
                <c:pt idx="11">
                  <c:v>47.307350673861876</c:v>
                </c:pt>
                <c:pt idx="12">
                  <c:v>47.164294329458599</c:v>
                </c:pt>
                <c:pt idx="13">
                  <c:v>47.165809375380938</c:v>
                </c:pt>
                <c:pt idx="14">
                  <c:v>47.214055438326803</c:v>
                </c:pt>
                <c:pt idx="15">
                  <c:v>47.175392389096018</c:v>
                </c:pt>
                <c:pt idx="16">
                  <c:v>47.083789149316928</c:v>
                </c:pt>
                <c:pt idx="17">
                  <c:v>46.957118503534026</c:v>
                </c:pt>
                <c:pt idx="18">
                  <c:v>46.843064863342462</c:v>
                </c:pt>
                <c:pt idx="19">
                  <c:v>46.706770140579678</c:v>
                </c:pt>
                <c:pt idx="20">
                  <c:v>46.542941647263547</c:v>
                </c:pt>
                <c:pt idx="21">
                  <c:v>46.436251188899902</c:v>
                </c:pt>
                <c:pt idx="22">
                  <c:v>46.285079877371125</c:v>
                </c:pt>
                <c:pt idx="23">
                  <c:v>46.119096281518395</c:v>
                </c:pt>
                <c:pt idx="24">
                  <c:v>45.951838018386759</c:v>
                </c:pt>
                <c:pt idx="25">
                  <c:v>45.81395431501516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11.608497053484044</c:v>
                </c:pt>
                <c:pt idx="1">
                  <c:v>11.669750213378165</c:v>
                </c:pt>
                <c:pt idx="2">
                  <c:v>12.108851793484808</c:v>
                </c:pt>
                <c:pt idx="3">
                  <c:v>11.903981446052089</c:v>
                </c:pt>
                <c:pt idx="4">
                  <c:v>11.409420831851365</c:v>
                </c:pt>
                <c:pt idx="5">
                  <c:v>12.419555486391111</c:v>
                </c:pt>
                <c:pt idx="6">
                  <c:v>12.514775227851384</c:v>
                </c:pt>
                <c:pt idx="7">
                  <c:v>13.004862412415655</c:v>
                </c:pt>
                <c:pt idx="8">
                  <c:v>13.389251540937259</c:v>
                </c:pt>
                <c:pt idx="9">
                  <c:v>13.393069803205837</c:v>
                </c:pt>
                <c:pt idx="10">
                  <c:v>13.54489354431915</c:v>
                </c:pt>
                <c:pt idx="11">
                  <c:v>14.326547328651964</c:v>
                </c:pt>
                <c:pt idx="12">
                  <c:v>14.423115453330928</c:v>
                </c:pt>
                <c:pt idx="13">
                  <c:v>14.58129708091572</c:v>
                </c:pt>
                <c:pt idx="14">
                  <c:v>14.768511874626883</c:v>
                </c:pt>
                <c:pt idx="15">
                  <c:v>14.93851273831697</c:v>
                </c:pt>
                <c:pt idx="16">
                  <c:v>15.112758856515834</c:v>
                </c:pt>
                <c:pt idx="17">
                  <c:v>15.27462943921142</c:v>
                </c:pt>
                <c:pt idx="18">
                  <c:v>15.419829871738921</c:v>
                </c:pt>
                <c:pt idx="19">
                  <c:v>15.571827867557779</c:v>
                </c:pt>
                <c:pt idx="20">
                  <c:v>15.728603868923441</c:v>
                </c:pt>
                <c:pt idx="21">
                  <c:v>15.872909651636325</c:v>
                </c:pt>
                <c:pt idx="22">
                  <c:v>16.020101320487012</c:v>
                </c:pt>
                <c:pt idx="23">
                  <c:v>16.176677610742139</c:v>
                </c:pt>
                <c:pt idx="24">
                  <c:v>16.329413242722048</c:v>
                </c:pt>
                <c:pt idx="25">
                  <c:v>16.482911628866653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11.558162308123176</c:v>
                </c:pt>
                <c:pt idx="1">
                  <c:v>11.228649681449172</c:v>
                </c:pt>
                <c:pt idx="2">
                  <c:v>11.325790887637838</c:v>
                </c:pt>
                <c:pt idx="3">
                  <c:v>11.511927514357433</c:v>
                </c:pt>
                <c:pt idx="4">
                  <c:v>11.879442259307874</c:v>
                </c:pt>
                <c:pt idx="5">
                  <c:v>11.738311185066136</c:v>
                </c:pt>
                <c:pt idx="6">
                  <c:v>12.390327342077818</c:v>
                </c:pt>
                <c:pt idx="7">
                  <c:v>12.774535219057544</c:v>
                </c:pt>
                <c:pt idx="8">
                  <c:v>12.469062195875821</c:v>
                </c:pt>
                <c:pt idx="9">
                  <c:v>12.185109177380017</c:v>
                </c:pt>
                <c:pt idx="10">
                  <c:v>10.744740318669564</c:v>
                </c:pt>
                <c:pt idx="11">
                  <c:v>11.604252664189927</c:v>
                </c:pt>
                <c:pt idx="12">
                  <c:v>11.500585182800906</c:v>
                </c:pt>
                <c:pt idx="13">
                  <c:v>11.484307275784746</c:v>
                </c:pt>
                <c:pt idx="14">
                  <c:v>11.47217490040974</c:v>
                </c:pt>
                <c:pt idx="15">
                  <c:v>11.422884855871242</c:v>
                </c:pt>
                <c:pt idx="16">
                  <c:v>11.349873975205419</c:v>
                </c:pt>
                <c:pt idx="17">
                  <c:v>11.287077238264377</c:v>
                </c:pt>
                <c:pt idx="18">
                  <c:v>11.229392155958232</c:v>
                </c:pt>
                <c:pt idx="19">
                  <c:v>11.166896414918837</c:v>
                </c:pt>
                <c:pt idx="20">
                  <c:v>11.10516755893828</c:v>
                </c:pt>
                <c:pt idx="21">
                  <c:v>11.046332388757818</c:v>
                </c:pt>
                <c:pt idx="22">
                  <c:v>10.980327428273949</c:v>
                </c:pt>
                <c:pt idx="23">
                  <c:v>10.928742622737769</c:v>
                </c:pt>
                <c:pt idx="24">
                  <c:v>10.904452005198142</c:v>
                </c:pt>
                <c:pt idx="25">
                  <c:v>10.876026155973342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25.756151684599182</c:v>
                </c:pt>
                <c:pt idx="1">
                  <c:v>26.763588854977879</c:v>
                </c:pt>
                <c:pt idx="2">
                  <c:v>28.031716672600115</c:v>
                </c:pt>
                <c:pt idx="3">
                  <c:v>26.139087145329107</c:v>
                </c:pt>
                <c:pt idx="4">
                  <c:v>27.867938979151365</c:v>
                </c:pt>
                <c:pt idx="5">
                  <c:v>27.616628710312789</c:v>
                </c:pt>
                <c:pt idx="6">
                  <c:v>30.383445889239169</c:v>
                </c:pt>
                <c:pt idx="7">
                  <c:v>28.711964738957679</c:v>
                </c:pt>
                <c:pt idx="8">
                  <c:v>30.253709058222643</c:v>
                </c:pt>
                <c:pt idx="9">
                  <c:v>31.461381514988105</c:v>
                </c:pt>
                <c:pt idx="10">
                  <c:v>25.718781228730894</c:v>
                </c:pt>
                <c:pt idx="11">
                  <c:v>26.159947897464267</c:v>
                </c:pt>
                <c:pt idx="12">
                  <c:v>25.717315456664672</c:v>
                </c:pt>
                <c:pt idx="13">
                  <c:v>25.567605909085142</c:v>
                </c:pt>
                <c:pt idx="14">
                  <c:v>25.462134241086517</c:v>
                </c:pt>
                <c:pt idx="15">
                  <c:v>25.329379198852404</c:v>
                </c:pt>
                <c:pt idx="16">
                  <c:v>25.207906204185146</c:v>
                </c:pt>
                <c:pt idx="17">
                  <c:v>25.095243317885391</c:v>
                </c:pt>
                <c:pt idx="18">
                  <c:v>24.977747506212584</c:v>
                </c:pt>
                <c:pt idx="19">
                  <c:v>24.86649507070377</c:v>
                </c:pt>
                <c:pt idx="20">
                  <c:v>24.762446440214436</c:v>
                </c:pt>
                <c:pt idx="21">
                  <c:v>24.645115375397317</c:v>
                </c:pt>
                <c:pt idx="22">
                  <c:v>24.566622614892125</c:v>
                </c:pt>
                <c:pt idx="23">
                  <c:v>24.506079345382915</c:v>
                </c:pt>
                <c:pt idx="24">
                  <c:v>24.456032531487111</c:v>
                </c:pt>
                <c:pt idx="25">
                  <c:v>24.412219944400576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10.220440371134215</c:v>
                </c:pt>
                <c:pt idx="1">
                  <c:v>10.42142636819602</c:v>
                </c:pt>
                <c:pt idx="2">
                  <c:v>10.393882732158094</c:v>
                </c:pt>
                <c:pt idx="3">
                  <c:v>10.094627626308254</c:v>
                </c:pt>
                <c:pt idx="4">
                  <c:v>11.316187627629853</c:v>
                </c:pt>
                <c:pt idx="5">
                  <c:v>11.17167519731867</c:v>
                </c:pt>
                <c:pt idx="6">
                  <c:v>11.68567626146462</c:v>
                </c:pt>
                <c:pt idx="7">
                  <c:v>10.670745236242253</c:v>
                </c:pt>
                <c:pt idx="8">
                  <c:v>10.03886592452365</c:v>
                </c:pt>
                <c:pt idx="9">
                  <c:v>10.09302432608356</c:v>
                </c:pt>
                <c:pt idx="10">
                  <c:v>8.9228356697226037</c:v>
                </c:pt>
                <c:pt idx="11">
                  <c:v>15.42793699281451</c:v>
                </c:pt>
                <c:pt idx="12">
                  <c:v>15.566341126554731</c:v>
                </c:pt>
                <c:pt idx="13">
                  <c:v>15.776490859483541</c:v>
                </c:pt>
                <c:pt idx="14">
                  <c:v>15.998291501867486</c:v>
                </c:pt>
                <c:pt idx="15">
                  <c:v>16.144100587044484</c:v>
                </c:pt>
                <c:pt idx="16">
                  <c:v>16.234384077009835</c:v>
                </c:pt>
                <c:pt idx="17">
                  <c:v>16.372642194660099</c:v>
                </c:pt>
                <c:pt idx="18">
                  <c:v>16.561731180622619</c:v>
                </c:pt>
                <c:pt idx="19">
                  <c:v>16.760450111702287</c:v>
                </c:pt>
                <c:pt idx="20">
                  <c:v>16.946276534584722</c:v>
                </c:pt>
                <c:pt idx="21">
                  <c:v>17.118143307480786</c:v>
                </c:pt>
                <c:pt idx="22">
                  <c:v>17.288926432574502</c:v>
                </c:pt>
                <c:pt idx="23">
                  <c:v>17.4581580464721</c:v>
                </c:pt>
                <c:pt idx="24">
                  <c:v>17.621095465630944</c:v>
                </c:pt>
                <c:pt idx="25">
                  <c:v>17.79277383696374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79.177829814927705</c:v>
                </c:pt>
                <c:pt idx="1">
                  <c:v>81.374351942831936</c:v>
                </c:pt>
                <c:pt idx="2">
                  <c:v>85.030681455404192</c:v>
                </c:pt>
                <c:pt idx="3">
                  <c:v>80.198380952268707</c:v>
                </c:pt>
                <c:pt idx="4">
                  <c:v>83.671809535250659</c:v>
                </c:pt>
                <c:pt idx="5">
                  <c:v>84.475560766463445</c:v>
                </c:pt>
                <c:pt idx="6">
                  <c:v>85.220948428330075</c:v>
                </c:pt>
                <c:pt idx="7">
                  <c:v>84.030916579673928</c:v>
                </c:pt>
                <c:pt idx="8">
                  <c:v>82.698632579754772</c:v>
                </c:pt>
                <c:pt idx="9">
                  <c:v>86.366274550942236</c:v>
                </c:pt>
                <c:pt idx="10">
                  <c:v>78.824297558750686</c:v>
                </c:pt>
                <c:pt idx="11">
                  <c:v>72.530126721238659</c:v>
                </c:pt>
                <c:pt idx="12">
                  <c:v>72.207784543965175</c:v>
                </c:pt>
                <c:pt idx="13">
                  <c:v>71.899737259179432</c:v>
                </c:pt>
                <c:pt idx="14">
                  <c:v>71.660055262631175</c:v>
                </c:pt>
                <c:pt idx="15">
                  <c:v>71.27474368930821</c:v>
                </c:pt>
                <c:pt idx="16">
                  <c:v>70.873515240361655</c:v>
                </c:pt>
                <c:pt idx="17">
                  <c:v>70.403375810142052</c:v>
                </c:pt>
                <c:pt idx="18">
                  <c:v>69.872865785395561</c:v>
                </c:pt>
                <c:pt idx="19">
                  <c:v>69.348665985586564</c:v>
                </c:pt>
                <c:pt idx="20">
                  <c:v>68.834448837460485</c:v>
                </c:pt>
                <c:pt idx="21">
                  <c:v>68.327831356714555</c:v>
                </c:pt>
                <c:pt idx="22">
                  <c:v>67.822099261981734</c:v>
                </c:pt>
                <c:pt idx="23">
                  <c:v>67.364263006607729</c:v>
                </c:pt>
                <c:pt idx="24">
                  <c:v>66.856953571377289</c:v>
                </c:pt>
                <c:pt idx="25">
                  <c:v>66.264099337835944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73.418156439781825</c:v>
                </c:pt>
                <c:pt idx="1">
                  <c:v>80.341202733263856</c:v>
                </c:pt>
                <c:pt idx="2">
                  <c:v>85.542791492491304</c:v>
                </c:pt>
                <c:pt idx="3">
                  <c:v>87.108434479264773</c:v>
                </c:pt>
                <c:pt idx="4">
                  <c:v>88.775953715414104</c:v>
                </c:pt>
                <c:pt idx="5">
                  <c:v>90.385345216584128</c:v>
                </c:pt>
                <c:pt idx="6">
                  <c:v>95.843552719311617</c:v>
                </c:pt>
                <c:pt idx="7">
                  <c:v>95.500142897264226</c:v>
                </c:pt>
                <c:pt idx="8">
                  <c:v>96.508893284840767</c:v>
                </c:pt>
                <c:pt idx="9">
                  <c:v>103.3519049283895</c:v>
                </c:pt>
                <c:pt idx="10">
                  <c:v>103.48984965678839</c:v>
                </c:pt>
                <c:pt idx="11">
                  <c:v>94.097137485406165</c:v>
                </c:pt>
                <c:pt idx="12">
                  <c:v>94.946476186822878</c:v>
                </c:pt>
                <c:pt idx="13">
                  <c:v>96.01427015742982</c:v>
                </c:pt>
                <c:pt idx="14">
                  <c:v>97.186685864750643</c:v>
                </c:pt>
                <c:pt idx="15">
                  <c:v>98.135581785107206</c:v>
                </c:pt>
                <c:pt idx="16">
                  <c:v>99.015301230893058</c:v>
                </c:pt>
                <c:pt idx="17">
                  <c:v>99.874558414280273</c:v>
                </c:pt>
                <c:pt idx="18">
                  <c:v>100.70232627674797</c:v>
                </c:pt>
                <c:pt idx="19">
                  <c:v>101.50762201662022</c:v>
                </c:pt>
                <c:pt idx="20">
                  <c:v>102.35104293367544</c:v>
                </c:pt>
                <c:pt idx="21">
                  <c:v>103.17258103653707</c:v>
                </c:pt>
                <c:pt idx="22">
                  <c:v>104.02650548610292</c:v>
                </c:pt>
                <c:pt idx="23">
                  <c:v>104.85723652442931</c:v>
                </c:pt>
                <c:pt idx="24">
                  <c:v>105.77305655849037</c:v>
                </c:pt>
                <c:pt idx="25">
                  <c:v>106.6469250752032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160.2934846001607</c:v>
                </c:pt>
                <c:pt idx="1">
                  <c:v>153.91490267113466</c:v>
                </c:pt>
                <c:pt idx="2">
                  <c:v>159.69685127807981</c:v>
                </c:pt>
                <c:pt idx="3">
                  <c:v>161.86331369555498</c:v>
                </c:pt>
                <c:pt idx="4">
                  <c:v>162.91274191599859</c:v>
                </c:pt>
                <c:pt idx="5">
                  <c:v>164.87037425102454</c:v>
                </c:pt>
                <c:pt idx="6">
                  <c:v>177.56740126341634</c:v>
                </c:pt>
                <c:pt idx="7">
                  <c:v>168.55518991575997</c:v>
                </c:pt>
                <c:pt idx="8">
                  <c:v>175.06113039201935</c:v>
                </c:pt>
                <c:pt idx="9">
                  <c:v>190.32991915818843</c:v>
                </c:pt>
                <c:pt idx="10">
                  <c:v>195.86769029375122</c:v>
                </c:pt>
                <c:pt idx="11">
                  <c:v>201.50894896455128</c:v>
                </c:pt>
                <c:pt idx="12">
                  <c:v>202.96090311835655</c:v>
                </c:pt>
                <c:pt idx="13">
                  <c:v>205.02073231834984</c:v>
                </c:pt>
                <c:pt idx="14">
                  <c:v>207.34593464429867</c:v>
                </c:pt>
                <c:pt idx="15">
                  <c:v>209.27510360015475</c:v>
                </c:pt>
                <c:pt idx="16">
                  <c:v>211.10877536351416</c:v>
                </c:pt>
                <c:pt idx="17">
                  <c:v>212.87400338266792</c:v>
                </c:pt>
                <c:pt idx="18">
                  <c:v>214.61957560362544</c:v>
                </c:pt>
                <c:pt idx="19">
                  <c:v>216.34399516072506</c:v>
                </c:pt>
                <c:pt idx="20">
                  <c:v>218.14138331333731</c:v>
                </c:pt>
                <c:pt idx="21">
                  <c:v>219.87566030659482</c:v>
                </c:pt>
                <c:pt idx="22">
                  <c:v>221.61952679861554</c:v>
                </c:pt>
                <c:pt idx="23">
                  <c:v>223.41163409932625</c:v>
                </c:pt>
                <c:pt idx="24">
                  <c:v>225.25267036165184</c:v>
                </c:pt>
                <c:pt idx="25">
                  <c:v>227.02958743119225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99.468622073875835</c:v>
                </c:pt>
                <c:pt idx="1">
                  <c:v>100.14030755056663</c:v>
                </c:pt>
                <c:pt idx="2">
                  <c:v>106.46258783389095</c:v>
                </c:pt>
                <c:pt idx="3">
                  <c:v>103.86562829469574</c:v>
                </c:pt>
                <c:pt idx="4">
                  <c:v>106.3159136383928</c:v>
                </c:pt>
                <c:pt idx="5">
                  <c:v>109.43547353662167</c:v>
                </c:pt>
                <c:pt idx="6">
                  <c:v>113.18239751417244</c:v>
                </c:pt>
                <c:pt idx="7">
                  <c:v>113.34179897132329</c:v>
                </c:pt>
                <c:pt idx="8">
                  <c:v>113.25020357655204</c:v>
                </c:pt>
                <c:pt idx="9">
                  <c:v>116.75603943534162</c:v>
                </c:pt>
                <c:pt idx="10">
                  <c:v>120.65605769675105</c:v>
                </c:pt>
                <c:pt idx="11">
                  <c:v>121.75908713875339</c:v>
                </c:pt>
                <c:pt idx="12">
                  <c:v>122.62928421655384</c:v>
                </c:pt>
                <c:pt idx="13">
                  <c:v>123.74727532405414</c:v>
                </c:pt>
                <c:pt idx="14">
                  <c:v>125.04920311454492</c:v>
                </c:pt>
                <c:pt idx="15">
                  <c:v>126.06894811063596</c:v>
                </c:pt>
                <c:pt idx="16">
                  <c:v>127.00829649174185</c:v>
                </c:pt>
                <c:pt idx="17">
                  <c:v>127.87451630818893</c:v>
                </c:pt>
                <c:pt idx="18">
                  <c:v>128.74699166385642</c:v>
                </c:pt>
                <c:pt idx="19">
                  <c:v>129.6411408997387</c:v>
                </c:pt>
                <c:pt idx="20">
                  <c:v>130.56981956520968</c:v>
                </c:pt>
                <c:pt idx="21">
                  <c:v>131.4385139993187</c:v>
                </c:pt>
                <c:pt idx="22">
                  <c:v>132.3449959955671</c:v>
                </c:pt>
                <c:pt idx="23">
                  <c:v>133.25417301617293</c:v>
                </c:pt>
                <c:pt idx="24">
                  <c:v>134.17439113097507</c:v>
                </c:pt>
                <c:pt idx="25">
                  <c:v>135.05188219616554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94.79831827015056</c:v>
                </c:pt>
                <c:pt idx="1">
                  <c:v>90.11330991669638</c:v>
                </c:pt>
                <c:pt idx="2">
                  <c:v>92.835515608231688</c:v>
                </c:pt>
                <c:pt idx="3">
                  <c:v>89.869504290178327</c:v>
                </c:pt>
                <c:pt idx="4">
                  <c:v>90.715483642485424</c:v>
                </c:pt>
                <c:pt idx="5">
                  <c:v>90.678646623967666</c:v>
                </c:pt>
                <c:pt idx="6">
                  <c:v>89.588324204018974</c:v>
                </c:pt>
                <c:pt idx="7">
                  <c:v>89.558860334192744</c:v>
                </c:pt>
                <c:pt idx="8">
                  <c:v>88.990718952725871</c:v>
                </c:pt>
                <c:pt idx="9">
                  <c:v>87.897030033752117</c:v>
                </c:pt>
                <c:pt idx="10">
                  <c:v>88.509210428487705</c:v>
                </c:pt>
                <c:pt idx="11">
                  <c:v>90.694831593106954</c:v>
                </c:pt>
                <c:pt idx="12">
                  <c:v>89.83459064263721</c:v>
                </c:pt>
                <c:pt idx="13">
                  <c:v>89.125971793366205</c:v>
                </c:pt>
                <c:pt idx="14">
                  <c:v>88.524874593009613</c:v>
                </c:pt>
                <c:pt idx="15">
                  <c:v>87.763429048836642</c:v>
                </c:pt>
                <c:pt idx="16">
                  <c:v>86.951593693367187</c:v>
                </c:pt>
                <c:pt idx="17">
                  <c:v>86.104936208398797</c:v>
                </c:pt>
                <c:pt idx="18">
                  <c:v>85.263389402248578</c:v>
                </c:pt>
                <c:pt idx="19">
                  <c:v>84.407754211988859</c:v>
                </c:pt>
                <c:pt idx="20">
                  <c:v>83.62231717114301</c:v>
                </c:pt>
                <c:pt idx="21">
                  <c:v>82.910271750500215</c:v>
                </c:pt>
                <c:pt idx="22">
                  <c:v>82.136238922246505</c:v>
                </c:pt>
                <c:pt idx="23">
                  <c:v>81.306596218021213</c:v>
                </c:pt>
                <c:pt idx="24">
                  <c:v>80.296006722573708</c:v>
                </c:pt>
                <c:pt idx="25">
                  <c:v>79.502098024458391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70.940898936097796</c:v>
                </c:pt>
                <c:pt idx="1">
                  <c:v>70.602492554064895</c:v>
                </c:pt>
                <c:pt idx="2">
                  <c:v>69.948282091936903</c:v>
                </c:pt>
                <c:pt idx="3">
                  <c:v>71.106950278365815</c:v>
                </c:pt>
                <c:pt idx="4">
                  <c:v>76.372170031779845</c:v>
                </c:pt>
                <c:pt idx="5">
                  <c:v>75.268682461280349</c:v>
                </c:pt>
                <c:pt idx="6">
                  <c:v>78.974887642915206</c:v>
                </c:pt>
                <c:pt idx="7">
                  <c:v>76.666508147025056</c:v>
                </c:pt>
                <c:pt idx="8">
                  <c:v>69.932723518875449</c:v>
                </c:pt>
                <c:pt idx="9">
                  <c:v>75.650661857335365</c:v>
                </c:pt>
                <c:pt idx="10">
                  <c:v>66.142592168640263</c:v>
                </c:pt>
                <c:pt idx="11">
                  <c:v>67.799064378762836</c:v>
                </c:pt>
                <c:pt idx="12">
                  <c:v>67.764048277956931</c:v>
                </c:pt>
                <c:pt idx="13">
                  <c:v>67.92822970436319</c:v>
                </c:pt>
                <c:pt idx="14">
                  <c:v>68.113675956219723</c:v>
                </c:pt>
                <c:pt idx="15">
                  <c:v>68.094604609546735</c:v>
                </c:pt>
                <c:pt idx="16">
                  <c:v>67.987128775272538</c:v>
                </c:pt>
                <c:pt idx="17">
                  <c:v>67.83641487799099</c:v>
                </c:pt>
                <c:pt idx="18">
                  <c:v>67.711551337963911</c:v>
                </c:pt>
                <c:pt idx="19">
                  <c:v>67.589056983547579</c:v>
                </c:pt>
                <c:pt idx="20">
                  <c:v>67.490660938872622</c:v>
                </c:pt>
                <c:pt idx="21">
                  <c:v>67.372700920943601</c:v>
                </c:pt>
                <c:pt idx="22">
                  <c:v>67.230254453841226</c:v>
                </c:pt>
                <c:pt idx="23">
                  <c:v>67.079292322157485</c:v>
                </c:pt>
                <c:pt idx="24">
                  <c:v>66.988222564377423</c:v>
                </c:pt>
                <c:pt idx="25">
                  <c:v>66.885401172804023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74.371396467555059</c:v>
                </c:pt>
                <c:pt idx="1">
                  <c:v>73.251712650730212</c:v>
                </c:pt>
                <c:pt idx="2">
                  <c:v>75.600931567919687</c:v>
                </c:pt>
                <c:pt idx="3">
                  <c:v>75.224930640813909</c:v>
                </c:pt>
                <c:pt idx="4">
                  <c:v>76.993724155946111</c:v>
                </c:pt>
                <c:pt idx="5">
                  <c:v>82.57988464680065</c:v>
                </c:pt>
                <c:pt idx="6">
                  <c:v>82.874538015819823</c:v>
                </c:pt>
                <c:pt idx="7">
                  <c:v>84.003890593662007</c:v>
                </c:pt>
                <c:pt idx="8">
                  <c:v>80.845424401719555</c:v>
                </c:pt>
                <c:pt idx="9">
                  <c:v>88.32305600064511</c:v>
                </c:pt>
                <c:pt idx="10">
                  <c:v>83.955136869153137</c:v>
                </c:pt>
                <c:pt idx="11">
                  <c:v>82.798768161197984</c:v>
                </c:pt>
                <c:pt idx="12">
                  <c:v>83.034261464897924</c:v>
                </c:pt>
                <c:pt idx="13">
                  <c:v>83.514272942607576</c:v>
                </c:pt>
                <c:pt idx="14">
                  <c:v>84.131402608227688</c:v>
                </c:pt>
                <c:pt idx="15">
                  <c:v>84.632319387229259</c:v>
                </c:pt>
                <c:pt idx="16">
                  <c:v>85.073676942616714</c:v>
                </c:pt>
                <c:pt idx="17">
                  <c:v>85.484484304775293</c:v>
                </c:pt>
                <c:pt idx="18">
                  <c:v>85.880534352286787</c:v>
                </c:pt>
                <c:pt idx="19">
                  <c:v>86.286325136331143</c:v>
                </c:pt>
                <c:pt idx="20">
                  <c:v>86.714891190376818</c:v>
                </c:pt>
                <c:pt idx="21">
                  <c:v>87.117688717218613</c:v>
                </c:pt>
                <c:pt idx="22">
                  <c:v>87.525321408046224</c:v>
                </c:pt>
                <c:pt idx="23">
                  <c:v>87.941050906432039</c:v>
                </c:pt>
                <c:pt idx="24">
                  <c:v>88.340867827129244</c:v>
                </c:pt>
                <c:pt idx="25">
                  <c:v>88.727120881120669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55.824539033593837</c:v>
                </c:pt>
                <c:pt idx="1">
                  <c:v>59.617055076088732</c:v>
                </c:pt>
                <c:pt idx="2">
                  <c:v>64.439968379649812</c:v>
                </c:pt>
                <c:pt idx="3">
                  <c:v>63.987215082862363</c:v>
                </c:pt>
                <c:pt idx="4">
                  <c:v>62.718634498643141</c:v>
                </c:pt>
                <c:pt idx="5">
                  <c:v>62.541417404560072</c:v>
                </c:pt>
                <c:pt idx="6">
                  <c:v>64.21350071923375</c:v>
                </c:pt>
                <c:pt idx="7">
                  <c:v>61.118447366841487</c:v>
                </c:pt>
                <c:pt idx="8">
                  <c:v>60.875636114890071</c:v>
                </c:pt>
                <c:pt idx="9">
                  <c:v>61.294599016954052</c:v>
                </c:pt>
                <c:pt idx="10">
                  <c:v>61.197808110554703</c:v>
                </c:pt>
                <c:pt idx="11">
                  <c:v>61.633898002513838</c:v>
                </c:pt>
                <c:pt idx="12">
                  <c:v>61.587409782789528</c:v>
                </c:pt>
                <c:pt idx="13">
                  <c:v>61.747106456296656</c:v>
                </c:pt>
                <c:pt idx="14">
                  <c:v>61.982567312953684</c:v>
                </c:pt>
                <c:pt idx="15">
                  <c:v>62.113905127412991</c:v>
                </c:pt>
                <c:pt idx="16">
                  <c:v>62.19654800583276</c:v>
                </c:pt>
                <c:pt idx="17">
                  <c:v>62.231747942745443</c:v>
                </c:pt>
                <c:pt idx="18">
                  <c:v>62.262894735081382</c:v>
                </c:pt>
                <c:pt idx="19">
                  <c:v>62.278598008137457</c:v>
                </c:pt>
                <c:pt idx="20">
                  <c:v>62.27154551618699</c:v>
                </c:pt>
                <c:pt idx="21">
                  <c:v>62.309160840536229</c:v>
                </c:pt>
                <c:pt idx="22">
                  <c:v>62.305181197858133</c:v>
                </c:pt>
                <c:pt idx="23">
                  <c:v>62.295773892260534</c:v>
                </c:pt>
                <c:pt idx="24">
                  <c:v>62.281251261108807</c:v>
                </c:pt>
                <c:pt idx="25">
                  <c:v>62.296865943881812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37.314313992722361</c:v>
                </c:pt>
                <c:pt idx="1">
                  <c:v>37.992238536427053</c:v>
                </c:pt>
                <c:pt idx="2">
                  <c:v>39.357507560237956</c:v>
                </c:pt>
                <c:pt idx="3">
                  <c:v>37.651014659686538</c:v>
                </c:pt>
                <c:pt idx="4">
                  <c:v>39.747381238459241</c:v>
                </c:pt>
                <c:pt idx="5">
                  <c:v>39.354939895378926</c:v>
                </c:pt>
                <c:pt idx="6">
                  <c:v>42.773773231316987</c:v>
                </c:pt>
                <c:pt idx="7">
                  <c:v>41.486499958015223</c:v>
                </c:pt>
                <c:pt idx="8">
                  <c:v>42.722771254098461</c:v>
                </c:pt>
                <c:pt idx="9">
                  <c:v>43.646490692368118</c:v>
                </c:pt>
                <c:pt idx="10">
                  <c:v>36.463521547400461</c:v>
                </c:pt>
                <c:pt idx="11">
                  <c:v>37.764200561654192</c:v>
                </c:pt>
                <c:pt idx="12">
                  <c:v>37.217900639465576</c:v>
                </c:pt>
                <c:pt idx="13">
                  <c:v>37.051913184869889</c:v>
                </c:pt>
                <c:pt idx="14">
                  <c:v>36.934309141496257</c:v>
                </c:pt>
                <c:pt idx="15">
                  <c:v>36.752264054723646</c:v>
                </c:pt>
                <c:pt idx="16">
                  <c:v>36.557780179390562</c:v>
                </c:pt>
                <c:pt idx="17">
                  <c:v>36.382320556149764</c:v>
                </c:pt>
                <c:pt idx="18">
                  <c:v>36.207139662170817</c:v>
                </c:pt>
                <c:pt idx="19">
                  <c:v>36.033391485622609</c:v>
                </c:pt>
                <c:pt idx="20">
                  <c:v>35.867613999152717</c:v>
                </c:pt>
                <c:pt idx="21">
                  <c:v>35.691447764155136</c:v>
                </c:pt>
                <c:pt idx="22">
                  <c:v>35.546950043166078</c:v>
                </c:pt>
                <c:pt idx="23">
                  <c:v>35.434821968120687</c:v>
                </c:pt>
                <c:pt idx="24">
                  <c:v>35.360484536685249</c:v>
                </c:pt>
                <c:pt idx="25">
                  <c:v>35.288246100373918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89.398270186061922</c:v>
                </c:pt>
                <c:pt idx="1">
                  <c:v>91.795778311027959</c:v>
                </c:pt>
                <c:pt idx="2">
                  <c:v>95.424564187562282</c:v>
                </c:pt>
                <c:pt idx="3">
                  <c:v>90.293008578576959</c:v>
                </c:pt>
                <c:pt idx="4">
                  <c:v>94.987997162880518</c:v>
                </c:pt>
                <c:pt idx="5">
                  <c:v>95.647235963782123</c:v>
                </c:pt>
                <c:pt idx="6">
                  <c:v>96.906624689794697</c:v>
                </c:pt>
                <c:pt idx="7">
                  <c:v>94.701661815916182</c:v>
                </c:pt>
                <c:pt idx="8">
                  <c:v>92.73749850427842</c:v>
                </c:pt>
                <c:pt idx="9">
                  <c:v>96.459298877025802</c:v>
                </c:pt>
                <c:pt idx="10">
                  <c:v>87.747133228473288</c:v>
                </c:pt>
                <c:pt idx="11">
                  <c:v>87.958063714053168</c:v>
                </c:pt>
                <c:pt idx="12">
                  <c:v>87.774125670519908</c:v>
                </c:pt>
                <c:pt idx="13">
                  <c:v>87.676228118662976</c:v>
                </c:pt>
                <c:pt idx="14">
                  <c:v>87.65834676449866</c:v>
                </c:pt>
                <c:pt idx="15">
                  <c:v>87.418844276352701</c:v>
                </c:pt>
                <c:pt idx="16">
                  <c:v>87.107899317371491</c:v>
                </c:pt>
                <c:pt idx="17">
                  <c:v>86.776018004802154</c:v>
                </c:pt>
                <c:pt idx="18">
                  <c:v>86.434596966018177</c:v>
                </c:pt>
                <c:pt idx="19">
                  <c:v>86.109116097288847</c:v>
                </c:pt>
                <c:pt idx="20">
                  <c:v>85.780725372045211</c:v>
                </c:pt>
                <c:pt idx="21">
                  <c:v>85.445974664195347</c:v>
                </c:pt>
                <c:pt idx="22">
                  <c:v>85.111025694556233</c:v>
                </c:pt>
                <c:pt idx="23">
                  <c:v>84.822421053079836</c:v>
                </c:pt>
                <c:pt idx="24">
                  <c:v>84.478049037008233</c:v>
                </c:pt>
                <c:pt idx="25">
                  <c:v>84.056873174799676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73.418156439781825</c:v>
                </c:pt>
                <c:pt idx="1">
                  <c:v>80.341202733263856</c:v>
                </c:pt>
                <c:pt idx="2">
                  <c:v>85.542791492491304</c:v>
                </c:pt>
                <c:pt idx="3">
                  <c:v>87.108434479264773</c:v>
                </c:pt>
                <c:pt idx="4">
                  <c:v>88.775953715414104</c:v>
                </c:pt>
                <c:pt idx="5">
                  <c:v>90.385345216584128</c:v>
                </c:pt>
                <c:pt idx="6">
                  <c:v>95.843552719311617</c:v>
                </c:pt>
                <c:pt idx="7">
                  <c:v>95.500142897264226</c:v>
                </c:pt>
                <c:pt idx="8">
                  <c:v>96.508893284840767</c:v>
                </c:pt>
                <c:pt idx="9">
                  <c:v>103.3519049283895</c:v>
                </c:pt>
                <c:pt idx="10">
                  <c:v>103.48984965678839</c:v>
                </c:pt>
                <c:pt idx="11">
                  <c:v>94.097137485406165</c:v>
                </c:pt>
                <c:pt idx="12">
                  <c:v>94.946476186822878</c:v>
                </c:pt>
                <c:pt idx="13">
                  <c:v>96.01427015742982</c:v>
                </c:pt>
                <c:pt idx="14">
                  <c:v>97.186685864750643</c:v>
                </c:pt>
                <c:pt idx="15">
                  <c:v>98.135581785107206</c:v>
                </c:pt>
                <c:pt idx="16">
                  <c:v>99.015301230893058</c:v>
                </c:pt>
                <c:pt idx="17">
                  <c:v>99.874558414280273</c:v>
                </c:pt>
                <c:pt idx="18">
                  <c:v>100.70232627674797</c:v>
                </c:pt>
                <c:pt idx="19">
                  <c:v>101.50762201662022</c:v>
                </c:pt>
                <c:pt idx="20">
                  <c:v>102.35104293367544</c:v>
                </c:pt>
                <c:pt idx="21">
                  <c:v>103.17258103653707</c:v>
                </c:pt>
                <c:pt idx="22">
                  <c:v>104.02650548610292</c:v>
                </c:pt>
                <c:pt idx="23">
                  <c:v>104.85723652442931</c:v>
                </c:pt>
                <c:pt idx="24">
                  <c:v>105.77305655849037</c:v>
                </c:pt>
                <c:pt idx="25">
                  <c:v>106.6469250752032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160.2934846001607</c:v>
                </c:pt>
                <c:pt idx="1">
                  <c:v>153.91490267113466</c:v>
                </c:pt>
                <c:pt idx="2">
                  <c:v>159.69685127807981</c:v>
                </c:pt>
                <c:pt idx="3">
                  <c:v>161.86331369555498</c:v>
                </c:pt>
                <c:pt idx="4">
                  <c:v>162.91274191599859</c:v>
                </c:pt>
                <c:pt idx="5">
                  <c:v>164.87037425102454</c:v>
                </c:pt>
                <c:pt idx="6">
                  <c:v>177.56740126341634</c:v>
                </c:pt>
                <c:pt idx="7">
                  <c:v>168.55518991575997</c:v>
                </c:pt>
                <c:pt idx="8">
                  <c:v>175.06113039201935</c:v>
                </c:pt>
                <c:pt idx="9">
                  <c:v>190.32991915818843</c:v>
                </c:pt>
                <c:pt idx="10">
                  <c:v>195.86769029375122</c:v>
                </c:pt>
                <c:pt idx="11">
                  <c:v>201.50894896455128</c:v>
                </c:pt>
                <c:pt idx="12">
                  <c:v>202.96090311835655</c:v>
                </c:pt>
                <c:pt idx="13">
                  <c:v>205.02073231834984</c:v>
                </c:pt>
                <c:pt idx="14">
                  <c:v>207.34593464429867</c:v>
                </c:pt>
                <c:pt idx="15">
                  <c:v>209.27510360015475</c:v>
                </c:pt>
                <c:pt idx="16">
                  <c:v>211.10877536351416</c:v>
                </c:pt>
                <c:pt idx="17">
                  <c:v>212.87400338266792</c:v>
                </c:pt>
                <c:pt idx="18">
                  <c:v>214.61957560362544</c:v>
                </c:pt>
                <c:pt idx="19">
                  <c:v>216.34399516072506</c:v>
                </c:pt>
                <c:pt idx="20">
                  <c:v>218.14138331333731</c:v>
                </c:pt>
                <c:pt idx="21">
                  <c:v>219.87566030659482</c:v>
                </c:pt>
                <c:pt idx="22">
                  <c:v>221.61952679861554</c:v>
                </c:pt>
                <c:pt idx="23">
                  <c:v>223.41163409932625</c:v>
                </c:pt>
                <c:pt idx="24">
                  <c:v>225.25267036165184</c:v>
                </c:pt>
                <c:pt idx="25">
                  <c:v>227.02958743119225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99.468622073875835</c:v>
                </c:pt>
                <c:pt idx="1">
                  <c:v>100.14030755056663</c:v>
                </c:pt>
                <c:pt idx="2">
                  <c:v>106.46258783389095</c:v>
                </c:pt>
                <c:pt idx="3">
                  <c:v>103.86562829469574</c:v>
                </c:pt>
                <c:pt idx="4">
                  <c:v>106.3159136383928</c:v>
                </c:pt>
                <c:pt idx="5">
                  <c:v>109.43547353662167</c:v>
                </c:pt>
                <c:pt idx="6">
                  <c:v>113.18239751417244</c:v>
                </c:pt>
                <c:pt idx="7">
                  <c:v>113.34179897132329</c:v>
                </c:pt>
                <c:pt idx="8">
                  <c:v>113.25020357655204</c:v>
                </c:pt>
                <c:pt idx="9">
                  <c:v>116.75603943534162</c:v>
                </c:pt>
                <c:pt idx="10">
                  <c:v>120.65605769675105</c:v>
                </c:pt>
                <c:pt idx="11">
                  <c:v>121.75908713875339</c:v>
                </c:pt>
                <c:pt idx="12">
                  <c:v>122.62928421655384</c:v>
                </c:pt>
                <c:pt idx="13">
                  <c:v>123.74727532405414</c:v>
                </c:pt>
                <c:pt idx="14">
                  <c:v>125.04920311454492</c:v>
                </c:pt>
                <c:pt idx="15">
                  <c:v>126.06894811063596</c:v>
                </c:pt>
                <c:pt idx="16">
                  <c:v>127.00829649174185</c:v>
                </c:pt>
                <c:pt idx="17">
                  <c:v>127.87451630818893</c:v>
                </c:pt>
                <c:pt idx="18">
                  <c:v>128.74699166385642</c:v>
                </c:pt>
                <c:pt idx="19">
                  <c:v>129.6411408997387</c:v>
                </c:pt>
                <c:pt idx="20">
                  <c:v>130.56981956520968</c:v>
                </c:pt>
                <c:pt idx="21">
                  <c:v>131.4385139993187</c:v>
                </c:pt>
                <c:pt idx="22">
                  <c:v>132.3449959955671</c:v>
                </c:pt>
                <c:pt idx="23">
                  <c:v>133.25417301617293</c:v>
                </c:pt>
                <c:pt idx="24">
                  <c:v>134.17439113097507</c:v>
                </c:pt>
                <c:pt idx="25">
                  <c:v>135.05188219616554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94.79831827015056</c:v>
                </c:pt>
                <c:pt idx="1">
                  <c:v>90.11330991669638</c:v>
                </c:pt>
                <c:pt idx="2">
                  <c:v>92.835515608231688</c:v>
                </c:pt>
                <c:pt idx="3">
                  <c:v>89.869504290178327</c:v>
                </c:pt>
                <c:pt idx="4">
                  <c:v>90.715483642485424</c:v>
                </c:pt>
                <c:pt idx="5">
                  <c:v>90.678646623967666</c:v>
                </c:pt>
                <c:pt idx="6">
                  <c:v>89.588324204018974</c:v>
                </c:pt>
                <c:pt idx="7">
                  <c:v>89.558860334192744</c:v>
                </c:pt>
                <c:pt idx="8">
                  <c:v>88.990718952725871</c:v>
                </c:pt>
                <c:pt idx="9">
                  <c:v>87.897030033752117</c:v>
                </c:pt>
                <c:pt idx="10">
                  <c:v>88.509210428487705</c:v>
                </c:pt>
                <c:pt idx="11">
                  <c:v>90.694831593106954</c:v>
                </c:pt>
                <c:pt idx="12">
                  <c:v>89.83459064263721</c:v>
                </c:pt>
                <c:pt idx="13">
                  <c:v>89.125971793366205</c:v>
                </c:pt>
                <c:pt idx="14">
                  <c:v>88.524874593009613</c:v>
                </c:pt>
                <c:pt idx="15">
                  <c:v>87.763429048836642</c:v>
                </c:pt>
                <c:pt idx="16">
                  <c:v>86.951593693367187</c:v>
                </c:pt>
                <c:pt idx="17">
                  <c:v>86.104936208398797</c:v>
                </c:pt>
                <c:pt idx="18">
                  <c:v>85.263389402248578</c:v>
                </c:pt>
                <c:pt idx="19">
                  <c:v>84.407754211988859</c:v>
                </c:pt>
                <c:pt idx="20">
                  <c:v>83.62231717114301</c:v>
                </c:pt>
                <c:pt idx="21">
                  <c:v>82.910271750500215</c:v>
                </c:pt>
                <c:pt idx="22">
                  <c:v>82.136238922246505</c:v>
                </c:pt>
                <c:pt idx="23">
                  <c:v>81.306596218021213</c:v>
                </c:pt>
                <c:pt idx="24">
                  <c:v>80.296006722573708</c:v>
                </c:pt>
                <c:pt idx="25">
                  <c:v>79.502098024458391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70.940898936097796</c:v>
                </c:pt>
                <c:pt idx="1">
                  <c:v>70.602492554064895</c:v>
                </c:pt>
                <c:pt idx="2">
                  <c:v>69.948282091936903</c:v>
                </c:pt>
                <c:pt idx="3">
                  <c:v>71.106950278365815</c:v>
                </c:pt>
                <c:pt idx="4">
                  <c:v>76.372170031779845</c:v>
                </c:pt>
                <c:pt idx="5">
                  <c:v>75.268682461280349</c:v>
                </c:pt>
                <c:pt idx="6">
                  <c:v>78.974887642915206</c:v>
                </c:pt>
                <c:pt idx="7">
                  <c:v>76.666508147025056</c:v>
                </c:pt>
                <c:pt idx="8">
                  <c:v>69.932723518875449</c:v>
                </c:pt>
                <c:pt idx="9">
                  <c:v>75.650661857335365</c:v>
                </c:pt>
                <c:pt idx="10">
                  <c:v>66.142592168640263</c:v>
                </c:pt>
                <c:pt idx="11">
                  <c:v>67.799064378762836</c:v>
                </c:pt>
                <c:pt idx="12">
                  <c:v>67.764048277956931</c:v>
                </c:pt>
                <c:pt idx="13">
                  <c:v>67.92822970436319</c:v>
                </c:pt>
                <c:pt idx="14">
                  <c:v>68.113675956219723</c:v>
                </c:pt>
                <c:pt idx="15">
                  <c:v>68.094604609546735</c:v>
                </c:pt>
                <c:pt idx="16">
                  <c:v>67.987128775272538</c:v>
                </c:pt>
                <c:pt idx="17">
                  <c:v>67.83641487799099</c:v>
                </c:pt>
                <c:pt idx="18">
                  <c:v>67.711551337963911</c:v>
                </c:pt>
                <c:pt idx="19">
                  <c:v>67.589056983547579</c:v>
                </c:pt>
                <c:pt idx="20">
                  <c:v>67.490660938872622</c:v>
                </c:pt>
                <c:pt idx="21">
                  <c:v>67.372700920943601</c:v>
                </c:pt>
                <c:pt idx="22">
                  <c:v>67.230254453841226</c:v>
                </c:pt>
                <c:pt idx="23">
                  <c:v>67.079292322157485</c:v>
                </c:pt>
                <c:pt idx="24">
                  <c:v>66.988222564377423</c:v>
                </c:pt>
                <c:pt idx="25">
                  <c:v>66.885401172804023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74.371396467555059</c:v>
                </c:pt>
                <c:pt idx="1">
                  <c:v>73.251712650730212</c:v>
                </c:pt>
                <c:pt idx="2">
                  <c:v>75.600931567919687</c:v>
                </c:pt>
                <c:pt idx="3">
                  <c:v>75.224930640813909</c:v>
                </c:pt>
                <c:pt idx="4">
                  <c:v>76.993724155946111</c:v>
                </c:pt>
                <c:pt idx="5">
                  <c:v>82.57988464680065</c:v>
                </c:pt>
                <c:pt idx="6">
                  <c:v>82.874538015819823</c:v>
                </c:pt>
                <c:pt idx="7">
                  <c:v>84.003890593662007</c:v>
                </c:pt>
                <c:pt idx="8">
                  <c:v>80.845424401719555</c:v>
                </c:pt>
                <c:pt idx="9">
                  <c:v>88.32305600064511</c:v>
                </c:pt>
                <c:pt idx="10">
                  <c:v>83.955136869153137</c:v>
                </c:pt>
                <c:pt idx="11">
                  <c:v>82.798768161197984</c:v>
                </c:pt>
                <c:pt idx="12">
                  <c:v>83.034261464897924</c:v>
                </c:pt>
                <c:pt idx="13">
                  <c:v>83.514272942607576</c:v>
                </c:pt>
                <c:pt idx="14">
                  <c:v>84.131402608227688</c:v>
                </c:pt>
                <c:pt idx="15">
                  <c:v>84.632319387229259</c:v>
                </c:pt>
                <c:pt idx="16">
                  <c:v>85.073676942616714</c:v>
                </c:pt>
                <c:pt idx="17">
                  <c:v>85.484484304775293</c:v>
                </c:pt>
                <c:pt idx="18">
                  <c:v>85.880534352286787</c:v>
                </c:pt>
                <c:pt idx="19">
                  <c:v>86.286325136331143</c:v>
                </c:pt>
                <c:pt idx="20">
                  <c:v>86.714891190376818</c:v>
                </c:pt>
                <c:pt idx="21">
                  <c:v>87.117688717218613</c:v>
                </c:pt>
                <c:pt idx="22">
                  <c:v>87.525321408046224</c:v>
                </c:pt>
                <c:pt idx="23">
                  <c:v>87.941050906432039</c:v>
                </c:pt>
                <c:pt idx="24">
                  <c:v>88.340867827129244</c:v>
                </c:pt>
                <c:pt idx="25">
                  <c:v>88.727120881120669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55.824539033593837</c:v>
                </c:pt>
                <c:pt idx="1">
                  <c:v>59.617055076088732</c:v>
                </c:pt>
                <c:pt idx="2">
                  <c:v>64.439968379649812</c:v>
                </c:pt>
                <c:pt idx="3">
                  <c:v>63.987215082862363</c:v>
                </c:pt>
                <c:pt idx="4">
                  <c:v>62.718634498643141</c:v>
                </c:pt>
                <c:pt idx="5">
                  <c:v>62.541417404560072</c:v>
                </c:pt>
                <c:pt idx="6">
                  <c:v>64.21350071923375</c:v>
                </c:pt>
                <c:pt idx="7">
                  <c:v>61.118447366841487</c:v>
                </c:pt>
                <c:pt idx="8">
                  <c:v>60.875636114890071</c:v>
                </c:pt>
                <c:pt idx="9">
                  <c:v>61.294599016954052</c:v>
                </c:pt>
                <c:pt idx="10">
                  <c:v>61.197808110554703</c:v>
                </c:pt>
                <c:pt idx="11">
                  <c:v>61.633898002513838</c:v>
                </c:pt>
                <c:pt idx="12">
                  <c:v>61.587409782789528</c:v>
                </c:pt>
                <c:pt idx="13">
                  <c:v>61.747106456296656</c:v>
                </c:pt>
                <c:pt idx="14">
                  <c:v>61.982567312953684</c:v>
                </c:pt>
                <c:pt idx="15">
                  <c:v>62.113905127412991</c:v>
                </c:pt>
                <c:pt idx="16">
                  <c:v>62.19654800583276</c:v>
                </c:pt>
                <c:pt idx="17">
                  <c:v>62.231747942745443</c:v>
                </c:pt>
                <c:pt idx="18">
                  <c:v>62.262894735081382</c:v>
                </c:pt>
                <c:pt idx="19">
                  <c:v>62.278598008137457</c:v>
                </c:pt>
                <c:pt idx="20">
                  <c:v>62.27154551618699</c:v>
                </c:pt>
                <c:pt idx="21">
                  <c:v>62.309160840536229</c:v>
                </c:pt>
                <c:pt idx="22">
                  <c:v>62.305181197858133</c:v>
                </c:pt>
                <c:pt idx="23">
                  <c:v>62.295773892260534</c:v>
                </c:pt>
                <c:pt idx="24">
                  <c:v>62.281251261108807</c:v>
                </c:pt>
                <c:pt idx="25">
                  <c:v>62.296865943881812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37.314313992722361</c:v>
                </c:pt>
                <c:pt idx="1">
                  <c:v>37.992238536427053</c:v>
                </c:pt>
                <c:pt idx="2">
                  <c:v>39.357507560237956</c:v>
                </c:pt>
                <c:pt idx="3">
                  <c:v>37.651014659686538</c:v>
                </c:pt>
                <c:pt idx="4">
                  <c:v>39.747381238459241</c:v>
                </c:pt>
                <c:pt idx="5">
                  <c:v>39.354939895378926</c:v>
                </c:pt>
                <c:pt idx="6">
                  <c:v>42.773773231316987</c:v>
                </c:pt>
                <c:pt idx="7">
                  <c:v>41.486499958015223</c:v>
                </c:pt>
                <c:pt idx="8">
                  <c:v>42.722771254098461</c:v>
                </c:pt>
                <c:pt idx="9">
                  <c:v>43.646490692368118</c:v>
                </c:pt>
                <c:pt idx="10">
                  <c:v>36.463521547400461</c:v>
                </c:pt>
                <c:pt idx="11">
                  <c:v>37.764200561654192</c:v>
                </c:pt>
                <c:pt idx="12">
                  <c:v>37.217900639465576</c:v>
                </c:pt>
                <c:pt idx="13">
                  <c:v>37.051913184869889</c:v>
                </c:pt>
                <c:pt idx="14">
                  <c:v>36.934309141496257</c:v>
                </c:pt>
                <c:pt idx="15">
                  <c:v>36.752264054723646</c:v>
                </c:pt>
                <c:pt idx="16">
                  <c:v>36.557780179390562</c:v>
                </c:pt>
                <c:pt idx="17">
                  <c:v>36.382320556149764</c:v>
                </c:pt>
                <c:pt idx="18">
                  <c:v>36.207139662170817</c:v>
                </c:pt>
                <c:pt idx="19">
                  <c:v>36.033391485622609</c:v>
                </c:pt>
                <c:pt idx="20">
                  <c:v>35.867613999152717</c:v>
                </c:pt>
                <c:pt idx="21">
                  <c:v>35.691447764155136</c:v>
                </c:pt>
                <c:pt idx="22">
                  <c:v>35.546950043166078</c:v>
                </c:pt>
                <c:pt idx="23">
                  <c:v>35.434821968120687</c:v>
                </c:pt>
                <c:pt idx="24">
                  <c:v>35.360484536685249</c:v>
                </c:pt>
                <c:pt idx="25">
                  <c:v>35.288246100373918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89.398270186061922</c:v>
                </c:pt>
                <c:pt idx="1">
                  <c:v>91.795778311027959</c:v>
                </c:pt>
                <c:pt idx="2">
                  <c:v>95.424564187562282</c:v>
                </c:pt>
                <c:pt idx="3">
                  <c:v>90.293008578576959</c:v>
                </c:pt>
                <c:pt idx="4">
                  <c:v>94.987997162880518</c:v>
                </c:pt>
                <c:pt idx="5">
                  <c:v>95.647235963782123</c:v>
                </c:pt>
                <c:pt idx="6">
                  <c:v>96.906624689794697</c:v>
                </c:pt>
                <c:pt idx="7">
                  <c:v>94.701661815916182</c:v>
                </c:pt>
                <c:pt idx="8">
                  <c:v>92.73749850427842</c:v>
                </c:pt>
                <c:pt idx="9">
                  <c:v>96.459298877025802</c:v>
                </c:pt>
                <c:pt idx="10">
                  <c:v>87.747133228473288</c:v>
                </c:pt>
                <c:pt idx="11">
                  <c:v>87.958063714053168</c:v>
                </c:pt>
                <c:pt idx="12">
                  <c:v>87.774125670519908</c:v>
                </c:pt>
                <c:pt idx="13">
                  <c:v>87.676228118662976</c:v>
                </c:pt>
                <c:pt idx="14">
                  <c:v>87.65834676449866</c:v>
                </c:pt>
                <c:pt idx="15">
                  <c:v>87.418844276352701</c:v>
                </c:pt>
                <c:pt idx="16">
                  <c:v>87.107899317371491</c:v>
                </c:pt>
                <c:pt idx="17">
                  <c:v>86.776018004802154</c:v>
                </c:pt>
                <c:pt idx="18">
                  <c:v>86.434596966018177</c:v>
                </c:pt>
                <c:pt idx="19">
                  <c:v>86.109116097288847</c:v>
                </c:pt>
                <c:pt idx="20">
                  <c:v>85.780725372045211</c:v>
                </c:pt>
                <c:pt idx="21">
                  <c:v>85.445974664195347</c:v>
                </c:pt>
                <c:pt idx="22">
                  <c:v>85.111025694556233</c:v>
                </c:pt>
                <c:pt idx="23">
                  <c:v>84.822421053079836</c:v>
                </c:pt>
                <c:pt idx="24">
                  <c:v>84.478049037008233</c:v>
                </c:pt>
                <c:pt idx="25">
                  <c:v>84.056873174799676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106.6469250752032</c:v>
                </c:pt>
                <c:pt idx="1">
                  <c:v>227.02958743119225</c:v>
                </c:pt>
                <c:pt idx="2">
                  <c:v>135.05188219616554</c:v>
                </c:pt>
                <c:pt idx="3">
                  <c:v>79.502098024458391</c:v>
                </c:pt>
                <c:pt idx="4">
                  <c:v>66.885401172804023</c:v>
                </c:pt>
                <c:pt idx="5">
                  <c:v>88.727120881120669</c:v>
                </c:pt>
                <c:pt idx="6">
                  <c:v>62.296865943881812</c:v>
                </c:pt>
                <c:pt idx="7">
                  <c:v>35.288246100373918</c:v>
                </c:pt>
                <c:pt idx="8">
                  <c:v>84.056873174799676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103.48984965678839</c:v>
                </c:pt>
                <c:pt idx="1">
                  <c:v>195.86769029375122</c:v>
                </c:pt>
                <c:pt idx="2">
                  <c:v>120.65605769675105</c:v>
                </c:pt>
                <c:pt idx="3">
                  <c:v>88.509210428487705</c:v>
                </c:pt>
                <c:pt idx="4">
                  <c:v>66.142592168640263</c:v>
                </c:pt>
                <c:pt idx="5">
                  <c:v>83.955136869153137</c:v>
                </c:pt>
                <c:pt idx="6">
                  <c:v>61.197808110554703</c:v>
                </c:pt>
                <c:pt idx="7">
                  <c:v>36.463521547400461</c:v>
                </c:pt>
                <c:pt idx="8">
                  <c:v>87.747133228473288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12.043899679294768</c:v>
                </c:pt>
                <c:pt idx="1">
                  <c:v>25.639009969812292</c:v>
                </c:pt>
                <c:pt idx="2">
                  <c:v>15.251741384231876</c:v>
                </c:pt>
                <c:pt idx="3">
                  <c:v>8.9783675640421272</c:v>
                </c:pt>
                <c:pt idx="4">
                  <c:v>7.553532942150806</c:v>
                </c:pt>
                <c:pt idx="5">
                  <c:v>10.020172095644842</c:v>
                </c:pt>
                <c:pt idx="6">
                  <c:v>7.0353383675479373</c:v>
                </c:pt>
                <c:pt idx="7">
                  <c:v>3.9851884673793392</c:v>
                </c:pt>
                <c:pt idx="8">
                  <c:v>9.4927495298960149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12.261409223710128</c:v>
                </c:pt>
                <c:pt idx="1">
                  <c:v>23.206274937680003</c:v>
                </c:pt>
                <c:pt idx="2">
                  <c:v>14.295250245755895</c:v>
                </c:pt>
                <c:pt idx="3">
                  <c:v>10.486512954944402</c:v>
                </c:pt>
                <c:pt idx="4">
                  <c:v>7.836530755298722</c:v>
                </c:pt>
                <c:pt idx="5">
                  <c:v>9.9469493191766052</c:v>
                </c:pt>
                <c:pt idx="6">
                  <c:v>7.250675996980517</c:v>
                </c:pt>
                <c:pt idx="7">
                  <c:v>4.3201740162246143</c:v>
                </c:pt>
                <c:pt idx="8">
                  <c:v>10.396222550229112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11.148197031506669</c:v>
                </c:pt>
                <c:pt idx="1">
                  <c:v>20.335237005560757</c:v>
                </c:pt>
                <c:pt idx="2">
                  <c:v>13.497854307012618</c:v>
                </c:pt>
                <c:pt idx="3">
                  <c:v>11.184373049546926</c:v>
                </c:pt>
                <c:pt idx="4">
                  <c:v>9.2836963820801088</c:v>
                </c:pt>
                <c:pt idx="5">
                  <c:v>10.185465604801488</c:v>
                </c:pt>
                <c:pt idx="6">
                  <c:v>7.7139058570283332</c:v>
                </c:pt>
                <c:pt idx="7">
                  <c:v>4.8540681353318131</c:v>
                </c:pt>
                <c:pt idx="8">
                  <c:v>11.797202627131281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9.7136063283950635E-2</c:v>
                </c:pt>
                <c:pt idx="1">
                  <c:v>0.10602334317353151</c:v>
                </c:pt>
                <c:pt idx="2">
                  <c:v>0.10837680995971319</c:v>
                </c:pt>
                <c:pt idx="3">
                  <c:v>0.1115387716292109</c:v>
                </c:pt>
                <c:pt idx="4">
                  <c:v>0.11103378657154629</c:v>
                </c:pt>
                <c:pt idx="5">
                  <c:v>0.11148197031506669</c:v>
                </c:pt>
                <c:pt idx="6">
                  <c:v>0.11383858742680361</c:v>
                </c:pt>
                <c:pt idx="7">
                  <c:v>0.11576715066225284</c:v>
                </c:pt>
                <c:pt idx="8">
                  <c:v>0.11756115757814753</c:v>
                </c:pt>
                <c:pt idx="9">
                  <c:v>0.11966056267607433</c:v>
                </c:pt>
                <c:pt idx="10">
                  <c:v>0.12261409223710129</c:v>
                </c:pt>
                <c:pt idx="11">
                  <c:v>0.1112240902460316</c:v>
                </c:pt>
                <c:pt idx="12">
                  <c:v>0.11199833463303742</c:v>
                </c:pt>
                <c:pt idx="13">
                  <c:v>0.11271582477809997</c:v>
                </c:pt>
                <c:pt idx="14">
                  <c:v>0.11341302802309958</c:v>
                </c:pt>
                <c:pt idx="15">
                  <c:v>0.11407731635980867</c:v>
                </c:pt>
                <c:pt idx="16">
                  <c:v>0.1147329062578786</c:v>
                </c:pt>
                <c:pt idx="17">
                  <c:v>0.11540334837496384</c:v>
                </c:pt>
                <c:pt idx="18">
                  <c:v>0.11603936521682041</c:v>
                </c:pt>
                <c:pt idx="19">
                  <c:v>0.11664901397800746</c:v>
                </c:pt>
                <c:pt idx="20">
                  <c:v>0.11726612084379814</c:v>
                </c:pt>
                <c:pt idx="21">
                  <c:v>0.11786652984636392</c:v>
                </c:pt>
                <c:pt idx="22">
                  <c:v>0.11850199862629997</c:v>
                </c:pt>
                <c:pt idx="23">
                  <c:v>0.11910140756497795</c:v>
                </c:pt>
                <c:pt idx="24">
                  <c:v>0.11979574781950221</c:v>
                </c:pt>
                <c:pt idx="25">
                  <c:v>0.12043899679294767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0.21207666903073283</c:v>
                </c:pt>
                <c:pt idx="1">
                  <c:v>0.20311586073214208</c:v>
                </c:pt>
                <c:pt idx="2">
                  <c:v>0.20232488325621489</c:v>
                </c:pt>
                <c:pt idx="3">
                  <c:v>0.20725932327177113</c:v>
                </c:pt>
                <c:pt idx="4">
                  <c:v>0.20375808829576836</c:v>
                </c:pt>
                <c:pt idx="5">
                  <c:v>0.20335237005560758</c:v>
                </c:pt>
                <c:pt idx="6">
                  <c:v>0.2109064361592973</c:v>
                </c:pt>
                <c:pt idx="7">
                  <c:v>0.2043259148509757</c:v>
                </c:pt>
                <c:pt idx="8">
                  <c:v>0.21324862854952564</c:v>
                </c:pt>
                <c:pt idx="9">
                  <c:v>0.22036347792854816</c:v>
                </c:pt>
                <c:pt idx="10">
                  <c:v>0.23206274937680005</c:v>
                </c:pt>
                <c:pt idx="11">
                  <c:v>0.23818630538566893</c:v>
                </c:pt>
                <c:pt idx="12">
                  <c:v>0.239411551200127</c:v>
                </c:pt>
                <c:pt idx="13">
                  <c:v>0.24068381608256822</c:v>
                </c:pt>
                <c:pt idx="14">
                  <c:v>0.24196452515126574</c:v>
                </c:pt>
                <c:pt idx="15">
                  <c:v>0.24327101103760485</c:v>
                </c:pt>
                <c:pt idx="16">
                  <c:v>0.24462000350346419</c:v>
                </c:pt>
                <c:pt idx="17">
                  <c:v>0.24597227925095591</c:v>
                </c:pt>
                <c:pt idx="18">
                  <c:v>0.24730629606019802</c:v>
                </c:pt>
                <c:pt idx="19">
                  <c:v>0.24861496323329654</c:v>
                </c:pt>
                <c:pt idx="20">
                  <c:v>0.24992997710078638</c:v>
                </c:pt>
                <c:pt idx="21">
                  <c:v>0.25119058588675286</c:v>
                </c:pt>
                <c:pt idx="22">
                  <c:v>0.25245832047832484</c:v>
                </c:pt>
                <c:pt idx="23">
                  <c:v>0.25376064608971821</c:v>
                </c:pt>
                <c:pt idx="24">
                  <c:v>0.25511517745913037</c:v>
                </c:pt>
                <c:pt idx="25">
                  <c:v>0.25639009969812293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0.13160219266007062</c:v>
                </c:pt>
                <c:pt idx="1">
                  <c:v>0.13215149676295357</c:v>
                </c:pt>
                <c:pt idx="2">
                  <c:v>0.13488074738016531</c:v>
                </c:pt>
                <c:pt idx="3">
                  <c:v>0.13299566986529035</c:v>
                </c:pt>
                <c:pt idx="4">
                  <c:v>0.13297135057457141</c:v>
                </c:pt>
                <c:pt idx="5">
                  <c:v>0.13497854307012619</c:v>
                </c:pt>
                <c:pt idx="6">
                  <c:v>0.13443287408518864</c:v>
                </c:pt>
                <c:pt idx="7">
                  <c:v>0.13739515690525567</c:v>
                </c:pt>
                <c:pt idx="8">
                  <c:v>0.13795438508578983</c:v>
                </c:pt>
                <c:pt idx="9">
                  <c:v>0.13517983422118052</c:v>
                </c:pt>
                <c:pt idx="10">
                  <c:v>0.14295250245755894</c:v>
                </c:pt>
                <c:pt idx="11">
                  <c:v>0.1439208891800294</c:v>
                </c:pt>
                <c:pt idx="12">
                  <c:v>0.14465282084267134</c:v>
                </c:pt>
                <c:pt idx="13">
                  <c:v>0.1452729493160036</c:v>
                </c:pt>
                <c:pt idx="14">
                  <c:v>0.14592748637228717</c:v>
                </c:pt>
                <c:pt idx="15">
                  <c:v>0.14654834683975793</c:v>
                </c:pt>
                <c:pt idx="16">
                  <c:v>0.14716948586945625</c:v>
                </c:pt>
                <c:pt idx="17">
                  <c:v>0.1477568220385134</c:v>
                </c:pt>
                <c:pt idx="18">
                  <c:v>0.14835525393119672</c:v>
                </c:pt>
                <c:pt idx="19">
                  <c:v>0.14897907129045335</c:v>
                </c:pt>
                <c:pt idx="20">
                  <c:v>0.14959707102944481</c:v>
                </c:pt>
                <c:pt idx="21">
                  <c:v>0.1501581270684319</c:v>
                </c:pt>
                <c:pt idx="22">
                  <c:v>0.15076106286930407</c:v>
                </c:pt>
                <c:pt idx="23">
                  <c:v>0.15135588249491755</c:v>
                </c:pt>
                <c:pt idx="24">
                  <c:v>0.15196234321614038</c:v>
                </c:pt>
                <c:pt idx="25">
                  <c:v>0.15251741384231876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0.12542313630898905</c:v>
                </c:pt>
                <c:pt idx="1">
                  <c:v>0.11891923517153159</c:v>
                </c:pt>
                <c:pt idx="2">
                  <c:v>0.11761618784054362</c:v>
                </c:pt>
                <c:pt idx="3">
                  <c:v>0.11507420808760693</c:v>
                </c:pt>
                <c:pt idx="4">
                  <c:v>0.11345959381955305</c:v>
                </c:pt>
                <c:pt idx="5">
                  <c:v>0.11184373049546925</c:v>
                </c:pt>
                <c:pt idx="6">
                  <c:v>0.10640891315024377</c:v>
                </c:pt>
                <c:pt idx="7">
                  <c:v>0.10856501113932009</c:v>
                </c:pt>
                <c:pt idx="8">
                  <c:v>0.10840298316256158</c:v>
                </c:pt>
                <c:pt idx="9">
                  <c:v>0.10176694932408033</c:v>
                </c:pt>
                <c:pt idx="10">
                  <c:v>0.10486512954944402</c:v>
                </c:pt>
                <c:pt idx="11">
                  <c:v>0.10720251862629575</c:v>
                </c:pt>
                <c:pt idx="12">
                  <c:v>0.10596838290890012</c:v>
                </c:pt>
                <c:pt idx="13">
                  <c:v>0.10462931607319589</c:v>
                </c:pt>
                <c:pt idx="14">
                  <c:v>0.10330503601007976</c:v>
                </c:pt>
                <c:pt idx="15">
                  <c:v>0.1020202487039734</c:v>
                </c:pt>
                <c:pt idx="16">
                  <c:v>0.10075421600678461</c:v>
                </c:pt>
                <c:pt idx="17">
                  <c:v>9.949278482758328E-2</c:v>
                </c:pt>
                <c:pt idx="18">
                  <c:v>9.8249066811835789E-2</c:v>
                </c:pt>
                <c:pt idx="19">
                  <c:v>9.6998443124934719E-2</c:v>
                </c:pt>
                <c:pt idx="20">
                  <c:v>9.580815661042269E-2</c:v>
                </c:pt>
                <c:pt idx="21">
                  <c:v>9.4718440904272255E-2</c:v>
                </c:pt>
                <c:pt idx="22">
                  <c:v>9.3565658352656969E-2</c:v>
                </c:pt>
                <c:pt idx="23">
                  <c:v>9.2351566518993219E-2</c:v>
                </c:pt>
                <c:pt idx="24">
                  <c:v>9.0941119461091818E-2</c:v>
                </c:pt>
                <c:pt idx="25">
                  <c:v>8.9783675640421279E-2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9.3858521960152055E-2</c:v>
                </c:pt>
                <c:pt idx="1">
                  <c:v>9.3171523979029031E-2</c:v>
                </c:pt>
                <c:pt idx="2">
                  <c:v>8.8619643374061197E-2</c:v>
                </c:pt>
                <c:pt idx="3">
                  <c:v>9.1049528507325325E-2</c:v>
                </c:pt>
                <c:pt idx="4">
                  <c:v>9.5520136618280335E-2</c:v>
                </c:pt>
                <c:pt idx="5">
                  <c:v>9.2836963820801088E-2</c:v>
                </c:pt>
                <c:pt idx="6">
                  <c:v>9.3802758729002247E-2</c:v>
                </c:pt>
                <c:pt idx="7">
                  <c:v>9.2936648366624977E-2</c:v>
                </c:pt>
                <c:pt idx="8">
                  <c:v>8.518771327328982E-2</c:v>
                </c:pt>
                <c:pt idx="9">
                  <c:v>8.7588136579953832E-2</c:v>
                </c:pt>
                <c:pt idx="10">
                  <c:v>7.8365307552987221E-2</c:v>
                </c:pt>
                <c:pt idx="11">
                  <c:v>8.0139411852242215E-2</c:v>
                </c:pt>
                <c:pt idx="12">
                  <c:v>7.9934094027780511E-2</c:v>
                </c:pt>
                <c:pt idx="13">
                  <c:v>7.9744254935119566E-2</c:v>
                </c:pt>
                <c:pt idx="14">
                  <c:v>7.9485972499664187E-2</c:v>
                </c:pt>
                <c:pt idx="15">
                  <c:v>7.9156302037822202E-2</c:v>
                </c:pt>
                <c:pt idx="16">
                  <c:v>7.8779347995175622E-2</c:v>
                </c:pt>
                <c:pt idx="17">
                  <c:v>7.8383820093606865E-2</c:v>
                </c:pt>
                <c:pt idx="18">
                  <c:v>7.8024070799620621E-2</c:v>
                </c:pt>
                <c:pt idx="19">
                  <c:v>7.7670983677888508E-2</c:v>
                </c:pt>
                <c:pt idx="20">
                  <c:v>7.7325719158662987E-2</c:v>
                </c:pt>
                <c:pt idx="21">
                  <c:v>7.6967992698722579E-2</c:v>
                </c:pt>
                <c:pt idx="22">
                  <c:v>7.6585476785041143E-2</c:v>
                </c:pt>
                <c:pt idx="23">
                  <c:v>7.6191576269228373E-2</c:v>
                </c:pt>
                <c:pt idx="24">
                  <c:v>7.5869077422010919E-2</c:v>
                </c:pt>
                <c:pt idx="25">
                  <c:v>7.5535329421508063E-2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9.8397249728185615E-2</c:v>
                </c:pt>
                <c:pt idx="1">
                  <c:v>9.6667602726860258E-2</c:v>
                </c:pt>
                <c:pt idx="2">
                  <c:v>9.5781159935994203E-2</c:v>
                </c:pt>
                <c:pt idx="3">
                  <c:v>9.6322433180293682E-2</c:v>
                </c:pt>
                <c:pt idx="4">
                  <c:v>9.6297526272539374E-2</c:v>
                </c:pt>
                <c:pt idx="5">
                  <c:v>0.10185465604801487</c:v>
                </c:pt>
                <c:pt idx="6">
                  <c:v>9.8434585047147707E-2</c:v>
                </c:pt>
                <c:pt idx="7">
                  <c:v>0.10183116761441474</c:v>
                </c:pt>
                <c:pt idx="8">
                  <c:v>9.8480889730145321E-2</c:v>
                </c:pt>
                <c:pt idx="9">
                  <c:v>0.10226020106383642</c:v>
                </c:pt>
                <c:pt idx="10">
                  <c:v>9.9469493191766054E-2</c:v>
                </c:pt>
                <c:pt idx="11">
                  <c:v>9.7869264765356123E-2</c:v>
                </c:pt>
                <c:pt idx="12">
                  <c:v>9.7946752476143165E-2</c:v>
                </c:pt>
                <c:pt idx="13">
                  <c:v>9.8041469669401429E-2</c:v>
                </c:pt>
                <c:pt idx="14">
                  <c:v>9.8178027542868529E-2</c:v>
                </c:pt>
                <c:pt idx="15">
                  <c:v>9.8380502743057888E-2</c:v>
                </c:pt>
                <c:pt idx="16">
                  <c:v>9.8578200342079148E-2</c:v>
                </c:pt>
                <c:pt idx="17">
                  <c:v>9.8775863237935135E-2</c:v>
                </c:pt>
                <c:pt idx="18">
                  <c:v>9.8960203395238977E-2</c:v>
                </c:pt>
                <c:pt idx="19">
                  <c:v>9.9157231220437556E-2</c:v>
                </c:pt>
                <c:pt idx="20">
                  <c:v>9.9351395137976001E-2</c:v>
                </c:pt>
                <c:pt idx="21">
                  <c:v>9.9525082673834961E-2</c:v>
                </c:pt>
                <c:pt idx="22">
                  <c:v>9.9704642281272821E-2</c:v>
                </c:pt>
                <c:pt idx="23">
                  <c:v>9.9887268565000367E-2</c:v>
                </c:pt>
                <c:pt idx="24">
                  <c:v>0.10005251496653728</c:v>
                </c:pt>
                <c:pt idx="25">
                  <c:v>0.10020172095644841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7.3858786699611351E-2</c:v>
                </c:pt>
                <c:pt idx="1">
                  <c:v>7.8674444423153619E-2</c:v>
                </c:pt>
                <c:pt idx="2">
                  <c:v>8.1640990258124227E-2</c:v>
                </c:pt>
                <c:pt idx="3">
                  <c:v>8.193300009329732E-2</c:v>
                </c:pt>
                <c:pt idx="4">
                  <c:v>7.8443398077198329E-2</c:v>
                </c:pt>
                <c:pt idx="5">
                  <c:v>7.7139058570283331E-2</c:v>
                </c:pt>
                <c:pt idx="6">
                  <c:v>7.6269858620701084E-2</c:v>
                </c:pt>
                <c:pt idx="7">
                  <c:v>7.4088983428765104E-2</c:v>
                </c:pt>
                <c:pt idx="8">
                  <c:v>7.4154930249279855E-2</c:v>
                </c:pt>
                <c:pt idx="9">
                  <c:v>7.0966724923503213E-2</c:v>
                </c:pt>
                <c:pt idx="10">
                  <c:v>7.2506759969805171E-2</c:v>
                </c:pt>
                <c:pt idx="11">
                  <c:v>7.2852101741240502E-2</c:v>
                </c:pt>
                <c:pt idx="12">
                  <c:v>7.2648165651377355E-2</c:v>
                </c:pt>
                <c:pt idx="13">
                  <c:v>7.2487933517287134E-2</c:v>
                </c:pt>
                <c:pt idx="14">
                  <c:v>7.23312106083175E-2</c:v>
                </c:pt>
                <c:pt idx="15">
                  <c:v>7.2204061734500807E-2</c:v>
                </c:pt>
                <c:pt idx="16">
                  <c:v>7.2069575340446543E-2</c:v>
                </c:pt>
                <c:pt idx="17">
                  <c:v>7.1907723066265195E-2</c:v>
                </c:pt>
                <c:pt idx="18">
                  <c:v>7.1745579757165778E-2</c:v>
                </c:pt>
                <c:pt idx="19">
                  <c:v>7.1568389695824533E-2</c:v>
                </c:pt>
                <c:pt idx="20">
                  <c:v>7.13460495596831E-2</c:v>
                </c:pt>
                <c:pt idx="21">
                  <c:v>7.1183297850347702E-2</c:v>
                </c:pt>
                <c:pt idx="22">
                  <c:v>7.0975069884533434E-2</c:v>
                </c:pt>
                <c:pt idx="23">
                  <c:v>7.0758248088955311E-2</c:v>
                </c:pt>
                <c:pt idx="24">
                  <c:v>7.0538087039519803E-2</c:v>
                </c:pt>
                <c:pt idx="25">
                  <c:v>7.0353383675479372E-2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4.9368790244238597E-2</c:v>
                </c:pt>
                <c:pt idx="1">
                  <c:v>5.0136965930814049E-2</c:v>
                </c:pt>
                <c:pt idx="2">
                  <c:v>4.9863244382412887E-2</c:v>
                </c:pt>
                <c:pt idx="3">
                  <c:v>4.8210577435351634E-2</c:v>
                </c:pt>
                <c:pt idx="4">
                  <c:v>4.971281141463748E-2</c:v>
                </c:pt>
                <c:pt idx="5">
                  <c:v>4.8540681353318134E-2</c:v>
                </c:pt>
                <c:pt idx="6">
                  <c:v>5.0804731099940013E-2</c:v>
                </c:pt>
                <c:pt idx="7">
                  <c:v>5.0290750834328629E-2</c:v>
                </c:pt>
                <c:pt idx="8">
                  <c:v>5.20422343747583E-2</c:v>
                </c:pt>
                <c:pt idx="9">
                  <c:v>5.0533791696471972E-2</c:v>
                </c:pt>
                <c:pt idx="10">
                  <c:v>4.3201740162246142E-2</c:v>
                </c:pt>
                <c:pt idx="11">
                  <c:v>4.4637796255917982E-2</c:v>
                </c:pt>
                <c:pt idx="12">
                  <c:v>4.3902028359178905E-2</c:v>
                </c:pt>
                <c:pt idx="13">
                  <c:v>4.3497044214276005E-2</c:v>
                </c:pt>
                <c:pt idx="14">
                  <c:v>4.3100881570421121E-2</c:v>
                </c:pt>
                <c:pt idx="15">
                  <c:v>4.2722523036452735E-2</c:v>
                </c:pt>
                <c:pt idx="16">
                  <c:v>4.2360931231601312E-2</c:v>
                </c:pt>
                <c:pt idx="17">
                  <c:v>4.2039150715590334E-2</c:v>
                </c:pt>
                <c:pt idx="18">
                  <c:v>4.1721513872169338E-2</c:v>
                </c:pt>
                <c:pt idx="19">
                  <c:v>4.1408314997204758E-2</c:v>
                </c:pt>
                <c:pt idx="20">
                  <c:v>4.1094412299529939E-2</c:v>
                </c:pt>
                <c:pt idx="21">
                  <c:v>4.0774661745293969E-2</c:v>
                </c:pt>
                <c:pt idx="22">
                  <c:v>4.0493378158772811E-2</c:v>
                </c:pt>
                <c:pt idx="23">
                  <c:v>4.0248411202734063E-2</c:v>
                </c:pt>
                <c:pt idx="24">
                  <c:v>4.0048343369842122E-2</c:v>
                </c:pt>
                <c:pt idx="25">
                  <c:v>3.9851884673793393E-2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0.11827859008406931</c:v>
                </c:pt>
                <c:pt idx="1">
                  <c:v>0.12113952709998417</c:v>
                </c:pt>
                <c:pt idx="2">
                  <c:v>0.12089633361277045</c:v>
                </c:pt>
                <c:pt idx="3">
                  <c:v>0.11561648792985264</c:v>
                </c:pt>
                <c:pt idx="4">
                  <c:v>0.11880330835590532</c:v>
                </c:pt>
                <c:pt idx="5">
                  <c:v>0.1179720262713128</c:v>
                </c:pt>
                <c:pt idx="6">
                  <c:v>0.11510125568167558</c:v>
                </c:pt>
                <c:pt idx="7">
                  <c:v>0.11479921619806235</c:v>
                </c:pt>
                <c:pt idx="8">
                  <c:v>0.112967077996502</c:v>
                </c:pt>
                <c:pt idx="9">
                  <c:v>0.11168032158635118</c:v>
                </c:pt>
                <c:pt idx="10">
                  <c:v>0.10396222550229112</c:v>
                </c:pt>
                <c:pt idx="11">
                  <c:v>0.1039676219472174</c:v>
                </c:pt>
                <c:pt idx="12">
                  <c:v>0.10353786990078416</c:v>
                </c:pt>
                <c:pt idx="13">
                  <c:v>0.10292739141404811</c:v>
                </c:pt>
                <c:pt idx="14">
                  <c:v>0.10229383222199635</c:v>
                </c:pt>
                <c:pt idx="15">
                  <c:v>0.10161968750702141</c:v>
                </c:pt>
                <c:pt idx="16">
                  <c:v>0.10093533345311391</c:v>
                </c:pt>
                <c:pt idx="17">
                  <c:v>0.1002682083945861</c:v>
                </c:pt>
                <c:pt idx="18">
                  <c:v>9.9598650155754462E-2</c:v>
                </c:pt>
                <c:pt idx="19">
                  <c:v>9.8953588781952595E-2</c:v>
                </c:pt>
                <c:pt idx="20">
                  <c:v>9.8281098259695956E-2</c:v>
                </c:pt>
                <c:pt idx="21">
                  <c:v>9.7615281325980005E-2</c:v>
                </c:pt>
                <c:pt idx="22">
                  <c:v>9.6954392563793915E-2</c:v>
                </c:pt>
                <c:pt idx="23">
                  <c:v>9.6344993205475002E-2</c:v>
                </c:pt>
                <c:pt idx="24">
                  <c:v>9.5677589246225117E-2</c:v>
                </c:pt>
                <c:pt idx="25">
                  <c:v>9.4927495298960149E-2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12.966559711805374</c:v>
                </c:pt>
                <c:pt idx="1">
                  <c:v>25.459544907163888</c:v>
                </c:pt>
                <c:pt idx="2">
                  <c:v>7.3205658987199484</c:v>
                </c:pt>
                <c:pt idx="3">
                  <c:v>-2.781616590215549</c:v>
                </c:pt>
                <c:pt idx="4">
                  <c:v>0.38197939605501574</c:v>
                </c:pt>
                <c:pt idx="5">
                  <c:v>5.7431713538444598</c:v>
                </c:pt>
                <c:pt idx="6">
                  <c:v>-1.2468183876060195</c:v>
                </c:pt>
                <c:pt idx="7">
                  <c:v>4.291550796989192</c:v>
                </c:pt>
                <c:pt idx="8">
                  <c:v>0.81206291324367896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0.13794472839889238</c:v>
                </c:pt>
                <c:pt idx="1">
                  <c:v>5.5377711355627923</c:v>
                </c:pt>
                <c:pt idx="2">
                  <c:v>3.9000182614094285</c:v>
                </c:pt>
                <c:pt idx="3">
                  <c:v>0.61218039473558861</c:v>
                </c:pt>
                <c:pt idx="4">
                  <c:v>-9.5080696886951017</c:v>
                </c:pt>
                <c:pt idx="5">
                  <c:v>-4.3679191314919734</c:v>
                </c:pt>
                <c:pt idx="6">
                  <c:v>-9.6790906399348842E-2</c:v>
                </c:pt>
                <c:pt idx="7">
                  <c:v>-7.1829691449676574</c:v>
                </c:pt>
                <c:pt idx="8">
                  <c:v>-8.7121656485525136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-5.3542678716811878</c:v>
                </c:pt>
                <c:pt idx="1">
                  <c:v>13.407413306403527</c:v>
                </c:pt>
                <c:pt idx="2">
                  <c:v>5.4128904138849094</c:v>
                </c:pt>
                <c:pt idx="3">
                  <c:v>-0.7457813796510635</c:v>
                </c:pt>
                <c:pt idx="4">
                  <c:v>1.9520124409064721</c:v>
                </c:pt>
                <c:pt idx="5">
                  <c:v>0.67718251807612262</c:v>
                </c:pt>
                <c:pt idx="6">
                  <c:v>0.91609701685828782</c:v>
                </c:pt>
                <c:pt idx="7">
                  <c:v>0.28874250732318529</c:v>
                </c:pt>
                <c:pt idx="8">
                  <c:v>-0.3282889521205874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8.5113432900959936</c:v>
                </c:pt>
                <c:pt idx="1">
                  <c:v>17.754483831037504</c:v>
                </c:pt>
                <c:pt idx="2">
                  <c:v>8.9829340855295783</c:v>
                </c:pt>
                <c:pt idx="3">
                  <c:v>-8.2613310243782507</c:v>
                </c:pt>
                <c:pt idx="4">
                  <c:v>-1.2092034367427118</c:v>
                </c:pt>
                <c:pt idx="5">
                  <c:v>4.0948014938914099</c:v>
                </c:pt>
                <c:pt idx="6">
                  <c:v>0.18296081646882101</c:v>
                </c:pt>
                <c:pt idx="7">
                  <c:v>-1.4640179543497283</c:v>
                </c:pt>
                <c:pt idx="8">
                  <c:v>-3.3619711015530243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3.1570754184148058</c:v>
                </c:pt>
                <c:pt idx="1">
                  <c:v>31.161897137441031</c:v>
                </c:pt>
                <c:pt idx="2">
                  <c:v>14.395824499414488</c:v>
                </c:pt>
                <c:pt idx="3">
                  <c:v>-9.0071124040293142</c:v>
                </c:pt>
                <c:pt idx="4">
                  <c:v>0.74280900416376028</c:v>
                </c:pt>
                <c:pt idx="5">
                  <c:v>4.7719840119675325</c:v>
                </c:pt>
                <c:pt idx="6">
                  <c:v>1.0990578333271088</c:v>
                </c:pt>
                <c:pt idx="7">
                  <c:v>-1.175275447026543</c:v>
                </c:pt>
                <c:pt idx="8">
                  <c:v>-3.6902600536736117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4.5354488049796515</c:v>
                </c:pt>
                <c:pt idx="1">
                  <c:v>12.937921441292985</c:v>
                </c:pt>
                <c:pt idx="2">
                  <c:v>14.849543399883061</c:v>
                </c:pt>
                <c:pt idx="3">
                  <c:v>-10.976021608029512</c:v>
                </c:pt>
                <c:pt idx="4">
                  <c:v>2.6574300820287888</c:v>
                </c:pt>
                <c:pt idx="5">
                  <c:v>0.15401910544476038</c:v>
                </c:pt>
                <c:pt idx="6">
                  <c:v>-1.1591981512034053</c:v>
                </c:pt>
                <c:pt idx="7">
                  <c:v>1.3092522649840612</c:v>
                </c:pt>
                <c:pt idx="8">
                  <c:v>-2.4229713143863307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-1.3783733865648529</c:v>
                </c:pt>
                <c:pt idx="1">
                  <c:v>18.223975696148102</c:v>
                </c:pt>
                <c:pt idx="2">
                  <c:v>-0.45371890046862973</c:v>
                </c:pt>
                <c:pt idx="3">
                  <c:v>1.9689092040002834</c:v>
                </c:pt>
                <c:pt idx="4">
                  <c:v>-1.9146210778650428</c:v>
                </c:pt>
                <c:pt idx="5">
                  <c:v>4.6179649065228077</c:v>
                </c:pt>
                <c:pt idx="6">
                  <c:v>2.2582559845305354</c:v>
                </c:pt>
                <c:pt idx="7">
                  <c:v>-2.4845277120106068</c:v>
                </c:pt>
                <c:pt idx="8">
                  <c:v>-1.267288739287153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2.065508286573646</c:v>
                </c:pt>
                <c:pt idx="1">
                  <c:v>0.19151459160865869</c:v>
                </c:pt>
                <c:pt idx="2">
                  <c:v>1.3495127923519057</c:v>
                </c:pt>
                <c:pt idx="3">
                  <c:v>0.22893618926776416</c:v>
                </c:pt>
                <c:pt idx="4">
                  <c:v>2.8644918444135996</c:v>
                </c:pt>
                <c:pt idx="5">
                  <c:v>1.2835000468592934</c:v>
                </c:pt>
                <c:pt idx="6">
                  <c:v>-0.42582413492502003</c:v>
                </c:pt>
                <c:pt idx="7">
                  <c:v>1.1102787711465858</c:v>
                </c:pt>
                <c:pt idx="8">
                  <c:v>1.3140148584347395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2.9289685417740774</c:v>
                </c:pt>
                <c:pt idx="1">
                  <c:v>5.8590630634497174</c:v>
                </c:pt>
                <c:pt idx="2">
                  <c:v>4.7948465060609777</c:v>
                </c:pt>
                <c:pt idx="3">
                  <c:v>-5.5692157825615389</c:v>
                </c:pt>
                <c:pt idx="4">
                  <c:v>2.1286396403547023</c:v>
                </c:pt>
                <c:pt idx="5">
                  <c:v>-0.76244892600694669</c:v>
                </c:pt>
                <c:pt idx="6">
                  <c:v>1.4947307422492102</c:v>
                </c:pt>
                <c:pt idx="7">
                  <c:v>1.8770739514685779</c:v>
                </c:pt>
                <c:pt idx="8">
                  <c:v>-5.9435762511426944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-1.8374014099329372</c:v>
                </c:pt>
                <c:pt idx="1">
                  <c:v>25.111319482382498</c:v>
                </c:pt>
                <c:pt idx="2">
                  <c:v>8.2514652010015652</c:v>
                </c:pt>
                <c:pt idx="3">
                  <c:v>-3.6668328107355563</c:v>
                </c:pt>
                <c:pt idx="4">
                  <c:v>-4.2503224806045807</c:v>
                </c:pt>
                <c:pt idx="5">
                  <c:v>4.2509328911152338</c:v>
                </c:pt>
                <c:pt idx="6">
                  <c:v>3.0151226002971043E-2</c:v>
                </c:pt>
                <c:pt idx="7">
                  <c:v>-4.1626281696417209</c:v>
                </c:pt>
                <c:pt idx="8">
                  <c:v>0.93930133903460344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0.62220979009584099</c:v>
                </c:pt>
                <c:pt idx="1">
                  <c:v>1.1637598404657368</c:v>
                </c:pt>
                <c:pt idx="2">
                  <c:v>0.64349662467055957</c:v>
                </c:pt>
                <c:pt idx="3">
                  <c:v>-0.15868025974875666</c:v>
                </c:pt>
                <c:pt idx="4">
                  <c:v>0.78345016213089869</c:v>
                </c:pt>
                <c:pt idx="5">
                  <c:v>0.78786973042860886</c:v>
                </c:pt>
                <c:pt idx="6">
                  <c:v>-0.34617964300200987</c:v>
                </c:pt>
                <c:pt idx="7">
                  <c:v>0.17625411094132648</c:v>
                </c:pt>
                <c:pt idx="8">
                  <c:v>0.60360493380458347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2.7142525863436386</c:v>
                </c:pt>
                <c:pt idx="1">
                  <c:v>2.3259957251276369</c:v>
                </c:pt>
                <c:pt idx="2">
                  <c:v>4.2955360551513984</c:v>
                </c:pt>
                <c:pt idx="3">
                  <c:v>-5.0143734804774773</c:v>
                </c:pt>
                <c:pt idx="4">
                  <c:v>0.89071093809603008</c:v>
                </c:pt>
                <c:pt idx="5">
                  <c:v>-2.7967337837000379</c:v>
                </c:pt>
                <c:pt idx="6">
                  <c:v>7.9974913882185916E-2</c:v>
                </c:pt>
                <c:pt idx="7">
                  <c:v>1.0831930412080901</c:v>
                </c:pt>
                <c:pt idx="8">
                  <c:v>-4.1524800227575547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1.1989864285401701</c:v>
                </c:pt>
                <c:pt idx="1">
                  <c:v>9.448165875699523</c:v>
                </c:pt>
                <c:pt idx="2">
                  <c:v>9.9105107200611258</c:v>
                </c:pt>
                <c:pt idx="3">
                  <c:v>-5.8029678678033392</c:v>
                </c:pt>
                <c:pt idx="4">
                  <c:v>0.98326898180185607</c:v>
                </c:pt>
                <c:pt idx="5">
                  <c:v>2.1628831587162054</c:v>
                </c:pt>
                <c:pt idx="6">
                  <c:v>-0.89299342208356691</c:v>
                </c:pt>
                <c:pt idx="7">
                  <c:v>4.980511283464284E-2</c:v>
                </c:pt>
                <c:pt idx="8">
                  <c:v>1.1259037745667158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1.4432984964778068</c:v>
                </c:pt>
                <c:pt idx="1">
                  <c:v>-0.97224524885707453</c:v>
                </c:pt>
                <c:pt idx="2">
                  <c:v>0.70601616768134079</c:v>
                </c:pt>
                <c:pt idx="3">
                  <c:v>0.38761644901651904</c:v>
                </c:pt>
                <c:pt idx="4">
                  <c:v>2.0810416822826987</c:v>
                </c:pt>
                <c:pt idx="5">
                  <c:v>0.49563031643068411</c:v>
                </c:pt>
                <c:pt idx="6">
                  <c:v>-7.964449192300882E-2</c:v>
                </c:pt>
                <c:pt idx="7">
                  <c:v>0.93402466020525576</c:v>
                </c:pt>
                <c:pt idx="8">
                  <c:v>0.71040992463015806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0.21471595543043787</c:v>
                </c:pt>
                <c:pt idx="1">
                  <c:v>3.5330673383220965</c:v>
                </c:pt>
                <c:pt idx="2">
                  <c:v>0.49931045090957493</c:v>
                </c:pt>
                <c:pt idx="3">
                  <c:v>-0.55484230208406116</c:v>
                </c:pt>
                <c:pt idx="4">
                  <c:v>1.2379287022586682</c:v>
                </c:pt>
                <c:pt idx="5">
                  <c:v>2.034284857693085</c:v>
                </c:pt>
                <c:pt idx="6">
                  <c:v>1.4147558283670225</c:v>
                </c:pt>
                <c:pt idx="7">
                  <c:v>0.79388091026048979</c:v>
                </c:pt>
                <c:pt idx="8">
                  <c:v>-1.7910962283851433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-3.0363878384729972</c:v>
                </c:pt>
                <c:pt idx="1">
                  <c:v>15.663153606683082</c:v>
                </c:pt>
                <c:pt idx="2">
                  <c:v>-1.6590455190595392</c:v>
                </c:pt>
                <c:pt idx="3">
                  <c:v>2.1361350570678184</c:v>
                </c:pt>
                <c:pt idx="4">
                  <c:v>-5.2335914624064159</c:v>
                </c:pt>
                <c:pt idx="5">
                  <c:v>2.0880497323990461</c:v>
                </c:pt>
                <c:pt idx="6">
                  <c:v>0.92314464808653085</c:v>
                </c:pt>
                <c:pt idx="7">
                  <c:v>-4.2124332824763862</c:v>
                </c:pt>
                <c:pt idx="8">
                  <c:v>-0.18660243553211231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40.914195670000929</c:v>
                </c:pt>
                <c:pt idx="1">
                  <c:v>37.959828725015235</c:v>
                </c:pt>
                <c:pt idx="2">
                  <c:v>31.445077193485861</c:v>
                </c:pt>
                <c:pt idx="3">
                  <c:v>33.670096044225311</c:v>
                </c:pt>
                <c:pt idx="4">
                  <c:v>25.19535429161974</c:v>
                </c:pt>
                <c:pt idx="5">
                  <c:v>30.589686914595312</c:v>
                </c:pt>
                <c:pt idx="6">
                  <c:v>28.846423842331568</c:v>
                </c:pt>
                <c:pt idx="7">
                  <c:v>29.470851006747722</c:v>
                </c:pt>
                <c:pt idx="8">
                  <c:v>28.024790615875371</c:v>
                </c:pt>
                <c:pt idx="9">
                  <c:v>31.592954801966989</c:v>
                </c:pt>
                <c:pt idx="10">
                  <c:v>27.330192208941479</c:v>
                </c:pt>
                <c:pt idx="11">
                  <c:v>30.664605100759754</c:v>
                </c:pt>
                <c:pt idx="12">
                  <c:v>27.430913990779967</c:v>
                </c:pt>
                <c:pt idx="13">
                  <c:v>26.6890108474472</c:v>
                </c:pt>
                <c:pt idx="14">
                  <c:v>25.906158461028998</c:v>
                </c:pt>
                <c:pt idx="15">
                  <c:v>25.726644138233389</c:v>
                </c:pt>
                <c:pt idx="16">
                  <c:v>25.547021081818261</c:v>
                </c:pt>
                <c:pt idx="17">
                  <c:v>25.37738257934625</c:v>
                </c:pt>
                <c:pt idx="18">
                  <c:v>25.230925623585843</c:v>
                </c:pt>
                <c:pt idx="19">
                  <c:v>25.056350427443544</c:v>
                </c:pt>
                <c:pt idx="20">
                  <c:v>24.852336950235419</c:v>
                </c:pt>
                <c:pt idx="21">
                  <c:v>24.614306853526472</c:v>
                </c:pt>
                <c:pt idx="22">
                  <c:v>24.340951673345515</c:v>
                </c:pt>
                <c:pt idx="23">
                  <c:v>24.034917804226971</c:v>
                </c:pt>
                <c:pt idx="24">
                  <c:v>23.751805463649184</c:v>
                </c:pt>
                <c:pt idx="25">
                  <c:v>24.300444351691645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115.79416225865666</c:v>
                </c:pt>
                <c:pt idx="1">
                  <c:v>113.21412068622467</c:v>
                </c:pt>
                <c:pt idx="2">
                  <c:v>111.14394585190344</c:v>
                </c:pt>
                <c:pt idx="3">
                  <c:v>106.48892731634406</c:v>
                </c:pt>
                <c:pt idx="4">
                  <c:v>105.87332956771894</c:v>
                </c:pt>
                <c:pt idx="5">
                  <c:v>108.76189085848347</c:v>
                </c:pt>
                <c:pt idx="6">
                  <c:v>110.44770017363658</c:v>
                </c:pt>
                <c:pt idx="7">
                  <c:v>101.4720256290336</c:v>
                </c:pt>
                <c:pt idx="8">
                  <c:v>99.280995366783046</c:v>
                </c:pt>
                <c:pt idx="9">
                  <c:v>100.54815340518488</c:v>
                </c:pt>
                <c:pt idx="10">
                  <c:v>86.839061824003309</c:v>
                </c:pt>
                <c:pt idx="11">
                  <c:v>94.545657484583515</c:v>
                </c:pt>
                <c:pt idx="12">
                  <c:v>88.599272347837541</c:v>
                </c:pt>
                <c:pt idx="13">
                  <c:v>86.105395793793036</c:v>
                </c:pt>
                <c:pt idx="14">
                  <c:v>83.702681962620645</c:v>
                </c:pt>
                <c:pt idx="15">
                  <c:v>81.077752846695603</c:v>
                </c:pt>
                <c:pt idx="16">
                  <c:v>78.408465770341834</c:v>
                </c:pt>
                <c:pt idx="17">
                  <c:v>75.749486937392234</c:v>
                </c:pt>
                <c:pt idx="18">
                  <c:v>73.103930815226761</c:v>
                </c:pt>
                <c:pt idx="19">
                  <c:v>70.469499888798893</c:v>
                </c:pt>
                <c:pt idx="20">
                  <c:v>67.862744342987057</c:v>
                </c:pt>
                <c:pt idx="21">
                  <c:v>65.236475883357585</c:v>
                </c:pt>
                <c:pt idx="22">
                  <c:v>62.614525762667895</c:v>
                </c:pt>
                <c:pt idx="23">
                  <c:v>59.98784580573404</c:v>
                </c:pt>
                <c:pt idx="24">
                  <c:v>57.333940652831757</c:v>
                </c:pt>
                <c:pt idx="25">
                  <c:v>54.59662145740748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155.69992904007916</c:v>
                </c:pt>
                <c:pt idx="1">
                  <c:v>158.64150577603584</c:v>
                </c:pt>
                <c:pt idx="2">
                  <c:v>160.7887660245685</c:v>
                </c:pt>
                <c:pt idx="3">
                  <c:v>162.55973354131129</c:v>
                </c:pt>
                <c:pt idx="4">
                  <c:v>160.23135027366902</c:v>
                </c:pt>
                <c:pt idx="5">
                  <c:v>160.43545527244578</c:v>
                </c:pt>
                <c:pt idx="6">
                  <c:v>165.93286866736381</c:v>
                </c:pt>
                <c:pt idx="7">
                  <c:v>158.47247260750223</c:v>
                </c:pt>
                <c:pt idx="8">
                  <c:v>152.67852455688922</c:v>
                </c:pt>
                <c:pt idx="9">
                  <c:v>161.33545489776958</c:v>
                </c:pt>
                <c:pt idx="10">
                  <c:v>147.07366931956383</c:v>
                </c:pt>
                <c:pt idx="11">
                  <c:v>154.2006729701782</c:v>
                </c:pt>
                <c:pt idx="12">
                  <c:v>148.39374985151048</c:v>
                </c:pt>
                <c:pt idx="13">
                  <c:v>146.54894010302456</c:v>
                </c:pt>
                <c:pt idx="14">
                  <c:v>144.84996447572141</c:v>
                </c:pt>
                <c:pt idx="15">
                  <c:v>142.7480130766605</c:v>
                </c:pt>
                <c:pt idx="16">
                  <c:v>140.53594393044335</c:v>
                </c:pt>
                <c:pt idx="17">
                  <c:v>138.25009117657527</c:v>
                </c:pt>
                <c:pt idx="18">
                  <c:v>135.96036313977802</c:v>
                </c:pt>
                <c:pt idx="19">
                  <c:v>133.65991393134061</c:v>
                </c:pt>
                <c:pt idx="20">
                  <c:v>131.39879731093225</c:v>
                </c:pt>
                <c:pt idx="21">
                  <c:v>129.11657623894737</c:v>
                </c:pt>
                <c:pt idx="22">
                  <c:v>126.83217629470519</c:v>
                </c:pt>
                <c:pt idx="23">
                  <c:v>124.55299215631706</c:v>
                </c:pt>
                <c:pt idx="24">
                  <c:v>122.25834886372073</c:v>
                </c:pt>
                <c:pt idx="25">
                  <c:v>119.81326743235817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156.81105447982694</c:v>
                </c:pt>
                <c:pt idx="1">
                  <c:v>153.79408817259986</c:v>
                </c:pt>
                <c:pt idx="2">
                  <c:v>165.27997614709699</c:v>
                </c:pt>
                <c:pt idx="3">
                  <c:v>154.93729447674215</c:v>
                </c:pt>
                <c:pt idx="4">
                  <c:v>160.7187567089027</c:v>
                </c:pt>
                <c:pt idx="5">
                  <c:v>165.42901015142291</c:v>
                </c:pt>
                <c:pt idx="6">
                  <c:v>173.32322349868292</c:v>
                </c:pt>
                <c:pt idx="7">
                  <c:v>167.12801383757704</c:v>
                </c:pt>
                <c:pt idx="8">
                  <c:v>167.46497566597716</c:v>
                </c:pt>
                <c:pt idx="9">
                  <c:v>163.68788908435187</c:v>
                </c:pt>
                <c:pt idx="10">
                  <c:v>169.9741344418608</c:v>
                </c:pt>
                <c:pt idx="11">
                  <c:v>163.3239633883791</c:v>
                </c:pt>
                <c:pt idx="12">
                  <c:v>165.39517450392992</c:v>
                </c:pt>
                <c:pt idx="13">
                  <c:v>165.50692872835239</c:v>
                </c:pt>
                <c:pt idx="14">
                  <c:v>165.85426037428886</c:v>
                </c:pt>
                <c:pt idx="15">
                  <c:v>165.77770100475524</c:v>
                </c:pt>
                <c:pt idx="16">
                  <c:v>165.57658584287725</c:v>
                </c:pt>
                <c:pt idx="17">
                  <c:v>165.30772140866679</c:v>
                </c:pt>
                <c:pt idx="18">
                  <c:v>165.04789233497382</c:v>
                </c:pt>
                <c:pt idx="19">
                  <c:v>164.81022357656911</c:v>
                </c:pt>
                <c:pt idx="20">
                  <c:v>164.64862184815271</c:v>
                </c:pt>
                <c:pt idx="21">
                  <c:v>164.50038593005584</c:v>
                </c:pt>
                <c:pt idx="22">
                  <c:v>164.37228860301718</c:v>
                </c:pt>
                <c:pt idx="23">
                  <c:v>164.28301956338098</c:v>
                </c:pt>
                <c:pt idx="24">
                  <c:v>164.22186828657337</c:v>
                </c:pt>
                <c:pt idx="25">
                  <c:v>164.03017966691576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39.901934440780657</c:v>
                </c:pt>
                <c:pt idx="1">
                  <c:v>41.6784049726338</c:v>
                </c:pt>
                <c:pt idx="2">
                  <c:v>44.902794601909576</c:v>
                </c:pt>
                <c:pt idx="3">
                  <c:v>45.047988710556545</c:v>
                </c:pt>
                <c:pt idx="4">
                  <c:v>47.936463119394965</c:v>
                </c:pt>
                <c:pt idx="5">
                  <c:v>45.454306292723047</c:v>
                </c:pt>
                <c:pt idx="6">
                  <c:v>46.263061158602291</c:v>
                </c:pt>
                <c:pt idx="7">
                  <c:v>47.542021177811471</c:v>
                </c:pt>
                <c:pt idx="8">
                  <c:v>47.360014511858424</c:v>
                </c:pt>
                <c:pt idx="9">
                  <c:v>51.98961224113885</c:v>
                </c:pt>
                <c:pt idx="10">
                  <c:v>51.882229001212039</c:v>
                </c:pt>
                <c:pt idx="11">
                  <c:v>50.405011017959829</c:v>
                </c:pt>
                <c:pt idx="12">
                  <c:v>51.106469053017229</c:v>
                </c:pt>
                <c:pt idx="13">
                  <c:v>51.777740773873361</c:v>
                </c:pt>
                <c:pt idx="14">
                  <c:v>52.53679208915861</c:v>
                </c:pt>
                <c:pt idx="15">
                  <c:v>53.151538252094817</c:v>
                </c:pt>
                <c:pt idx="16">
                  <c:v>53.777007404044888</c:v>
                </c:pt>
                <c:pt idx="17">
                  <c:v>54.397130726128687</c:v>
                </c:pt>
                <c:pt idx="18" formatCode="General">
                  <c:v>55.033225749191701</c:v>
                </c:pt>
                <c:pt idx="19" formatCode="General">
                  <c:v>55.691862035911178</c:v>
                </c:pt>
                <c:pt idx="20" formatCode="General">
                  <c:v>56.394518689608475</c:v>
                </c:pt>
                <c:pt idx="21" formatCode="General">
                  <c:v>57.114672573789036</c:v>
                </c:pt>
                <c:pt idx="22">
                  <c:v>57.846879960549501</c:v>
                </c:pt>
                <c:pt idx="23">
                  <c:v>58.619332241910179</c:v>
                </c:pt>
                <c:pt idx="24">
                  <c:v>59.429489765579078</c:v>
                </c:pt>
                <c:pt idx="25">
                  <c:v>60.186558431106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47.721247321430361</c:v>
                </c:pt>
                <c:pt idx="1">
                  <c:v>47.175492279256694</c:v>
                </c:pt>
                <c:pt idx="2">
                  <c:v>49.998990157906341</c:v>
                </c:pt>
                <c:pt idx="3">
                  <c:v>49.405018893130958</c:v>
                </c:pt>
                <c:pt idx="4">
                  <c:v>50.508562353220384</c:v>
                </c:pt>
                <c:pt idx="5">
                  <c:v>48.249024917500009</c:v>
                </c:pt>
                <c:pt idx="6">
                  <c:v>48.054407798240341</c:v>
                </c:pt>
                <c:pt idx="7">
                  <c:v>49.076916152509632</c:v>
                </c:pt>
                <c:pt idx="8">
                  <c:v>48.575459294982259</c:v>
                </c:pt>
                <c:pt idx="9">
                  <c:v>52.395281593323013</c:v>
                </c:pt>
                <c:pt idx="10">
                  <c:v>51.787583732443231</c:v>
                </c:pt>
                <c:pt idx="11">
                  <c:v>49.981127820301509</c:v>
                </c:pt>
                <c:pt idx="12">
                  <c:v>50.343265822325392</c:v>
                </c:pt>
                <c:pt idx="13">
                  <c:v>50.687940095021077</c:v>
                </c:pt>
                <c:pt idx="14">
                  <c:v>51.165660437388681</c:v>
                </c:pt>
                <c:pt idx="15">
                  <c:v>51.522535072951044</c:v>
                </c:pt>
                <c:pt idx="16">
                  <c:v>51.916402603148761</c:v>
                </c:pt>
                <c:pt idx="17">
                  <c:v>52.296839931371409</c:v>
                </c:pt>
                <c:pt idx="18" formatCode="General">
                  <c:v>52.686199368388344</c:v>
                </c:pt>
                <c:pt idx="19" formatCode="General">
                  <c:v>53.158978139425663</c:v>
                </c:pt>
                <c:pt idx="20" formatCode="General">
                  <c:v>53.674676905754474</c:v>
                </c:pt>
                <c:pt idx="21" formatCode="General">
                  <c:v>54.223514750574012</c:v>
                </c:pt>
                <c:pt idx="22">
                  <c:v>54.830183889702177</c:v>
                </c:pt>
                <c:pt idx="23">
                  <c:v>55.481880335593125</c:v>
                </c:pt>
                <c:pt idx="24">
                  <c:v>56.15303511524165</c:v>
                </c:pt>
                <c:pt idx="25">
                  <c:v>56.776059613736102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130.68659596598806</c:v>
                </c:pt>
                <c:pt idx="1">
                  <c:v>137.77449220399868</c:v>
                </c:pt>
                <c:pt idx="2">
                  <c:v>151.53893498795347</c:v>
                </c:pt>
                <c:pt idx="3">
                  <c:v>157.37133881783586</c:v>
                </c:pt>
                <c:pt idx="4">
                  <c:v>167.08093965506433</c:v>
                </c:pt>
                <c:pt idx="5">
                  <c:v>164.7856327571983</c:v>
                </c:pt>
                <c:pt idx="6">
                  <c:v>165.36319903755549</c:v>
                </c:pt>
                <c:pt idx="7">
                  <c:v>168.11348054186234</c:v>
                </c:pt>
                <c:pt idx="8">
                  <c:v>173.22172561453073</c:v>
                </c:pt>
                <c:pt idx="9">
                  <c:v>189.84563532728723</c:v>
                </c:pt>
                <c:pt idx="10">
                  <c:v>188.41023239848334</c:v>
                </c:pt>
                <c:pt idx="11">
                  <c:v>188.58171832398767</c:v>
                </c:pt>
                <c:pt idx="12">
                  <c:v>191.07604741913241</c:v>
                </c:pt>
                <c:pt idx="13">
                  <c:v>194.37255381911294</c:v>
                </c:pt>
                <c:pt idx="14">
                  <c:v>197.93428688261918</c:v>
                </c:pt>
                <c:pt idx="15">
                  <c:v>200.93517590213494</c:v>
                </c:pt>
                <c:pt idx="16">
                  <c:v>203.76473112831223</c:v>
                </c:pt>
                <c:pt idx="17">
                  <c:v>206.55988745545392</c:v>
                </c:pt>
                <c:pt idx="18" formatCode="General">
                  <c:v>209.37157614585013</c:v>
                </c:pt>
                <c:pt idx="19" formatCode="General">
                  <c:v>212.15616307306334</c:v>
                </c:pt>
                <c:pt idx="20" formatCode="General">
                  <c:v>215.03059197402237</c:v>
                </c:pt>
                <c:pt idx="21" formatCode="General">
                  <c:v>217.92738139384821</c:v>
                </c:pt>
                <c:pt idx="22" formatCode="General">
                  <c:v>220.84664682404451</c:v>
                </c:pt>
                <c:pt idx="23" formatCode="General">
                  <c:v>223.80161536171681</c:v>
                </c:pt>
                <c:pt idx="24" formatCode="General">
                  <c:v>226.77903528698783</c:v>
                </c:pt>
                <c:pt idx="25" formatCode="General">
                  <c:v>229.6491014778035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59.859909548105612</c:v>
                </c:pt>
                <c:pt idx="1">
                  <c:v>59.394585207165711</c:v>
                </c:pt>
                <c:pt idx="2">
                  <c:v>65.16620117980986</c:v>
                </c:pt>
                <c:pt idx="3">
                  <c:v>62.648709374202141</c:v>
                </c:pt>
                <c:pt idx="4">
                  <c:v>72.099254036046588</c:v>
                </c:pt>
                <c:pt idx="5">
                  <c:v>76.459290658031875</c:v>
                </c:pt>
                <c:pt idx="6">
                  <c:v>91.034930752029055</c:v>
                </c:pt>
                <c:pt idx="7">
                  <c:v>91.108992164483084</c:v>
                </c:pt>
                <c:pt idx="8">
                  <c:v>91.678033491697391</c:v>
                </c:pt>
                <c:pt idx="9">
                  <c:v>98.632512502542966</c:v>
                </c:pt>
                <c:pt idx="10">
                  <c:v>105.97213688763351</c:v>
                </c:pt>
                <c:pt idx="11">
                  <c:v>100.29277769795591</c:v>
                </c:pt>
                <c:pt idx="12">
                  <c:v>110.07784795003806</c:v>
                </c:pt>
                <c:pt idx="13">
                  <c:v>114.23459074283937</c:v>
                </c:pt>
                <c:pt idx="14">
                  <c:v>118.48615571015389</c:v>
                </c:pt>
                <c:pt idx="15">
                  <c:v>122.29435834194869</c:v>
                </c:pt>
                <c:pt idx="16">
                  <c:v>125.94974143471482</c:v>
                </c:pt>
                <c:pt idx="17">
                  <c:v>129.47607653816681</c:v>
                </c:pt>
                <c:pt idx="18" formatCode="General">
                  <c:v>132.89141025239215</c:v>
                </c:pt>
                <c:pt idx="19" formatCode="General">
                  <c:v>136.22714895857789</c:v>
                </c:pt>
                <c:pt idx="20" formatCode="General">
                  <c:v>139.52218575189499</c:v>
                </c:pt>
                <c:pt idx="21" formatCode="General">
                  <c:v>142.7294434082782</c:v>
                </c:pt>
                <c:pt idx="22" formatCode="General">
                  <c:v>145.85522770106328</c:v>
                </c:pt>
                <c:pt idx="23" formatCode="General">
                  <c:v>148.90984515260979</c:v>
                </c:pt>
                <c:pt idx="24" formatCode="General">
                  <c:v>151.86821061476792</c:v>
                </c:pt>
                <c:pt idx="25" formatCode="General">
                  <c:v>154.59465622467877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8.4389712751316903</c:v>
                </c:pt>
                <c:pt idx="1">
                  <c:v>8.1364819770697956</c:v>
                </c:pt>
                <c:pt idx="2">
                  <c:v>9.0443138553667151</c:v>
                </c:pt>
                <c:pt idx="3">
                  <c:v>8.8408928256505668</c:v>
                </c:pt>
                <c:pt idx="4">
                  <c:v>9.8959899943628713</c:v>
                </c:pt>
                <c:pt idx="5">
                  <c:v>10.597702177599508</c:v>
                </c:pt>
                <c:pt idx="6">
                  <c:v>12.659185071557491</c:v>
                </c:pt>
                <c:pt idx="7">
                  <c:v>12.548226882472486</c:v>
                </c:pt>
                <c:pt idx="8">
                  <c:v>12.640480881406727</c:v>
                </c:pt>
                <c:pt idx="9">
                  <c:v>13.681506146435176</c:v>
                </c:pt>
                <c:pt idx="10">
                  <c:v>14.759760185860078</c:v>
                </c:pt>
                <c:pt idx="11">
                  <c:v>14.018466195894295</c:v>
                </c:pt>
                <c:pt idx="12">
                  <c:v>15.326259061429475</c:v>
                </c:pt>
                <c:pt idx="13">
                  <c:v>15.902899096536949</c:v>
                </c:pt>
                <c:pt idx="14">
                  <c:v>16.491039607020266</c:v>
                </c:pt>
                <c:pt idx="15">
                  <c:v>17.021281364526335</c:v>
                </c:pt>
                <c:pt idx="16">
                  <c:v>17.531100804298909</c:v>
                </c:pt>
                <c:pt idx="17">
                  <c:v>18.024383246897955</c:v>
                </c:pt>
                <c:pt idx="18" formatCode="General">
                  <c:v>18.503476570612332</c:v>
                </c:pt>
                <c:pt idx="19" formatCode="General">
                  <c:v>18.96685996886972</c:v>
                </c:pt>
                <c:pt idx="20" formatCode="General">
                  <c:v>19.425526226411634</c:v>
                </c:pt>
                <c:pt idx="21" formatCode="General">
                  <c:v>19.871242967623441</c:v>
                </c:pt>
                <c:pt idx="22" formatCode="General">
                  <c:v>20.30711929090393</c:v>
                </c:pt>
                <c:pt idx="23" formatCode="General">
                  <c:v>20.731551578510079</c:v>
                </c:pt>
                <c:pt idx="24" formatCode="General">
                  <c:v>21.14926595064874</c:v>
                </c:pt>
                <c:pt idx="25" formatCode="General">
                  <c:v>21.538111344302298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40.914195670000929</c:v>
                </c:pt>
                <c:pt idx="1">
                  <c:v>37.959828725015235</c:v>
                </c:pt>
                <c:pt idx="2">
                  <c:v>31.445077193485861</c:v>
                </c:pt>
                <c:pt idx="3">
                  <c:v>33.670096044225311</c:v>
                </c:pt>
                <c:pt idx="4">
                  <c:v>25.19535429161974</c:v>
                </c:pt>
                <c:pt idx="5">
                  <c:v>30.589686914595312</c:v>
                </c:pt>
                <c:pt idx="6">
                  <c:v>28.846423842331568</c:v>
                </c:pt>
                <c:pt idx="7">
                  <c:v>29.470851006747722</c:v>
                </c:pt>
                <c:pt idx="8">
                  <c:v>28.024790615875371</c:v>
                </c:pt>
                <c:pt idx="9">
                  <c:v>31.592954801966989</c:v>
                </c:pt>
                <c:pt idx="10">
                  <c:v>27.330192208941479</c:v>
                </c:pt>
                <c:pt idx="11">
                  <c:v>30.664605100759754</c:v>
                </c:pt>
                <c:pt idx="12">
                  <c:v>27.430913990779967</c:v>
                </c:pt>
                <c:pt idx="13">
                  <c:v>26.6890108474472</c:v>
                </c:pt>
                <c:pt idx="14">
                  <c:v>25.906158461028998</c:v>
                </c:pt>
                <c:pt idx="15">
                  <c:v>25.726644138233389</c:v>
                </c:pt>
                <c:pt idx="16">
                  <c:v>25.547021081818261</c:v>
                </c:pt>
                <c:pt idx="17">
                  <c:v>25.37738257934625</c:v>
                </c:pt>
                <c:pt idx="18">
                  <c:v>25.230925623585843</c:v>
                </c:pt>
                <c:pt idx="19">
                  <c:v>25.056350427443544</c:v>
                </c:pt>
                <c:pt idx="20">
                  <c:v>24.852336950235419</c:v>
                </c:pt>
                <c:pt idx="21">
                  <c:v>24.614306853526472</c:v>
                </c:pt>
                <c:pt idx="22">
                  <c:v>24.340951673345515</c:v>
                </c:pt>
                <c:pt idx="23">
                  <c:v>24.034917804226971</c:v>
                </c:pt>
                <c:pt idx="24">
                  <c:v>23.751805463649184</c:v>
                </c:pt>
                <c:pt idx="25">
                  <c:v>24.300444351691645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115.79416225865666</c:v>
                </c:pt>
                <c:pt idx="1">
                  <c:v>113.21412068622467</c:v>
                </c:pt>
                <c:pt idx="2">
                  <c:v>111.14394585190344</c:v>
                </c:pt>
                <c:pt idx="3">
                  <c:v>106.48892731634406</c:v>
                </c:pt>
                <c:pt idx="4">
                  <c:v>105.87332956771894</c:v>
                </c:pt>
                <c:pt idx="5">
                  <c:v>108.76189085848347</c:v>
                </c:pt>
                <c:pt idx="6">
                  <c:v>110.44770017363658</c:v>
                </c:pt>
                <c:pt idx="7">
                  <c:v>101.4720256290336</c:v>
                </c:pt>
                <c:pt idx="8">
                  <c:v>99.280995366783046</c:v>
                </c:pt>
                <c:pt idx="9">
                  <c:v>100.54815340518488</c:v>
                </c:pt>
                <c:pt idx="10">
                  <c:v>86.839061824003309</c:v>
                </c:pt>
                <c:pt idx="11">
                  <c:v>94.545657484583515</c:v>
                </c:pt>
                <c:pt idx="12">
                  <c:v>88.599272347837541</c:v>
                </c:pt>
                <c:pt idx="13">
                  <c:v>86.105395793793036</c:v>
                </c:pt>
                <c:pt idx="14">
                  <c:v>83.702681962620645</c:v>
                </c:pt>
                <c:pt idx="15">
                  <c:v>81.077752846695603</c:v>
                </c:pt>
                <c:pt idx="16">
                  <c:v>78.408465770341834</c:v>
                </c:pt>
                <c:pt idx="17">
                  <c:v>75.749486937392234</c:v>
                </c:pt>
                <c:pt idx="18">
                  <c:v>73.103930815226761</c:v>
                </c:pt>
                <c:pt idx="19">
                  <c:v>70.469499888798893</c:v>
                </c:pt>
                <c:pt idx="20">
                  <c:v>67.862744342987057</c:v>
                </c:pt>
                <c:pt idx="21">
                  <c:v>65.236475883357585</c:v>
                </c:pt>
                <c:pt idx="22">
                  <c:v>62.614525762667895</c:v>
                </c:pt>
                <c:pt idx="23">
                  <c:v>59.98784580573404</c:v>
                </c:pt>
                <c:pt idx="24">
                  <c:v>57.333940652831757</c:v>
                </c:pt>
                <c:pt idx="25">
                  <c:v>54.59662145740748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155.69992904007916</c:v>
                </c:pt>
                <c:pt idx="1">
                  <c:v>158.64150577603584</c:v>
                </c:pt>
                <c:pt idx="2">
                  <c:v>160.7887660245685</c:v>
                </c:pt>
                <c:pt idx="3">
                  <c:v>162.55973354131129</c:v>
                </c:pt>
                <c:pt idx="4">
                  <c:v>160.23135027366902</c:v>
                </c:pt>
                <c:pt idx="5">
                  <c:v>160.43545527244578</c:v>
                </c:pt>
                <c:pt idx="6">
                  <c:v>165.93286866736381</c:v>
                </c:pt>
                <c:pt idx="7">
                  <c:v>158.47247260750223</c:v>
                </c:pt>
                <c:pt idx="8">
                  <c:v>152.67852455688922</c:v>
                </c:pt>
                <c:pt idx="9">
                  <c:v>161.33545489776958</c:v>
                </c:pt>
                <c:pt idx="10">
                  <c:v>147.07366931956383</c:v>
                </c:pt>
                <c:pt idx="11">
                  <c:v>154.2006729701782</c:v>
                </c:pt>
                <c:pt idx="12">
                  <c:v>148.39374985151048</c:v>
                </c:pt>
                <c:pt idx="13">
                  <c:v>146.54894010302456</c:v>
                </c:pt>
                <c:pt idx="14">
                  <c:v>144.84996447572141</c:v>
                </c:pt>
                <c:pt idx="15">
                  <c:v>142.7480130766605</c:v>
                </c:pt>
                <c:pt idx="16">
                  <c:v>140.53594393044335</c:v>
                </c:pt>
                <c:pt idx="17">
                  <c:v>138.25009117657527</c:v>
                </c:pt>
                <c:pt idx="18">
                  <c:v>135.96036313977802</c:v>
                </c:pt>
                <c:pt idx="19">
                  <c:v>133.65991393134061</c:v>
                </c:pt>
                <c:pt idx="20">
                  <c:v>131.39879731093225</c:v>
                </c:pt>
                <c:pt idx="21">
                  <c:v>129.11657623894737</c:v>
                </c:pt>
                <c:pt idx="22">
                  <c:v>126.83217629470519</c:v>
                </c:pt>
                <c:pt idx="23">
                  <c:v>124.55299215631706</c:v>
                </c:pt>
                <c:pt idx="24">
                  <c:v>122.25834886372073</c:v>
                </c:pt>
                <c:pt idx="25">
                  <c:v>119.81326743235817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156.81105447982694</c:v>
                </c:pt>
                <c:pt idx="1">
                  <c:v>153.79408817259986</c:v>
                </c:pt>
                <c:pt idx="2">
                  <c:v>165.27997614709699</c:v>
                </c:pt>
                <c:pt idx="3">
                  <c:v>154.93729447674215</c:v>
                </c:pt>
                <c:pt idx="4">
                  <c:v>160.7187567089027</c:v>
                </c:pt>
                <c:pt idx="5">
                  <c:v>165.42901015142291</c:v>
                </c:pt>
                <c:pt idx="6">
                  <c:v>173.32322349868292</c:v>
                </c:pt>
                <c:pt idx="7">
                  <c:v>167.12801383757704</c:v>
                </c:pt>
                <c:pt idx="8">
                  <c:v>167.46497566597716</c:v>
                </c:pt>
                <c:pt idx="9">
                  <c:v>163.68788908435187</c:v>
                </c:pt>
                <c:pt idx="10">
                  <c:v>169.9741344418608</c:v>
                </c:pt>
                <c:pt idx="11">
                  <c:v>163.3239633883791</c:v>
                </c:pt>
                <c:pt idx="12">
                  <c:v>165.39517450392992</c:v>
                </c:pt>
                <c:pt idx="13">
                  <c:v>165.50692872835239</c:v>
                </c:pt>
                <c:pt idx="14">
                  <c:v>165.85426037428886</c:v>
                </c:pt>
                <c:pt idx="15">
                  <c:v>165.77770100475524</c:v>
                </c:pt>
                <c:pt idx="16">
                  <c:v>165.57658584287725</c:v>
                </c:pt>
                <c:pt idx="17">
                  <c:v>165.30772140866679</c:v>
                </c:pt>
                <c:pt idx="18">
                  <c:v>165.04789233497382</c:v>
                </c:pt>
                <c:pt idx="19">
                  <c:v>164.81022357656911</c:v>
                </c:pt>
                <c:pt idx="20">
                  <c:v>164.64862184815271</c:v>
                </c:pt>
                <c:pt idx="21">
                  <c:v>164.50038593005584</c:v>
                </c:pt>
                <c:pt idx="22">
                  <c:v>164.37228860301718</c:v>
                </c:pt>
                <c:pt idx="23">
                  <c:v>164.28301956338098</c:v>
                </c:pt>
                <c:pt idx="24">
                  <c:v>164.22186828657337</c:v>
                </c:pt>
                <c:pt idx="25">
                  <c:v>164.03017966691576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39.901934440780657</c:v>
                </c:pt>
                <c:pt idx="1">
                  <c:v>41.6784049726338</c:v>
                </c:pt>
                <c:pt idx="2">
                  <c:v>44.902794601909576</c:v>
                </c:pt>
                <c:pt idx="3">
                  <c:v>45.047988710556545</c:v>
                </c:pt>
                <c:pt idx="4">
                  <c:v>47.936463119394965</c:v>
                </c:pt>
                <c:pt idx="5">
                  <c:v>45.454306292723047</c:v>
                </c:pt>
                <c:pt idx="6">
                  <c:v>46.263061158602291</c:v>
                </c:pt>
                <c:pt idx="7">
                  <c:v>47.542021177811471</c:v>
                </c:pt>
                <c:pt idx="8">
                  <c:v>47.360014511858424</c:v>
                </c:pt>
                <c:pt idx="9">
                  <c:v>51.98961224113885</c:v>
                </c:pt>
                <c:pt idx="10">
                  <c:v>51.882229001212039</c:v>
                </c:pt>
                <c:pt idx="11">
                  <c:v>50.405011017959829</c:v>
                </c:pt>
                <c:pt idx="12">
                  <c:v>51.106469053017229</c:v>
                </c:pt>
                <c:pt idx="13">
                  <c:v>51.777740773873361</c:v>
                </c:pt>
                <c:pt idx="14">
                  <c:v>52.53679208915861</c:v>
                </c:pt>
                <c:pt idx="15">
                  <c:v>53.151538252094817</c:v>
                </c:pt>
                <c:pt idx="16">
                  <c:v>53.777007404044888</c:v>
                </c:pt>
                <c:pt idx="17">
                  <c:v>54.397130726128687</c:v>
                </c:pt>
                <c:pt idx="18" formatCode="General">
                  <c:v>55.033225749191701</c:v>
                </c:pt>
                <c:pt idx="19" formatCode="General">
                  <c:v>55.691862035911178</c:v>
                </c:pt>
                <c:pt idx="20" formatCode="General">
                  <c:v>56.394518689608475</c:v>
                </c:pt>
                <c:pt idx="21" formatCode="General">
                  <c:v>57.114672573789036</c:v>
                </c:pt>
                <c:pt idx="22">
                  <c:v>57.846879960549501</c:v>
                </c:pt>
                <c:pt idx="23">
                  <c:v>58.619332241910179</c:v>
                </c:pt>
                <c:pt idx="24">
                  <c:v>59.429489765579078</c:v>
                </c:pt>
                <c:pt idx="25">
                  <c:v>60.186558431106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47.721247321430361</c:v>
                </c:pt>
                <c:pt idx="1">
                  <c:v>47.175492279256694</c:v>
                </c:pt>
                <c:pt idx="2">
                  <c:v>49.998990157906341</c:v>
                </c:pt>
                <c:pt idx="3">
                  <c:v>49.405018893130958</c:v>
                </c:pt>
                <c:pt idx="4">
                  <c:v>50.508562353220384</c:v>
                </c:pt>
                <c:pt idx="5">
                  <c:v>48.249024917500009</c:v>
                </c:pt>
                <c:pt idx="6">
                  <c:v>48.054407798240341</c:v>
                </c:pt>
                <c:pt idx="7">
                  <c:v>49.076916152509632</c:v>
                </c:pt>
                <c:pt idx="8">
                  <c:v>48.575459294982259</c:v>
                </c:pt>
                <c:pt idx="9">
                  <c:v>52.395281593323013</c:v>
                </c:pt>
                <c:pt idx="10">
                  <c:v>51.787583732443231</c:v>
                </c:pt>
                <c:pt idx="11">
                  <c:v>49.981127820301509</c:v>
                </c:pt>
                <c:pt idx="12">
                  <c:v>50.343265822325392</c:v>
                </c:pt>
                <c:pt idx="13">
                  <c:v>50.687940095021077</c:v>
                </c:pt>
                <c:pt idx="14">
                  <c:v>51.165660437388681</c:v>
                </c:pt>
                <c:pt idx="15">
                  <c:v>51.522535072951044</c:v>
                </c:pt>
                <c:pt idx="16">
                  <c:v>51.916402603148761</c:v>
                </c:pt>
                <c:pt idx="17">
                  <c:v>52.296839931371409</c:v>
                </c:pt>
                <c:pt idx="18" formatCode="General">
                  <c:v>52.686199368388344</c:v>
                </c:pt>
                <c:pt idx="19" formatCode="General">
                  <c:v>53.158978139425663</c:v>
                </c:pt>
                <c:pt idx="20" formatCode="General">
                  <c:v>53.674676905754474</c:v>
                </c:pt>
                <c:pt idx="21" formatCode="General">
                  <c:v>54.223514750574012</c:v>
                </c:pt>
                <c:pt idx="22">
                  <c:v>54.830183889702177</c:v>
                </c:pt>
                <c:pt idx="23">
                  <c:v>55.481880335593125</c:v>
                </c:pt>
                <c:pt idx="24">
                  <c:v>56.15303511524165</c:v>
                </c:pt>
                <c:pt idx="25">
                  <c:v>56.776059613736102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130.68659596598806</c:v>
                </c:pt>
                <c:pt idx="1">
                  <c:v>137.77449220399868</c:v>
                </c:pt>
                <c:pt idx="2">
                  <c:v>151.53893498795347</c:v>
                </c:pt>
                <c:pt idx="3">
                  <c:v>157.37133881783586</c:v>
                </c:pt>
                <c:pt idx="4">
                  <c:v>167.08093965506433</c:v>
                </c:pt>
                <c:pt idx="5">
                  <c:v>164.7856327571983</c:v>
                </c:pt>
                <c:pt idx="6">
                  <c:v>165.36319903755549</c:v>
                </c:pt>
                <c:pt idx="7">
                  <c:v>168.11348054186234</c:v>
                </c:pt>
                <c:pt idx="8">
                  <c:v>173.22172561453073</c:v>
                </c:pt>
                <c:pt idx="9">
                  <c:v>189.84563532728723</c:v>
                </c:pt>
                <c:pt idx="10">
                  <c:v>188.41023239848334</c:v>
                </c:pt>
                <c:pt idx="11">
                  <c:v>188.58171832398767</c:v>
                </c:pt>
                <c:pt idx="12">
                  <c:v>191.07604741913241</c:v>
                </c:pt>
                <c:pt idx="13">
                  <c:v>194.37255381911294</c:v>
                </c:pt>
                <c:pt idx="14">
                  <c:v>197.93428688261918</c:v>
                </c:pt>
                <c:pt idx="15">
                  <c:v>200.93517590213494</c:v>
                </c:pt>
                <c:pt idx="16">
                  <c:v>203.76473112831223</c:v>
                </c:pt>
                <c:pt idx="17">
                  <c:v>206.55988745545392</c:v>
                </c:pt>
                <c:pt idx="18" formatCode="General">
                  <c:v>209.37157614585013</c:v>
                </c:pt>
                <c:pt idx="19" formatCode="General">
                  <c:v>212.15616307306334</c:v>
                </c:pt>
                <c:pt idx="20" formatCode="General">
                  <c:v>215.03059197402237</c:v>
                </c:pt>
                <c:pt idx="21" formatCode="General">
                  <c:v>217.92738139384821</c:v>
                </c:pt>
                <c:pt idx="22" formatCode="General">
                  <c:v>220.84664682404451</c:v>
                </c:pt>
                <c:pt idx="23" formatCode="General">
                  <c:v>223.80161536171681</c:v>
                </c:pt>
                <c:pt idx="24" formatCode="General">
                  <c:v>226.77903528698783</c:v>
                </c:pt>
                <c:pt idx="25" formatCode="General">
                  <c:v>229.6491014778035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59.859909548105612</c:v>
                </c:pt>
                <c:pt idx="1">
                  <c:v>59.394585207165711</c:v>
                </c:pt>
                <c:pt idx="2">
                  <c:v>65.16620117980986</c:v>
                </c:pt>
                <c:pt idx="3">
                  <c:v>62.648709374202141</c:v>
                </c:pt>
                <c:pt idx="4">
                  <c:v>72.099254036046588</c:v>
                </c:pt>
                <c:pt idx="5">
                  <c:v>76.459290658031875</c:v>
                </c:pt>
                <c:pt idx="6">
                  <c:v>91.034930752029055</c:v>
                </c:pt>
                <c:pt idx="7">
                  <c:v>91.108992164483084</c:v>
                </c:pt>
                <c:pt idx="8">
                  <c:v>91.678033491697391</c:v>
                </c:pt>
                <c:pt idx="9">
                  <c:v>98.632512502542966</c:v>
                </c:pt>
                <c:pt idx="10">
                  <c:v>105.97213688763351</c:v>
                </c:pt>
                <c:pt idx="11">
                  <c:v>100.29277769795591</c:v>
                </c:pt>
                <c:pt idx="12">
                  <c:v>110.07784795003806</c:v>
                </c:pt>
                <c:pt idx="13">
                  <c:v>114.23459074283937</c:v>
                </c:pt>
                <c:pt idx="14">
                  <c:v>118.48615571015389</c:v>
                </c:pt>
                <c:pt idx="15">
                  <c:v>122.29435834194869</c:v>
                </c:pt>
                <c:pt idx="16">
                  <c:v>125.94974143471482</c:v>
                </c:pt>
                <c:pt idx="17">
                  <c:v>129.47607653816681</c:v>
                </c:pt>
                <c:pt idx="18" formatCode="General">
                  <c:v>132.89141025239215</c:v>
                </c:pt>
                <c:pt idx="19" formatCode="General">
                  <c:v>136.22714895857789</c:v>
                </c:pt>
                <c:pt idx="20" formatCode="General">
                  <c:v>139.52218575189499</c:v>
                </c:pt>
                <c:pt idx="21" formatCode="General">
                  <c:v>142.7294434082782</c:v>
                </c:pt>
                <c:pt idx="22" formatCode="General">
                  <c:v>145.85522770106328</c:v>
                </c:pt>
                <c:pt idx="23" formatCode="General">
                  <c:v>148.90984515260979</c:v>
                </c:pt>
                <c:pt idx="24" formatCode="General">
                  <c:v>151.86821061476792</c:v>
                </c:pt>
                <c:pt idx="25" formatCode="General">
                  <c:v>154.59465622467877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8.4389712751316903</c:v>
                </c:pt>
                <c:pt idx="1">
                  <c:v>8.1364819770697956</c:v>
                </c:pt>
                <c:pt idx="2">
                  <c:v>9.0443138553667151</c:v>
                </c:pt>
                <c:pt idx="3">
                  <c:v>8.8408928256505668</c:v>
                </c:pt>
                <c:pt idx="4">
                  <c:v>9.8959899943628713</c:v>
                </c:pt>
                <c:pt idx="5">
                  <c:v>10.597702177599508</c:v>
                </c:pt>
                <c:pt idx="6">
                  <c:v>12.659185071557491</c:v>
                </c:pt>
                <c:pt idx="7">
                  <c:v>12.548226882472486</c:v>
                </c:pt>
                <c:pt idx="8">
                  <c:v>12.640480881406727</c:v>
                </c:pt>
                <c:pt idx="9">
                  <c:v>13.681506146435176</c:v>
                </c:pt>
                <c:pt idx="10">
                  <c:v>14.759760185860078</c:v>
                </c:pt>
                <c:pt idx="11">
                  <c:v>14.018466195894295</c:v>
                </c:pt>
                <c:pt idx="12">
                  <c:v>15.326259061429475</c:v>
                </c:pt>
                <c:pt idx="13">
                  <c:v>15.902899096536949</c:v>
                </c:pt>
                <c:pt idx="14">
                  <c:v>16.491039607020266</c:v>
                </c:pt>
                <c:pt idx="15">
                  <c:v>17.021281364526335</c:v>
                </c:pt>
                <c:pt idx="16">
                  <c:v>17.531100804298909</c:v>
                </c:pt>
                <c:pt idx="17">
                  <c:v>18.024383246897955</c:v>
                </c:pt>
                <c:pt idx="18" formatCode="General">
                  <c:v>18.503476570612332</c:v>
                </c:pt>
                <c:pt idx="19" formatCode="General">
                  <c:v>18.96685996886972</c:v>
                </c:pt>
                <c:pt idx="20" formatCode="General">
                  <c:v>19.425526226411634</c:v>
                </c:pt>
                <c:pt idx="21" formatCode="General">
                  <c:v>19.871242967623441</c:v>
                </c:pt>
                <c:pt idx="22" formatCode="General">
                  <c:v>20.30711929090393</c:v>
                </c:pt>
                <c:pt idx="23" formatCode="General">
                  <c:v>20.731551578510079</c:v>
                </c:pt>
                <c:pt idx="24" formatCode="General">
                  <c:v>21.14926595064874</c:v>
                </c:pt>
                <c:pt idx="25" formatCode="General">
                  <c:v>21.538111344302298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61.595106570056316</c:v>
                </c:pt>
                <c:pt idx="1">
                  <c:v>28.790238646527808</c:v>
                </c:pt>
                <c:pt idx="2">
                  <c:v>49.139695400891299</c:v>
                </c:pt>
                <c:pt idx="3">
                  <c:v>29.910446080913253</c:v>
                </c:pt>
                <c:pt idx="4">
                  <c:v>35.396638863748379</c:v>
                </c:pt>
                <c:pt idx="5">
                  <c:v>50.423593905471591</c:v>
                </c:pt>
                <c:pt idx="6">
                  <c:v>12.602380648575904</c:v>
                </c:pt>
                <c:pt idx="7">
                  <c:v>13.448981244325154</c:v>
                </c:pt>
                <c:pt idx="8">
                  <c:v>10.155262053087888</c:v>
                </c:pt>
                <c:pt idx="9">
                  <c:v>19.445543314841689</c:v>
                </c:pt>
                <c:pt idx="10">
                  <c:v>53.783306275791034</c:v>
                </c:pt>
                <c:pt idx="11">
                  <c:v>70.148045636564206</c:v>
                </c:pt>
                <c:pt idx="12">
                  <c:v>20.530600987403453</c:v>
                </c:pt>
                <c:pt idx="13">
                  <c:v>8.3412407981771839</c:v>
                </c:pt>
                <c:pt idx="14">
                  <c:v>24.992127990711936</c:v>
                </c:pt>
                <c:pt idx="15">
                  <c:v>22.992439420060858</c:v>
                </c:pt>
                <c:pt idx="16">
                  <c:v>18.942874252330373</c:v>
                </c:pt>
                <c:pt idx="17">
                  <c:v>60.359909143969162</c:v>
                </c:pt>
                <c:pt idx="18">
                  <c:v>21.298453523845314</c:v>
                </c:pt>
                <c:pt idx="19">
                  <c:v>0.92152197898617327</c:v>
                </c:pt>
                <c:pt idx="20">
                  <c:v>50.12186191816896</c:v>
                </c:pt>
                <c:pt idx="21">
                  <c:v>12.419555486391111</c:v>
                </c:pt>
                <c:pt idx="22">
                  <c:v>11.738311185066136</c:v>
                </c:pt>
                <c:pt idx="23">
                  <c:v>27.616628710312789</c:v>
                </c:pt>
                <c:pt idx="24">
                  <c:v>11.17167519731867</c:v>
                </c:pt>
                <c:pt idx="25">
                  <c:v>84.475560766463445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73.54306461016435</c:v>
                </c:pt>
                <c:pt idx="1">
                  <c:v>29.946785046624044</c:v>
                </c:pt>
                <c:pt idx="2">
                  <c:v>57.32918880303761</c:v>
                </c:pt>
                <c:pt idx="3">
                  <c:v>36.412489378103366</c:v>
                </c:pt>
                <c:pt idx="4">
                  <c:v>39.698179015235404</c:v>
                </c:pt>
                <c:pt idx="5">
                  <c:v>62.427833097374844</c:v>
                </c:pt>
                <c:pt idx="6">
                  <c:v>16.022880748874112</c:v>
                </c:pt>
                <c:pt idx="7">
                  <c:v>16.072021548673167</c:v>
                </c:pt>
                <c:pt idx="8">
                  <c:v>10.635707093942797</c:v>
                </c:pt>
                <c:pt idx="9">
                  <c:v>19.12083262739749</c:v>
                </c:pt>
                <c:pt idx="10">
                  <c:v>58.804615677863481</c:v>
                </c:pt>
                <c:pt idx="11">
                  <c:v>70.247132864703659</c:v>
                </c:pt>
                <c:pt idx="12">
                  <c:v>18.26207756378405</c:v>
                </c:pt>
                <c:pt idx="13">
                  <c:v>7.2795482824823923</c:v>
                </c:pt>
                <c:pt idx="14">
                  <c:v>22.992161336678354</c:v>
                </c:pt>
                <c:pt idx="15">
                  <c:v>19.850752532626185</c:v>
                </c:pt>
                <c:pt idx="16">
                  <c:v>16.020130016853329</c:v>
                </c:pt>
                <c:pt idx="17">
                  <c:v>61.909118769742562</c:v>
                </c:pt>
                <c:pt idx="18">
                  <c:v>21.081551676176787</c:v>
                </c:pt>
                <c:pt idx="19">
                  <c:v>0.96446642323378384</c:v>
                </c:pt>
                <c:pt idx="20">
                  <c:v>47.652914566235552</c:v>
                </c:pt>
                <c:pt idx="21">
                  <c:v>13.54489354431915</c:v>
                </c:pt>
                <c:pt idx="22">
                  <c:v>10.744740318669564</c:v>
                </c:pt>
                <c:pt idx="23">
                  <c:v>25.718781228730894</c:v>
                </c:pt>
                <c:pt idx="24">
                  <c:v>8.9228356697226037</c:v>
                </c:pt>
                <c:pt idx="25">
                  <c:v>78.824297558750686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71.534953715217085</c:v>
                </c:pt>
                <c:pt idx="1">
                  <c:v>35.111971359986114</c:v>
                </c:pt>
                <c:pt idx="2">
                  <c:v>78.73018924650917</c:v>
                </c:pt>
                <c:pt idx="3">
                  <c:v>36.324872090185238</c:v>
                </c:pt>
                <c:pt idx="4">
                  <c:v>40.808950185995698</c:v>
                </c:pt>
                <c:pt idx="5">
                  <c:v>71.165575908502149</c:v>
                </c:pt>
                <c:pt idx="6">
                  <c:v>16.163969361497685</c:v>
                </c:pt>
                <c:pt idx="7">
                  <c:v>28.070697591517831</c:v>
                </c:pt>
                <c:pt idx="8">
                  <c:v>9.8318614078764845</c:v>
                </c:pt>
                <c:pt idx="9">
                  <c:v>18.723904915928856</c:v>
                </c:pt>
                <c:pt idx="10">
                  <c:v>62.261448919344659</c:v>
                </c:pt>
                <c:pt idx="11">
                  <c:v>67.098706015036555</c:v>
                </c:pt>
                <c:pt idx="12">
                  <c:v>12.403392009421838</c:v>
                </c:pt>
                <c:pt idx="13">
                  <c:v>8.4187768921036383</c:v>
                </c:pt>
                <c:pt idx="14">
                  <c:v>22.343242797187987</c:v>
                </c:pt>
                <c:pt idx="15">
                  <c:v>17.861585274348297</c:v>
                </c:pt>
                <c:pt idx="16">
                  <c:v>18.261796209164096</c:v>
                </c:pt>
                <c:pt idx="17">
                  <c:v>68.12343565894875</c:v>
                </c:pt>
                <c:pt idx="18">
                  <c:v>19.828111666909656</c:v>
                </c:pt>
                <c:pt idx="19">
                  <c:v>0.77557355526226401</c:v>
                </c:pt>
                <c:pt idx="20">
                  <c:v>45.81395431501516</c:v>
                </c:pt>
                <c:pt idx="21">
                  <c:v>16.482911628866653</c:v>
                </c:pt>
                <c:pt idx="22">
                  <c:v>10.876026155973342</c:v>
                </c:pt>
                <c:pt idx="23">
                  <c:v>24.412219944400576</c:v>
                </c:pt>
                <c:pt idx="24">
                  <c:v>17.79277383696374</c:v>
                </c:pt>
                <c:pt idx="25">
                  <c:v>66.264099337835944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11.947958040108034</c:v>
                </c:pt>
                <c:pt idx="1">
                  <c:v>1.1565464000962358</c:v>
                </c:pt>
                <c:pt idx="2">
                  <c:v>8.1894934021463115</c:v>
                </c:pt>
                <c:pt idx="3">
                  <c:v>6.502043297190113</c:v>
                </c:pt>
                <c:pt idx="4">
                  <c:v>4.3015401514870248</c:v>
                </c:pt>
                <c:pt idx="5">
                  <c:v>12.004239191903253</c:v>
                </c:pt>
                <c:pt idx="6">
                  <c:v>3.4205001002982076</c:v>
                </c:pt>
                <c:pt idx="7">
                  <c:v>2.6230403043480131</c:v>
                </c:pt>
                <c:pt idx="8">
                  <c:v>0.48044504085490836</c:v>
                </c:pt>
                <c:pt idx="9">
                  <c:v>-0.32471068744419895</c:v>
                </c:pt>
                <c:pt idx="10">
                  <c:v>5.0213094020724469</c:v>
                </c:pt>
                <c:pt idx="11">
                  <c:v>9.9087228139453032E-2</c:v>
                </c:pt>
                <c:pt idx="12">
                  <c:v>-2.2685234236194027</c:v>
                </c:pt>
                <c:pt idx="13">
                  <c:v>-1.0616925156947916</c:v>
                </c:pt>
                <c:pt idx="14">
                  <c:v>-1.9999666540335816</c:v>
                </c:pt>
                <c:pt idx="15">
                  <c:v>-3.1416868874346733</c:v>
                </c:pt>
                <c:pt idx="16">
                  <c:v>-2.9227442354770439</c:v>
                </c:pt>
                <c:pt idx="17">
                  <c:v>1.5492096257734005</c:v>
                </c:pt>
                <c:pt idx="18">
                  <c:v>-0.21690184766852738</c:v>
                </c:pt>
                <c:pt idx="19">
                  <c:v>4.2944444247610569E-2</c:v>
                </c:pt>
                <c:pt idx="20">
                  <c:v>-2.4689473519334086</c:v>
                </c:pt>
                <c:pt idx="21">
                  <c:v>1.1253380579280385</c:v>
                </c:pt>
                <c:pt idx="22">
                  <c:v>-0.99357086639657233</c:v>
                </c:pt>
                <c:pt idx="23">
                  <c:v>-1.8978474815818949</c:v>
                </c:pt>
                <c:pt idx="24">
                  <c:v>-2.2488395275960666</c:v>
                </c:pt>
                <c:pt idx="25">
                  <c:v>-5.6512632077127591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-2.008110894947265</c:v>
                </c:pt>
                <c:pt idx="1">
                  <c:v>5.1651863133620708</c:v>
                </c:pt>
                <c:pt idx="2">
                  <c:v>21.40100044347156</c:v>
                </c:pt>
                <c:pt idx="3">
                  <c:v>-8.7617287918128284E-2</c:v>
                </c:pt>
                <c:pt idx="4">
                  <c:v>1.1107711707602945</c:v>
                </c:pt>
                <c:pt idx="5">
                  <c:v>8.7377428111273048</c:v>
                </c:pt>
                <c:pt idx="6">
                  <c:v>0.14108861262357308</c:v>
                </c:pt>
                <c:pt idx="7">
                  <c:v>11.998676042844664</c:v>
                </c:pt>
                <c:pt idx="8">
                  <c:v>-0.80384568606631213</c:v>
                </c:pt>
                <c:pt idx="9">
                  <c:v>-0.39692771146863493</c:v>
                </c:pt>
                <c:pt idx="10">
                  <c:v>3.4568332414811778</c:v>
                </c:pt>
                <c:pt idx="11">
                  <c:v>-3.1484268496671035</c:v>
                </c:pt>
                <c:pt idx="12">
                  <c:v>-5.8586855543622125</c:v>
                </c:pt>
                <c:pt idx="13">
                  <c:v>1.1392286096212461</c:v>
                </c:pt>
                <c:pt idx="14">
                  <c:v>-0.64891853949036715</c:v>
                </c:pt>
                <c:pt idx="15">
                  <c:v>-1.9891672582778881</c:v>
                </c:pt>
                <c:pt idx="16">
                  <c:v>2.2416661923107668</c:v>
                </c:pt>
                <c:pt idx="17">
                  <c:v>6.214316889206188</c:v>
                </c:pt>
                <c:pt idx="18">
                  <c:v>-1.2534400092671305</c:v>
                </c:pt>
                <c:pt idx="19">
                  <c:v>-0.18889286797151983</c:v>
                </c:pt>
                <c:pt idx="20">
                  <c:v>-1.8389602512203922</c:v>
                </c:pt>
                <c:pt idx="21">
                  <c:v>2.9380180845475028</c:v>
                </c:pt>
                <c:pt idx="22">
                  <c:v>0.13128583730377841</c:v>
                </c:pt>
                <c:pt idx="23">
                  <c:v>-1.3065612843303178</c:v>
                </c:pt>
                <c:pt idx="24">
                  <c:v>8.8699381672411359</c:v>
                </c:pt>
                <c:pt idx="25">
                  <c:v>-12.560198220914742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7.5971871609740349</c:v>
                </c:pt>
                <c:pt idx="1">
                  <c:v>8.7133338558466988</c:v>
                </c:pt>
                <c:pt idx="2">
                  <c:v>8.078618352114054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3.5510098705326349</c:v>
                </c:pt>
                <c:pt idx="1">
                  <c:v>3.5480753678634307</c:v>
                </c:pt>
                <c:pt idx="2">
                  <c:v>3.9652813271807128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1.5543871874330448</c:v>
                </c:pt>
                <c:pt idx="1">
                  <c:v>1.8983803576505203</c:v>
                </c:pt>
                <c:pt idx="2">
                  <c:v>1.8254368353498585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1.6588075470144323</c:v>
                </c:pt>
                <c:pt idx="1">
                  <c:v>1.9042025272441068</c:v>
                </c:pt>
                <c:pt idx="2">
                  <c:v>3.1700929537505265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1.2525577238558154</c:v>
                </c:pt>
                <c:pt idx="1">
                  <c:v>1.2601115712780953</c:v>
                </c:pt>
                <c:pt idx="2">
                  <c:v>1.1103363024643547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2.3984280608664053</c:v>
                </c:pt>
                <c:pt idx="1">
                  <c:v>2.2654236557508667</c:v>
                </c:pt>
                <c:pt idx="2">
                  <c:v>2.1145366568523314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6.6336737878429215</c:v>
                </c:pt>
                <c:pt idx="1">
                  <c:v>6.9671321338323047</c:v>
                </c:pt>
                <c:pt idx="2">
                  <c:v>7.0313386358148016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8.6521131523880239</c:v>
                </c:pt>
                <c:pt idx="1">
                  <c:v>8.3228340335111284</c:v>
                </c:pt>
                <c:pt idx="2">
                  <c:v>7.5776219828722793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2.5322598971589008</c:v>
                </c:pt>
                <c:pt idx="1">
                  <c:v>2.1636789214332737</c:v>
                </c:pt>
                <c:pt idx="2">
                  <c:v>1.4007455811698499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7.4448369736086732</c:v>
                </c:pt>
                <c:pt idx="1">
                  <c:v>7.3349516153760774</c:v>
                </c:pt>
                <c:pt idx="2">
                  <c:v>7.6933472231544062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2.6269674113790864</c:v>
                </c:pt>
                <c:pt idx="1">
                  <c:v>2.4977283572219418</c:v>
                </c:pt>
                <c:pt idx="2">
                  <c:v>2.2392374424083603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0.11366121981372748</c:v>
                </c:pt>
                <c:pt idx="1">
                  <c:v>0.11426934657858719</c:v>
                </c:pt>
                <c:pt idx="2">
                  <c:v>8.7587430082075313E-2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6.1820684637623557</c:v>
                </c:pt>
                <c:pt idx="1">
                  <c:v>5.6458859311985181</c:v>
                </c:pt>
                <c:pt idx="2">
                  <c:v>5.1738825971095155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1.5318373932659781</c:v>
                </c:pt>
                <c:pt idx="1">
                  <c:v>1.6047900657819987</c:v>
                </c:pt>
                <c:pt idx="2">
                  <c:v>1.8614557704384223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1.4478122044528645</c:v>
                </c:pt>
                <c:pt idx="1">
                  <c:v>1.2730297559289503</c:v>
                </c:pt>
                <c:pt idx="2">
                  <c:v>1.2282563968868303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3.4062559308789488</c:v>
                </c:pt>
                <c:pt idx="1">
                  <c:v>3.0471442602956635</c:v>
                </c:pt>
                <c:pt idx="2">
                  <c:v>2.7569320704925087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6.0609273006000883</c:v>
                </c:pt>
                <c:pt idx="1">
                  <c:v>6.7923245294933698</c:v>
                </c:pt>
                <c:pt idx="2">
                  <c:v>8.8911940062800863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3.6891771051076945</c:v>
                </c:pt>
                <c:pt idx="1">
                  <c:v>4.3141277584186515</c:v>
                </c:pt>
                <c:pt idx="2">
                  <c:v>4.1022571912776913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4.3658482839289912</c:v>
                </c:pt>
                <c:pt idx="1">
                  <c:v>4.7034141025054108</c:v>
                </c:pt>
                <c:pt idx="2">
                  <c:v>4.6086551647962102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6.2192843159239803</c:v>
                </c:pt>
                <c:pt idx="1">
                  <c:v>7.3964085472625731</c:v>
                </c:pt>
                <c:pt idx="2">
                  <c:v>8.0369036074583082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1.0288149664361652</c:v>
                </c:pt>
                <c:pt idx="1">
                  <c:v>0.8624760858314573</c:v>
                </c:pt>
                <c:pt idx="2">
                  <c:v>0.95075319086191679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3.0825480215787038</c:v>
                </c:pt>
                <c:pt idx="1">
                  <c:v>2.724096131374437</c:v>
                </c:pt>
                <c:pt idx="2">
                  <c:v>2.523277390039131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2.8359049166168186</c:v>
                </c:pt>
                <c:pt idx="1">
                  <c:v>2.3519040853603586</c:v>
                </c:pt>
                <c:pt idx="2">
                  <c:v>2.0171527777826057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2.336428477448421</c:v>
                </c:pt>
                <c:pt idx="1">
                  <c:v>1.8980544527324683</c:v>
                </c:pt>
                <c:pt idx="2">
                  <c:v>2.0623495834671517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1.3779228919607316</c:v>
                </c:pt>
                <c:pt idx="1">
                  <c:v>1.0571716931198576</c:v>
                </c:pt>
                <c:pt idx="2">
                  <c:v>2.0093817328315842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10.419279735170546</c:v>
                </c:pt>
                <c:pt idx="1">
                  <c:v>9.339050857109255</c:v>
                </c:pt>
                <c:pt idx="2">
                  <c:v>7.4833677970644317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-3.6902600536736117</c:v>
                </c:pt>
                <c:pt idx="1">
                  <c:v>-1.175275447026543</c:v>
                </c:pt>
                <c:pt idx="2">
                  <c:v>1.0990578333271088</c:v>
                </c:pt>
                <c:pt idx="3">
                  <c:v>4.7719840119675325</c:v>
                </c:pt>
                <c:pt idx="4">
                  <c:v>0.74280900416376028</c:v>
                </c:pt>
                <c:pt idx="5">
                  <c:v>-9.0071124040293142</c:v>
                </c:pt>
                <c:pt idx="6">
                  <c:v>14.395824499414488</c:v>
                </c:pt>
                <c:pt idx="7">
                  <c:v>31.161897137441031</c:v>
                </c:pt>
                <c:pt idx="8">
                  <c:v>3.1570754184148058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37.061419261919397</c:v>
                </c:pt>
                <c:pt idx="1">
                  <c:v>16.241794051936552</c:v>
                </c:pt>
                <c:pt idx="2">
                  <c:v>28.63362372457976</c:v>
                </c:pt>
                <c:pt idx="3">
                  <c:v>51.098149715302171</c:v>
                </c:pt>
                <c:pt idx="4">
                  <c:v>29.491631271870357</c:v>
                </c:pt>
                <c:pt idx="5">
                  <c:v>34.302287694960768</c:v>
                </c:pt>
                <c:pt idx="6">
                  <c:v>74.598134319622261</c:v>
                </c:pt>
                <c:pt idx="7">
                  <c:v>129.37382615468869</c:v>
                </c:pt>
                <c:pt idx="8">
                  <c:v>56.802181226449022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-2.008110894947265</c:v>
                </c:pt>
                <c:pt idx="1">
                  <c:v>5.1651863133620708</c:v>
                </c:pt>
                <c:pt idx="2">
                  <c:v>21.40100044347156</c:v>
                </c:pt>
                <c:pt idx="3">
                  <c:v>-8.7617287918128284E-2</c:v>
                </c:pt>
                <c:pt idx="4">
                  <c:v>1.1107711707602945</c:v>
                </c:pt>
                <c:pt idx="5">
                  <c:v>8.7377428111273048</c:v>
                </c:pt>
                <c:pt idx="6">
                  <c:v>0.14108861262357308</c:v>
                </c:pt>
                <c:pt idx="7">
                  <c:v>11.998676042844664</c:v>
                </c:pt>
                <c:pt idx="8">
                  <c:v>-0.80384568606631213</c:v>
                </c:pt>
                <c:pt idx="9">
                  <c:v>-0.39692771146863493</c:v>
                </c:pt>
                <c:pt idx="10">
                  <c:v>3.4568332414811778</c:v>
                </c:pt>
                <c:pt idx="11">
                  <c:v>-3.1484268496671035</c:v>
                </c:pt>
                <c:pt idx="12">
                  <c:v>-5.8586855543622125</c:v>
                </c:pt>
                <c:pt idx="13">
                  <c:v>1.1392286096212461</c:v>
                </c:pt>
                <c:pt idx="14">
                  <c:v>-0.64891853949036715</c:v>
                </c:pt>
                <c:pt idx="15">
                  <c:v>-1.9891672582778881</c:v>
                </c:pt>
                <c:pt idx="16">
                  <c:v>2.2416661923107668</c:v>
                </c:pt>
                <c:pt idx="17">
                  <c:v>6.214316889206188</c:v>
                </c:pt>
                <c:pt idx="18">
                  <c:v>-1.2534400092671305</c:v>
                </c:pt>
                <c:pt idx="19">
                  <c:v>-0.18889286797151983</c:v>
                </c:pt>
                <c:pt idx="20">
                  <c:v>-1.8389602512203922</c:v>
                </c:pt>
                <c:pt idx="21">
                  <c:v>2.9380180845475028</c:v>
                </c:pt>
                <c:pt idx="22">
                  <c:v>0.13128583730377841</c:v>
                </c:pt>
                <c:pt idx="23">
                  <c:v>-1.3065612843303178</c:v>
                </c:pt>
                <c:pt idx="24">
                  <c:v>8.8699381672411359</c:v>
                </c:pt>
                <c:pt idx="25">
                  <c:v>-12.560198220914742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33.344779620809071</c:v>
                </c:pt>
                <c:pt idx="1">
                  <c:v>23.457401605639951</c:v>
                </c:pt>
                <c:pt idx="2">
                  <c:v>48.467212636151459</c:v>
                </c:pt>
                <c:pt idx="3">
                  <c:v>19.009298652206589</c:v>
                </c:pt>
                <c:pt idx="4">
                  <c:v>21.37390783222865</c:v>
                </c:pt>
                <c:pt idx="5">
                  <c:v>40.523407034101993</c:v>
                </c:pt>
                <c:pt idx="6">
                  <c:v>6.5338817636560114</c:v>
                </c:pt>
                <c:pt idx="7">
                  <c:v>26.454374857013974</c:v>
                </c:pt>
                <c:pt idx="8">
                  <c:v>2.4703690888387162</c:v>
                </c:pt>
                <c:pt idx="9">
                  <c:v>7.9893153029946475</c:v>
                </c:pt>
                <c:pt idx="10">
                  <c:v>31.150193307118897</c:v>
                </c:pt>
                <c:pt idx="11">
                  <c:v>32.040926477650189</c:v>
                </c:pt>
                <c:pt idx="12">
                  <c:v>2.261361217310581</c:v>
                </c:pt>
                <c:pt idx="13">
                  <c:v>5.471122554501493</c:v>
                </c:pt>
                <c:pt idx="14">
                  <c:v>8.1276437055548918</c:v>
                </c:pt>
                <c:pt idx="15">
                  <c:v>6.0913907049148808</c:v>
                </c:pt>
                <c:pt idx="16">
                  <c:v>9.8014743068990917</c:v>
                </c:pt>
                <c:pt idx="17">
                  <c:v>42.128592054419578</c:v>
                </c:pt>
                <c:pt idx="18">
                  <c:v>8.7844594517676899</c:v>
                </c:pt>
                <c:pt idx="19">
                  <c:v>0.18509820911490854</c:v>
                </c:pt>
                <c:pt idx="20">
                  <c:v>18.758588373441331</c:v>
                </c:pt>
                <c:pt idx="21">
                  <c:v>9.8750353511384308</c:v>
                </c:pt>
                <c:pt idx="22">
                  <c:v>4.3910915930038348</c:v>
                </c:pt>
                <c:pt idx="23">
                  <c:v>11.850702458932719</c:v>
                </c:pt>
                <c:pt idx="24">
                  <c:v>15.739390931398237</c:v>
                </c:pt>
                <c:pt idx="25">
                  <c:v>21.322028330521164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44960.549502314818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automation/Data/Results/Workbooks/LEPs/CC_LEP/CC_LEP_Database.Main.xlsx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Coast to Capital</v>
      </c>
      <c r="L1" s="19" t="str">
        <f>CONCATENATE("Industry Table 1.1  Employment by Industry Sector (SIC 2007), ",B$5,"-",F$5,", ",Info!B5)</f>
        <v>Industry Table 1.1  Employment by Industry Sector (SIC 2007), 2015-2035, Coast to Capital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14.821999999999981</v>
      </c>
      <c r="N5" s="11">
        <f t="shared" si="1"/>
        <v>19.70900000000001</v>
      </c>
      <c r="O5" s="11">
        <f t="shared" si="1"/>
        <v>18.05599999999999</v>
      </c>
      <c r="P5" s="11">
        <f t="shared" si="1"/>
        <v>18.467000000000031</v>
      </c>
      <c r="Q5" s="11">
        <f t="shared" si="1"/>
        <v>19.206999999999994</v>
      </c>
      <c r="R5" s="40">
        <f t="shared" ref="R5:R10" si="2">IF(D$5-B$5 &lt;&gt; 0,(EXP(LN(D7/B7)/(D$5-B$5))-1)*100,0)</f>
        <v>4.0262510450758349</v>
      </c>
      <c r="S5" s="40">
        <f t="shared" si="0"/>
        <v>0.41282817355476897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38.232999999999976</v>
      </c>
      <c r="N6" s="11">
        <f t="shared" si="1"/>
        <v>45.194000000000059</v>
      </c>
      <c r="O6" s="11">
        <f t="shared" si="1"/>
        <v>45.070000000000043</v>
      </c>
      <c r="P6" s="11">
        <f t="shared" si="1"/>
        <v>42.637000000000072</v>
      </c>
      <c r="Q6" s="11">
        <f t="shared" si="1"/>
        <v>37.175999999999959</v>
      </c>
      <c r="R6" s="40">
        <f t="shared" si="2"/>
        <v>3.3450872498927531</v>
      </c>
      <c r="S6" s="40">
        <f t="shared" si="0"/>
        <v>-1.2754854802391247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14.821999999999981</v>
      </c>
      <c r="C7" s="11">
        <f t="array" ref="C7:C12">MMULT(aggregation!$B$3:$W$8,'Ind T2'!C5:C26)</f>
        <v>19.70900000000001</v>
      </c>
      <c r="D7" s="11">
        <f t="array" ref="D7:D12">MMULT(aggregation!$B$3:$W$8,'Ind T2'!D5:D26)</f>
        <v>18.05599999999999</v>
      </c>
      <c r="E7" s="11">
        <f t="array" ref="E7:E12">MMULT(aggregation!$B$3:$W$8,'Ind T2'!E5:E26)</f>
        <v>18.467000000000031</v>
      </c>
      <c r="F7" s="11">
        <f t="array" ref="F7:F12">MMULT(aggregation!$B$3:$W$8,'Ind T2'!F5:F26)</f>
        <v>19.206999999999994</v>
      </c>
      <c r="G7" s="11"/>
      <c r="H7" s="11">
        <f>F7-D7</f>
        <v>1.1510000000000034</v>
      </c>
      <c r="I7" s="11">
        <f t="array" ref="I7:I12">MMULT(aggregation!$B$3:$W$8,'RD T1'!AB7:AB28)</f>
        <v>8.6081485605905215</v>
      </c>
      <c r="J7" s="11">
        <f>SUM(H7:I7)</f>
        <v>9.7591485605905248</v>
      </c>
      <c r="K7" s="11"/>
      <c r="L7" t="str">
        <f t="shared" si="1"/>
        <v>Construction</v>
      </c>
      <c r="M7" s="11">
        <f t="shared" si="1"/>
        <v>51.86600000000012</v>
      </c>
      <c r="N7" s="11">
        <f t="shared" si="1"/>
        <v>58.816000000000003</v>
      </c>
      <c r="O7" s="11">
        <f t="shared" si="1"/>
        <v>59.99400000000017</v>
      </c>
      <c r="P7" s="11">
        <f t="shared" si="1"/>
        <v>62.648999999999823</v>
      </c>
      <c r="Q7" s="11">
        <f t="shared" si="1"/>
        <v>65.916000000000025</v>
      </c>
      <c r="R7" s="40">
        <f>IF(D$5-B$5 &lt;&gt; 0,(EXP(LN(D9/B9)/(D$5-B$5))-1)*100,0)</f>
        <v>2.9544238621073582</v>
      </c>
      <c r="S7" s="40">
        <f t="shared" si="0"/>
        <v>0.62955104072248691</v>
      </c>
    </row>
    <row r="8" spans="1:19" x14ac:dyDescent="0.2">
      <c r="A8" t="str">
        <f>name!C5</f>
        <v>Manufacturing</v>
      </c>
      <c r="B8" s="11">
        <v>38.232999999999976</v>
      </c>
      <c r="C8" s="11">
        <v>45.194000000000059</v>
      </c>
      <c r="D8" s="11">
        <v>45.070000000000043</v>
      </c>
      <c r="E8" s="11">
        <v>42.637000000000072</v>
      </c>
      <c r="F8" s="11">
        <v>37.175999999999959</v>
      </c>
      <c r="G8" s="11"/>
      <c r="H8" s="11">
        <f t="shared" ref="H8:H12" si="3">F8-D8</f>
        <v>-7.8940000000000836</v>
      </c>
      <c r="I8" s="11">
        <v>17.513557311821693</v>
      </c>
      <c r="J8" s="11">
        <f t="shared" ref="J8:J12" si="4">SUM(H8:I8)</f>
        <v>9.6195573118216089</v>
      </c>
      <c r="K8" s="11"/>
      <c r="L8" t="str">
        <f t="shared" si="1"/>
        <v>Trade, accomod. and transport</v>
      </c>
      <c r="M8" s="11">
        <f t="shared" si="1"/>
        <v>216.0559999999997</v>
      </c>
      <c r="N8" s="11">
        <f t="shared" si="1"/>
        <v>230.59499999999997</v>
      </c>
      <c r="O8" s="11">
        <f t="shared" si="1"/>
        <v>225.31100000000035</v>
      </c>
      <c r="P8" s="11">
        <f t="shared" si="1"/>
        <v>227.7589999999999</v>
      </c>
      <c r="Q8" s="11">
        <f t="shared" si="1"/>
        <v>237.13200000000018</v>
      </c>
      <c r="R8" s="40">
        <f t="shared" si="2"/>
        <v>0.8424091979686521</v>
      </c>
      <c r="S8" s="40">
        <f t="shared" si="0"/>
        <v>0.34148358507819498</v>
      </c>
    </row>
    <row r="9" spans="1:19" x14ac:dyDescent="0.2">
      <c r="A9" t="str">
        <f>name!C6</f>
        <v>Construction</v>
      </c>
      <c r="B9" s="11">
        <v>51.86600000000012</v>
      </c>
      <c r="C9" s="11">
        <v>58.816000000000003</v>
      </c>
      <c r="D9" s="11">
        <v>59.99400000000017</v>
      </c>
      <c r="E9" s="11">
        <v>62.648999999999823</v>
      </c>
      <c r="F9" s="11">
        <v>65.916000000000025</v>
      </c>
      <c r="G9" s="11"/>
      <c r="H9" s="11">
        <f t="shared" si="3"/>
        <v>5.9219999999998549</v>
      </c>
      <c r="I9" s="11">
        <v>26.26474441789863</v>
      </c>
      <c r="J9" s="11">
        <f t="shared" si="4"/>
        <v>32.186744417898481</v>
      </c>
      <c r="K9" s="11"/>
      <c r="L9" t="str">
        <f t="shared" si="1"/>
        <v>Business and other services</v>
      </c>
      <c r="M9" s="11">
        <f t="shared" si="1"/>
        <v>281.58299999999969</v>
      </c>
      <c r="N9" s="11">
        <f t="shared" si="1"/>
        <v>288.08200000000005</v>
      </c>
      <c r="O9" s="11">
        <f t="shared" si="1"/>
        <v>276.2519999999999</v>
      </c>
      <c r="P9" s="11">
        <f t="shared" si="1"/>
        <v>284.41799999999989</v>
      </c>
      <c r="Q9" s="11">
        <f t="shared" si="1"/>
        <v>298.70499999999998</v>
      </c>
      <c r="R9" s="40">
        <f t="shared" si="2"/>
        <v>-0.38154546886034479</v>
      </c>
      <c r="S9" s="40">
        <f t="shared" si="0"/>
        <v>0.5223124647450339</v>
      </c>
    </row>
    <row r="10" spans="1:19" x14ac:dyDescent="0.2">
      <c r="A10" t="str">
        <f>name!C7</f>
        <v>Trade, accomod. and transport</v>
      </c>
      <c r="B10" s="11">
        <v>216.0559999999997</v>
      </c>
      <c r="C10" s="11">
        <v>230.59499999999997</v>
      </c>
      <c r="D10" s="11">
        <v>225.31100000000035</v>
      </c>
      <c r="E10" s="11">
        <v>227.7589999999999</v>
      </c>
      <c r="F10" s="11">
        <v>237.13200000000018</v>
      </c>
      <c r="G10" s="11"/>
      <c r="H10" s="11">
        <f t="shared" si="3"/>
        <v>11.820999999999827</v>
      </c>
      <c r="I10" s="11">
        <v>107.25867381242912</v>
      </c>
      <c r="J10" s="11">
        <f t="shared" si="4"/>
        <v>119.07967381242895</v>
      </c>
      <c r="K10" s="11"/>
      <c r="L10" t="str">
        <f t="shared" si="1"/>
        <v>Non-marketed services</v>
      </c>
      <c r="M10" s="11">
        <f t="shared" si="1"/>
        <v>208.20200000000014</v>
      </c>
      <c r="N10" s="11">
        <f t="shared" si="1"/>
        <v>221.3129999999999</v>
      </c>
      <c r="O10" s="11">
        <f t="shared" si="1"/>
        <v>219.34600000000006</v>
      </c>
      <c r="P10" s="11">
        <f t="shared" si="1"/>
        <v>224.32499999999999</v>
      </c>
      <c r="Q10" s="11">
        <f t="shared" si="1"/>
        <v>227.3490000000001</v>
      </c>
      <c r="R10" s="40">
        <f t="shared" si="2"/>
        <v>1.0482890391027899</v>
      </c>
      <c r="S10" s="40">
        <f t="shared" si="0"/>
        <v>0.23919154100600082</v>
      </c>
    </row>
    <row r="11" spans="1:19" x14ac:dyDescent="0.2">
      <c r="A11" t="str">
        <f>name!C8</f>
        <v>Business and other services</v>
      </c>
      <c r="B11" s="11">
        <v>281.58299999999969</v>
      </c>
      <c r="C11" s="11">
        <v>288.08200000000005</v>
      </c>
      <c r="D11" s="11">
        <v>276.2519999999999</v>
      </c>
      <c r="E11" s="11">
        <v>284.41799999999989</v>
      </c>
      <c r="F11" s="11">
        <v>298.70499999999998</v>
      </c>
      <c r="G11" s="11"/>
      <c r="H11" s="11">
        <f t="shared" si="3"/>
        <v>22.453000000000088</v>
      </c>
      <c r="I11" s="11">
        <v>137.06242674958366</v>
      </c>
      <c r="J11" s="11">
        <f t="shared" si="4"/>
        <v>159.51542674958375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208.20200000000014</v>
      </c>
      <c r="C12" s="11">
        <v>221.3129999999999</v>
      </c>
      <c r="D12" s="11">
        <v>219.34600000000006</v>
      </c>
      <c r="E12" s="11">
        <v>224.32499999999999</v>
      </c>
      <c r="F12" s="11">
        <v>227.3490000000001</v>
      </c>
      <c r="G12" s="11"/>
      <c r="H12" s="11">
        <f t="shared" si="3"/>
        <v>8.0030000000000427</v>
      </c>
      <c r="I12" s="11">
        <v>119.43949656900608</v>
      </c>
      <c r="J12" s="11">
        <f t="shared" si="4"/>
        <v>127.44249656900612</v>
      </c>
      <c r="K12" s="11"/>
      <c r="L12" s="24" t="str">
        <f t="shared" ref="L12:Q12" si="5">A14</f>
        <v>All industries</v>
      </c>
      <c r="M12" s="34">
        <f t="shared" si="5"/>
        <v>810.7619999999996</v>
      </c>
      <c r="N12" s="34">
        <f t="shared" si="5"/>
        <v>863.70900000000006</v>
      </c>
      <c r="O12" s="34">
        <f t="shared" si="5"/>
        <v>844.02900000000045</v>
      </c>
      <c r="P12" s="34">
        <f t="shared" si="5"/>
        <v>860.25499999999965</v>
      </c>
      <c r="Q12" s="34">
        <f t="shared" si="5"/>
        <v>885.48500000000035</v>
      </c>
      <c r="R12" s="43">
        <f>IF(D$5-B$5 &lt;&gt; 0,(EXP(LN(D14/B14)/(D$5-B$5))-1)*100,0)</f>
        <v>0.80748890696862308</v>
      </c>
      <c r="S12" s="43">
        <f>F41</f>
        <v>0.3201692055678107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810.7619999999996</v>
      </c>
      <c r="C14" s="34">
        <f t="shared" ref="C14:F14" si="6">SUM(C7:C12)</f>
        <v>863.70900000000006</v>
      </c>
      <c r="D14" s="34">
        <f t="shared" si="6"/>
        <v>844.02900000000045</v>
      </c>
      <c r="E14" s="34">
        <f t="shared" si="6"/>
        <v>860.25499999999965</v>
      </c>
      <c r="F14" s="34">
        <f t="shared" si="6"/>
        <v>885.48500000000035</v>
      </c>
      <c r="G14" s="34"/>
      <c r="H14" s="34">
        <f>SUM(H7:H12)</f>
        <v>41.455999999999733</v>
      </c>
      <c r="I14" s="34">
        <f>SUM(I7:I12)</f>
        <v>416.14704742132972</v>
      </c>
      <c r="J14" s="34">
        <f t="shared" ref="J14" si="7">SUM(J7:J12)</f>
        <v>457.60304742132951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1.8281567217013117</v>
      </c>
      <c r="C20" s="18">
        <f t="shared" si="8"/>
        <v>2.2819028168051982</v>
      </c>
      <c r="D20" s="18">
        <f t="shared" si="8"/>
        <v>2.1392629874091984</v>
      </c>
      <c r="E20" s="18">
        <f t="shared" si="8"/>
        <v>2.1466890631266353</v>
      </c>
      <c r="F20" s="18">
        <f t="shared" si="8"/>
        <v>2.1690937734687754</v>
      </c>
      <c r="G20" s="351"/>
      <c r="H20" s="40">
        <f>IF(D7&gt;0,(H7/D7)*100,0)</f>
        <v>6.3746123172352895</v>
      </c>
      <c r="I20" s="40">
        <f>IF(D7&gt;0,(I7/D7)*100,0)</f>
        <v>47.674726188472121</v>
      </c>
      <c r="J20" s="40">
        <f>IF(D7&gt;0,(J7/D7)*100,0)</f>
        <v>54.049338505707411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4.7156872177038389</v>
      </c>
      <c r="C21" s="18">
        <f t="shared" si="8"/>
        <v>5.2325493887408907</v>
      </c>
      <c r="D21" s="18">
        <f t="shared" si="8"/>
        <v>5.3398639146285278</v>
      </c>
      <c r="E21" s="18">
        <f t="shared" si="8"/>
        <v>4.9563210908393547</v>
      </c>
      <c r="F21" s="18">
        <f t="shared" si="8"/>
        <v>4.1983771605391329</v>
      </c>
      <c r="G21" s="351"/>
      <c r="H21" s="40">
        <f t="shared" ref="H21:H25" si="9">IF(D8&gt;0,(H8/D8)*100,0)</f>
        <v>-17.514976702906758</v>
      </c>
      <c r="I21" s="40">
        <f t="shared" ref="I21:I25" si="10">IF(D8&gt;0,(I8/D8)*100,0)</f>
        <v>38.858569584694202</v>
      </c>
      <c r="J21" s="40">
        <f t="shared" ref="J21:J27" si="11">IF(D8&gt;0,(J8/D8)*100,0)</f>
        <v>21.343592881787441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6.3971917776116962</v>
      </c>
      <c r="C22" s="18">
        <f t="shared" si="8"/>
        <v>6.8097009525198882</v>
      </c>
      <c r="D22" s="18">
        <f t="shared" si="8"/>
        <v>7.1080496049306525</v>
      </c>
      <c r="E22" s="18">
        <f t="shared" si="8"/>
        <v>7.2826080638880155</v>
      </c>
      <c r="F22" s="18">
        <f t="shared" si="8"/>
        <v>7.4440560822600048</v>
      </c>
      <c r="G22" s="351"/>
      <c r="H22" s="40">
        <f t="shared" si="9"/>
        <v>9.8709870987096</v>
      </c>
      <c r="I22" s="40">
        <f t="shared" si="10"/>
        <v>43.778951925023428</v>
      </c>
      <c r="J22" s="40">
        <f t="shared" si="11"/>
        <v>53.649939023733019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26.648510907023244</v>
      </c>
      <c r="C23" s="18">
        <f t="shared" si="8"/>
        <v>26.698228222699999</v>
      </c>
      <c r="D23" s="18">
        <f t="shared" si="8"/>
        <v>26.694698878830021</v>
      </c>
      <c r="E23" s="18">
        <f t="shared" si="8"/>
        <v>26.475754282160519</v>
      </c>
      <c r="F23" s="18">
        <f t="shared" si="8"/>
        <v>26.779900280637175</v>
      </c>
      <c r="G23" s="351"/>
      <c r="H23" s="40">
        <f t="shared" si="9"/>
        <v>5.2465259130711805</v>
      </c>
      <c r="I23" s="40">
        <f t="shared" si="10"/>
        <v>47.60472139062405</v>
      </c>
      <c r="J23" s="40">
        <f t="shared" si="11"/>
        <v>52.851247303695239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34.730660785779286</v>
      </c>
      <c r="C24" s="18">
        <f t="shared" si="8"/>
        <v>33.354057906077166</v>
      </c>
      <c r="D24" s="18">
        <f t="shared" si="8"/>
        <v>32.73015500652226</v>
      </c>
      <c r="E24" s="18">
        <f t="shared" si="8"/>
        <v>33.06205718071967</v>
      </c>
      <c r="F24" s="18">
        <f t="shared" si="8"/>
        <v>33.733490685895283</v>
      </c>
      <c r="G24" s="351"/>
      <c r="H24" s="40">
        <f t="shared" si="9"/>
        <v>8.1277239621794948</v>
      </c>
      <c r="I24" s="40">
        <f t="shared" si="10"/>
        <v>49.614998895784908</v>
      </c>
      <c r="J24" s="40">
        <f t="shared" si="11"/>
        <v>57.742722857964402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25.679792590180629</v>
      </c>
      <c r="C25" s="18">
        <f t="shared" si="8"/>
        <v>25.623560713156852</v>
      </c>
      <c r="D25" s="18">
        <f t="shared" si="8"/>
        <v>25.98796960767935</v>
      </c>
      <c r="E25" s="18">
        <f t="shared" si="8"/>
        <v>26.076570319265809</v>
      </c>
      <c r="F25" s="18">
        <f t="shared" si="8"/>
        <v>25.675082017199614</v>
      </c>
      <c r="G25" s="351"/>
      <c r="H25" s="40">
        <f t="shared" si="9"/>
        <v>3.6485734866375683</v>
      </c>
      <c r="I25" s="40">
        <f t="shared" si="10"/>
        <v>54.452552847558678</v>
      </c>
      <c r="J25" s="40">
        <f t="shared" si="11"/>
        <v>58.101126334196238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4.9116795749908722</v>
      </c>
      <c r="I27" s="43">
        <f>IF(D14&gt;0,(I14/D14)*100,0)</f>
        <v>49.304828083078839</v>
      </c>
      <c r="J27" s="43">
        <f t="shared" si="11"/>
        <v>54.216507658069723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Coast to Capital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7.3839673523754312</v>
      </c>
      <c r="C34" s="18">
        <f t="shared" si="12"/>
        <v>-8.3870313054950518</v>
      </c>
      <c r="D34" s="18">
        <f t="shared" si="12"/>
        <v>0.45116099945679</v>
      </c>
      <c r="E34" s="18">
        <f t="shared" si="12"/>
        <v>0.393667246474938</v>
      </c>
      <c r="F34" s="18">
        <f t="shared" ref="F34:F39" si="13">IF(F$5-D$5 &lt;&gt; 0,(EXP(LN(F7/D7)/(F$5-D$5))-1)*100,0)</f>
        <v>0.41282817355476897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4.2702947294026128</v>
      </c>
      <c r="C35" s="18">
        <f t="shared" si="12"/>
        <v>-0.27437270434131911</v>
      </c>
      <c r="D35" s="18">
        <f t="shared" si="12"/>
        <v>-1.1037517793725193</v>
      </c>
      <c r="E35" s="18">
        <f t="shared" si="12"/>
        <v>-1.3612404672079248</v>
      </c>
      <c r="F35" s="18">
        <f t="shared" si="13"/>
        <v>-1.2754854802391247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3.1936995478249575</v>
      </c>
      <c r="C36" s="18">
        <f t="shared" si="12"/>
        <v>2.00285636561508</v>
      </c>
      <c r="D36" s="18">
        <f t="shared" si="12"/>
        <v>0.86982442396899007</v>
      </c>
      <c r="E36" s="18">
        <f t="shared" si="12"/>
        <v>0.50962905988731766</v>
      </c>
      <c r="F36" s="18">
        <f t="shared" si="13"/>
        <v>0.62955104072248691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1.6414585911092017</v>
      </c>
      <c r="C37" s="18">
        <f t="shared" si="12"/>
        <v>-2.2914633881912505</v>
      </c>
      <c r="D37" s="18">
        <f>IF(E$5-D$5 &lt;&gt; 0,(EXP(LN(E10/D10)/(E$5-D$5))-1)*100,0)</f>
        <v>0.21636137088294483</v>
      </c>
      <c r="E37" s="18">
        <f t="shared" si="12"/>
        <v>0.40410326162525489</v>
      </c>
      <c r="F37" s="18">
        <f t="shared" si="13"/>
        <v>0.34148358507819498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0.57207786846364961</v>
      </c>
      <c r="C38" s="18">
        <f t="shared" si="12"/>
        <v>-4.1064696857145417</v>
      </c>
      <c r="D38" s="18">
        <f t="shared" si="12"/>
        <v>0.58433047786123904</v>
      </c>
      <c r="E38" s="18">
        <f t="shared" si="12"/>
        <v>0.49131779924760366</v>
      </c>
      <c r="F38" s="18">
        <f t="shared" si="13"/>
        <v>0.5223124647450339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1.5384447417815306</v>
      </c>
      <c r="C39" s="18">
        <f t="shared" si="12"/>
        <v>-0.88878646984128507</v>
      </c>
      <c r="D39" s="18">
        <f t="shared" si="12"/>
        <v>0.44991913919458781</v>
      </c>
      <c r="E39" s="18">
        <f t="shared" si="12"/>
        <v>0.13399357700913939</v>
      </c>
      <c r="F39" s="18">
        <f t="shared" si="13"/>
        <v>0.23919154100600082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1.5941064490136991</v>
      </c>
      <c r="C41" s="18">
        <f>IF(D$5-C$5 &lt;&gt; 0,(EXP(LN(D14/C14)/(D$5-C$5))-1)*100,0)</f>
        <v>-2.2785452044611798</v>
      </c>
      <c r="D41" s="18">
        <f>IF(E$5-D$5 &lt;&gt; 0,(EXP(LN(E14/D14)/(E$5-D$5))-1)*100,0)</f>
        <v>0.38156617181184238</v>
      </c>
      <c r="E41" s="18">
        <f>IF(F$5-E$5 &lt;&gt; 0,(EXP(LN(F14/E14)/(F$5-E$5))-1)*100,0)</f>
        <v>0.28948480610164751</v>
      </c>
      <c r="F41" s="18">
        <f>IF(F$5-D$5 &lt;&gt; 0,(EXP(LN(F14/D14)/(F$5-D$5))-1)*100,0)</f>
        <v>0.3201692055678107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4.8870000000000289</v>
      </c>
      <c r="C45" s="27">
        <f>D7-C7</f>
        <v>-1.65300000000002</v>
      </c>
      <c r="D45" s="27">
        <f>E7-D7</f>
        <v>0.41100000000004044</v>
      </c>
      <c r="E45" s="27">
        <f>F7-E7</f>
        <v>0.73999999999996291</v>
      </c>
      <c r="F45" s="27">
        <f>F7-D7</f>
        <v>1.1510000000000034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6.9610000000000838</v>
      </c>
      <c r="C46" s="27">
        <f>D8-C8</f>
        <v>-0.12400000000001654</v>
      </c>
      <c r="D46" s="27">
        <f t="shared" si="14"/>
        <v>-2.4329999999999714</v>
      </c>
      <c r="E46" s="27">
        <f t="shared" si="14"/>
        <v>-5.4610000000001122</v>
      </c>
      <c r="F46" s="27">
        <f t="shared" ref="F46:F52" si="15">F8-D8</f>
        <v>-7.8940000000000836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6.949999999999882</v>
      </c>
      <c r="C47" s="27">
        <f t="shared" ref="C47:C50" si="16">D9-C9</f>
        <v>1.1780000000001678</v>
      </c>
      <c r="D47" s="27">
        <f t="shared" si="14"/>
        <v>2.654999999999653</v>
      </c>
      <c r="E47" s="27">
        <f t="shared" si="14"/>
        <v>3.267000000000202</v>
      </c>
      <c r="F47" s="27">
        <f t="shared" si="15"/>
        <v>5.9219999999998549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14.539000000000271</v>
      </c>
      <c r="C48" s="27">
        <f t="shared" si="16"/>
        <v>-5.2839999999996223</v>
      </c>
      <c r="D48" s="27">
        <f t="shared" si="14"/>
        <v>2.4479999999995528</v>
      </c>
      <c r="E48" s="27">
        <f t="shared" si="14"/>
        <v>9.3730000000002747</v>
      </c>
      <c r="F48" s="27">
        <f t="shared" si="15"/>
        <v>11.820999999999827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6.4990000000003647</v>
      </c>
      <c r="C49" s="27">
        <f t="shared" si="16"/>
        <v>-11.830000000000155</v>
      </c>
      <c r="D49" s="27">
        <f t="shared" si="14"/>
        <v>8.1659999999999968</v>
      </c>
      <c r="E49" s="27">
        <f t="shared" si="14"/>
        <v>14.287000000000091</v>
      </c>
      <c r="F49" s="27">
        <f t="shared" si="15"/>
        <v>22.453000000000088</v>
      </c>
    </row>
    <row r="50" spans="1:6" x14ac:dyDescent="0.2">
      <c r="A50" t="str">
        <f>$A$12</f>
        <v>Non-marketed services</v>
      </c>
      <c r="B50" s="27">
        <f t="shared" si="14"/>
        <v>13.110999999999763</v>
      </c>
      <c r="C50" s="27">
        <f t="shared" si="16"/>
        <v>-1.9669999999998424</v>
      </c>
      <c r="D50" s="27">
        <f t="shared" si="14"/>
        <v>4.9789999999999281</v>
      </c>
      <c r="E50" s="27">
        <f t="shared" si="14"/>
        <v>3.0240000000001146</v>
      </c>
      <c r="F50" s="27">
        <f t="shared" si="15"/>
        <v>8.0030000000000427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52.947000000000457</v>
      </c>
      <c r="C52" s="29">
        <f>D14-C14</f>
        <v>-19.679999999999609</v>
      </c>
      <c r="D52" s="29">
        <f t="shared" si="14"/>
        <v>16.225999999999203</v>
      </c>
      <c r="E52" s="29">
        <f t="shared" si="14"/>
        <v>25.2300000000007</v>
      </c>
      <c r="F52" s="29">
        <f t="shared" si="15"/>
        <v>41.455999999999904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Coast to Capital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7.967999999999984</v>
      </c>
      <c r="C5" s="11">
        <v>8.9770000000000145</v>
      </c>
      <c r="D5" s="11">
        <v>7.2030000000000101</v>
      </c>
      <c r="E5" s="11">
        <v>7.4290000000000127</v>
      </c>
      <c r="F5" s="11">
        <v>7.6139999999999981</v>
      </c>
      <c r="G5" s="10"/>
    </row>
    <row r="6" spans="1:7" x14ac:dyDescent="0.2">
      <c r="A6" s="10" t="str">
        <f>name!B5</f>
        <v>Mining and quarrying</v>
      </c>
      <c r="B6" s="11">
        <v>0.53499999999999837</v>
      </c>
      <c r="C6" s="11">
        <v>0.75899999999999979</v>
      </c>
      <c r="D6" s="11">
        <v>0.56999999999999873</v>
      </c>
      <c r="E6" s="11">
        <v>0.5229999999999998</v>
      </c>
      <c r="F6" s="11">
        <v>0.48100000000000065</v>
      </c>
    </row>
    <row r="7" spans="1:7" x14ac:dyDescent="0.2">
      <c r="A7" s="10" t="str">
        <f>name!B6</f>
        <v>Food drink and tobacco</v>
      </c>
      <c r="B7" s="11">
        <v>3.6500000000000079</v>
      </c>
      <c r="C7" s="11">
        <v>5.3249999999999842</v>
      </c>
      <c r="D7" s="11">
        <v>5.3080000000000158</v>
      </c>
      <c r="E7" s="11">
        <v>5.7290000000000143</v>
      </c>
      <c r="F7" s="11">
        <v>6.2269999999999923</v>
      </c>
      <c r="G7" s="11"/>
    </row>
    <row r="8" spans="1:7" x14ac:dyDescent="0.2">
      <c r="A8" s="10" t="str">
        <f>name!B7</f>
        <v>Engineering</v>
      </c>
      <c r="B8" s="11">
        <v>8.9019999999999992</v>
      </c>
      <c r="C8" s="11">
        <v>12.42500000000002</v>
      </c>
      <c r="D8" s="11">
        <v>12.298000000000007</v>
      </c>
      <c r="E8" s="11">
        <v>11.340000000000023</v>
      </c>
      <c r="F8" s="11">
        <v>8.1949999999999914</v>
      </c>
      <c r="G8" s="11"/>
    </row>
    <row r="9" spans="1:7" x14ac:dyDescent="0.2">
      <c r="A9" s="10" t="str">
        <f>name!B8</f>
        <v>Rest of manufacturing</v>
      </c>
      <c r="B9" s="11">
        <v>25.680999999999973</v>
      </c>
      <c r="C9" s="11">
        <v>27.444000000000052</v>
      </c>
      <c r="D9" s="11">
        <v>27.46400000000002</v>
      </c>
      <c r="E9" s="11">
        <v>25.568000000000033</v>
      </c>
      <c r="F9" s="11">
        <v>22.753999999999976</v>
      </c>
      <c r="G9" s="11"/>
    </row>
    <row r="10" spans="1:7" x14ac:dyDescent="0.2">
      <c r="A10" s="10" t="str">
        <f>name!B9</f>
        <v>Electricity and gas</v>
      </c>
      <c r="B10" s="11">
        <v>2.0570000000000008</v>
      </c>
      <c r="C10" s="11">
        <v>4.3069999999999995</v>
      </c>
      <c r="D10" s="11">
        <v>5.0119999999999996</v>
      </c>
      <c r="E10" s="11">
        <v>4.9000000000000075</v>
      </c>
      <c r="F10" s="11">
        <v>4.9239999999999942</v>
      </c>
      <c r="G10" s="11"/>
    </row>
    <row r="11" spans="1:7" x14ac:dyDescent="0.2">
      <c r="A11" s="10" t="str">
        <f>name!B10</f>
        <v>Water and sewerage</v>
      </c>
      <c r="B11" s="11">
        <v>4.2619999999999978</v>
      </c>
      <c r="C11" s="11">
        <v>5.6659999999999959</v>
      </c>
      <c r="D11" s="11">
        <v>5.270999999999983</v>
      </c>
      <c r="E11" s="11">
        <v>5.6150000000000109</v>
      </c>
      <c r="F11" s="11">
        <v>6.1880000000000006</v>
      </c>
      <c r="G11" s="11"/>
    </row>
    <row r="12" spans="1:7" x14ac:dyDescent="0.2">
      <c r="A12" s="10" t="str">
        <f>name!B11</f>
        <v>Construction</v>
      </c>
      <c r="B12" s="11">
        <v>51.86600000000012</v>
      </c>
      <c r="C12" s="11">
        <v>58.816000000000003</v>
      </c>
      <c r="D12" s="11">
        <v>59.99400000000017</v>
      </c>
      <c r="E12" s="11">
        <v>62.648999999999823</v>
      </c>
      <c r="F12" s="11">
        <v>65.916000000000025</v>
      </c>
      <c r="G12" s="11"/>
    </row>
    <row r="13" spans="1:7" x14ac:dyDescent="0.2">
      <c r="A13" s="10" t="str">
        <f>name!B12</f>
        <v>Wholesale and retail trade</v>
      </c>
      <c r="B13" s="11">
        <v>116.33999999999966</v>
      </c>
      <c r="C13" s="11">
        <v>117.24100000000008</v>
      </c>
      <c r="D13" s="11">
        <v>119.92700000000025</v>
      </c>
      <c r="E13" s="11">
        <v>120.648</v>
      </c>
      <c r="F13" s="11">
        <v>122.06600000000013</v>
      </c>
      <c r="G13" s="11"/>
    </row>
    <row r="14" spans="1:7" x14ac:dyDescent="0.2">
      <c r="A14" s="10" t="str">
        <f>name!B13</f>
        <v>Transport and storage</v>
      </c>
      <c r="B14" s="11">
        <v>42.557000000000031</v>
      </c>
      <c r="C14" s="11">
        <v>48.881999999999856</v>
      </c>
      <c r="D14" s="11">
        <v>45.272000000000041</v>
      </c>
      <c r="E14" s="11">
        <v>44.130999999999979</v>
      </c>
      <c r="F14" s="11">
        <v>43.812999999999938</v>
      </c>
      <c r="G14" s="11"/>
    </row>
    <row r="15" spans="1:7" x14ac:dyDescent="0.2">
      <c r="A15" s="10" t="str">
        <f>name!B14</f>
        <v>Accommodation and food</v>
      </c>
      <c r="B15" s="11">
        <v>57.158999999999999</v>
      </c>
      <c r="C15" s="11">
        <v>64.472000000000051</v>
      </c>
      <c r="D15" s="11">
        <v>60.112000000000059</v>
      </c>
      <c r="E15" s="11">
        <v>62.979999999999926</v>
      </c>
      <c r="F15" s="11">
        <v>71.253000000000085</v>
      </c>
      <c r="G15" s="11"/>
    </row>
    <row r="16" spans="1:7" x14ac:dyDescent="0.2">
      <c r="A16" s="10" t="str">
        <f>name!B15</f>
        <v>Media</v>
      </c>
      <c r="B16" s="11">
        <v>9.1870000000000136</v>
      </c>
      <c r="C16" s="11">
        <v>6.1790000000000012</v>
      </c>
      <c r="D16" s="11">
        <v>6.8409999999999975</v>
      </c>
      <c r="E16" s="11">
        <v>6.5989999999999966</v>
      </c>
      <c r="F16" s="11">
        <v>6.447000000000001</v>
      </c>
      <c r="G16" s="11"/>
    </row>
    <row r="17" spans="1:7" x14ac:dyDescent="0.2">
      <c r="A17" s="10" t="str">
        <f>name!B16</f>
        <v>Information technology</v>
      </c>
      <c r="B17" s="11">
        <v>31.003999999999976</v>
      </c>
      <c r="C17" s="11">
        <v>28.773000000000025</v>
      </c>
      <c r="D17" s="11">
        <v>29.239000000000011</v>
      </c>
      <c r="E17" s="11">
        <v>31.395000000000085</v>
      </c>
      <c r="F17" s="11">
        <v>33.952000000000019</v>
      </c>
      <c r="G17" s="11"/>
    </row>
    <row r="18" spans="1:7" x14ac:dyDescent="0.2">
      <c r="A18" s="10" t="str">
        <f>name!B17</f>
        <v>Finance and insurance</v>
      </c>
      <c r="B18" s="11">
        <v>36.69099999999996</v>
      </c>
      <c r="C18" s="11">
        <v>34.17500000000004</v>
      </c>
      <c r="D18" s="11">
        <v>34.517000000000017</v>
      </c>
      <c r="E18" s="11">
        <v>33.728000000000073</v>
      </c>
      <c r="F18" s="11">
        <v>31.257999999999981</v>
      </c>
      <c r="G18" s="11"/>
    </row>
    <row r="19" spans="1:7" x14ac:dyDescent="0.2">
      <c r="A19" s="10" t="str">
        <f>name!B18</f>
        <v>Real estate</v>
      </c>
      <c r="B19" s="11">
        <v>15.275000000000011</v>
      </c>
      <c r="C19" s="11">
        <v>13.247000000000005</v>
      </c>
      <c r="D19" s="11">
        <v>15.323999999999975</v>
      </c>
      <c r="E19" s="11">
        <v>15.31299999999999</v>
      </c>
      <c r="F19" s="11">
        <v>16.706999999999994</v>
      </c>
      <c r="G19" s="11"/>
    </row>
    <row r="20" spans="1:7" x14ac:dyDescent="0.2">
      <c r="A20" s="10" t="str">
        <f>name!B19</f>
        <v>Professional services</v>
      </c>
      <c r="B20" s="11">
        <v>68.05899999999987</v>
      </c>
      <c r="C20" s="11">
        <v>77.76799999999993</v>
      </c>
      <c r="D20" s="11">
        <v>71.943999999999846</v>
      </c>
      <c r="E20" s="11">
        <v>75.344999999999928</v>
      </c>
      <c r="F20" s="11">
        <v>80.261999999999929</v>
      </c>
      <c r="G20" s="11"/>
    </row>
    <row r="21" spans="1:7" x14ac:dyDescent="0.2">
      <c r="A21" s="10" t="str">
        <f>name!B20</f>
        <v>Support services</v>
      </c>
      <c r="B21" s="11">
        <v>66.504999999999839</v>
      </c>
      <c r="C21" s="11">
        <v>75.410000000000011</v>
      </c>
      <c r="D21" s="11">
        <v>66.940000000000126</v>
      </c>
      <c r="E21" s="11">
        <v>70.162999999999869</v>
      </c>
      <c r="F21" s="11">
        <v>76.338000000000108</v>
      </c>
      <c r="G21" s="11"/>
    </row>
    <row r="22" spans="1:7" x14ac:dyDescent="0.2">
      <c r="A22" s="10" t="str">
        <f>name!B21</f>
        <v>Public admin. and defence</v>
      </c>
      <c r="B22" s="11">
        <v>29.637999999999991</v>
      </c>
      <c r="C22" s="11">
        <v>29.759000000000086</v>
      </c>
      <c r="D22" s="11">
        <v>30.281000000000027</v>
      </c>
      <c r="E22" s="11">
        <v>31.245999999999917</v>
      </c>
      <c r="F22" s="11">
        <v>30.755000000000049</v>
      </c>
      <c r="G22" s="11"/>
    </row>
    <row r="23" spans="1:7" x14ac:dyDescent="0.2">
      <c r="A23" s="10" t="str">
        <f>name!B22</f>
        <v>Education</v>
      </c>
      <c r="B23" s="11">
        <v>74.299999999999969</v>
      </c>
      <c r="C23" s="11">
        <v>77.932999999999822</v>
      </c>
      <c r="D23" s="11">
        <v>75.927000000000064</v>
      </c>
      <c r="E23" s="11">
        <v>75.691000000000017</v>
      </c>
      <c r="F23" s="11">
        <v>77.500999999999962</v>
      </c>
      <c r="G23" s="11"/>
    </row>
    <row r="24" spans="1:7" x14ac:dyDescent="0.2">
      <c r="A24" s="10" t="str">
        <f>name!B23</f>
        <v>Health and social work</v>
      </c>
      <c r="B24" s="11">
        <v>104.26400000000018</v>
      </c>
      <c r="C24" s="11">
        <v>113.621</v>
      </c>
      <c r="D24" s="11">
        <v>113.13799999999996</v>
      </c>
      <c r="E24" s="11">
        <v>117.38800000000006</v>
      </c>
      <c r="F24" s="11">
        <v>119.09300000000009</v>
      </c>
      <c r="G24" s="11"/>
    </row>
    <row r="25" spans="1:7" x14ac:dyDescent="0.2">
      <c r="A25" s="10" t="str">
        <f>name!B24</f>
        <v>Arts and entertainment</v>
      </c>
      <c r="B25" s="11">
        <v>27.307000000000045</v>
      </c>
      <c r="C25" s="11">
        <v>24.812999999999981</v>
      </c>
      <c r="D25" s="11">
        <v>24.62299999999993</v>
      </c>
      <c r="E25" s="11">
        <v>26.151</v>
      </c>
      <c r="F25" s="11">
        <v>28.271999999999984</v>
      </c>
      <c r="G25" s="11"/>
    </row>
    <row r="26" spans="1:7" x14ac:dyDescent="0.2">
      <c r="A26" s="10" t="str">
        <f>name!B25</f>
        <v>Other services</v>
      </c>
      <c r="B26" s="11">
        <v>27.554999999999993</v>
      </c>
      <c r="C26" s="11">
        <v>27.717000000000048</v>
      </c>
      <c r="D26" s="11">
        <v>26.824000000000012</v>
      </c>
      <c r="E26" s="11">
        <v>25.724000000000004</v>
      </c>
      <c r="F26" s="11">
        <v>25.469000000000015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810.7619999999996</v>
      </c>
      <c r="C28" s="11">
        <f t="shared" ref="C28:F28" si="0">SUM(C5:C26)</f>
        <v>863.70900000000006</v>
      </c>
      <c r="D28" s="11">
        <f t="shared" si="0"/>
        <v>844.02900000000045</v>
      </c>
      <c r="E28" s="11">
        <f t="shared" si="0"/>
        <v>860.25499999999977</v>
      </c>
      <c r="F28" s="11">
        <f t="shared" si="0"/>
        <v>885.48500000000013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0.98277916330562953</v>
      </c>
      <c r="C32" s="18">
        <f t="shared" ref="C32:E32" si="1">C5/C$28*100</f>
        <v>1.0393546900634372</v>
      </c>
      <c r="D32" s="18">
        <f t="shared" si="1"/>
        <v>0.85340669574149775</v>
      </c>
      <c r="E32" s="18">
        <f t="shared" si="1"/>
        <v>0.86358114745046699</v>
      </c>
      <c r="F32" s="18">
        <f>F5/F$28*100</f>
        <v>0.85986775608847088</v>
      </c>
    </row>
    <row r="33" spans="1:6" x14ac:dyDescent="0.2">
      <c r="A33" t="str">
        <f>$A$6</f>
        <v>Mining and quarrying</v>
      </c>
      <c r="B33" s="18">
        <f t="shared" ref="B33:F53" si="2">B6/B$28*100</f>
        <v>6.598730576914047E-2</v>
      </c>
      <c r="C33" s="18">
        <f t="shared" si="2"/>
        <v>8.7876819623275856E-2</v>
      </c>
      <c r="D33" s="18">
        <f t="shared" si="2"/>
        <v>6.7533224569297778E-2</v>
      </c>
      <c r="E33" s="18">
        <f t="shared" si="2"/>
        <v>6.0795926789149725E-2</v>
      </c>
      <c r="F33" s="18">
        <f t="shared" si="2"/>
        <v>5.4320513616831517E-2</v>
      </c>
    </row>
    <row r="34" spans="1:6" x14ac:dyDescent="0.2">
      <c r="A34" t="str">
        <f>$A$7</f>
        <v>Food drink and tobacco</v>
      </c>
      <c r="B34" s="18">
        <f t="shared" si="2"/>
        <v>0.45019376833152147</v>
      </c>
      <c r="C34" s="18">
        <f t="shared" si="2"/>
        <v>0.61652709419491802</v>
      </c>
      <c r="D34" s="18">
        <f t="shared" si="2"/>
        <v>0.62888834388392023</v>
      </c>
      <c r="E34" s="18">
        <f t="shared" si="2"/>
        <v>0.66596532423525767</v>
      </c>
      <c r="F34" s="18">
        <f t="shared" si="2"/>
        <v>0.70323043303951982</v>
      </c>
    </row>
    <row r="35" spans="1:6" x14ac:dyDescent="0.2">
      <c r="A35" t="str">
        <f>$A$8</f>
        <v>Engineering</v>
      </c>
      <c r="B35" s="18">
        <f t="shared" si="2"/>
        <v>1.0979794316951219</v>
      </c>
      <c r="C35" s="18">
        <f t="shared" si="2"/>
        <v>1.4385632197881484</v>
      </c>
      <c r="D35" s="18">
        <f t="shared" si="2"/>
        <v>1.4570589399179414</v>
      </c>
      <c r="E35" s="18">
        <f t="shared" si="2"/>
        <v>1.3182137854473415</v>
      </c>
      <c r="F35" s="18">
        <f t="shared" si="2"/>
        <v>0.92548151577948701</v>
      </c>
    </row>
    <row r="36" spans="1:6" x14ac:dyDescent="0.2">
      <c r="A36" t="str">
        <f>$A$9</f>
        <v>Rest of manufacturing</v>
      </c>
      <c r="B36" s="18">
        <f t="shared" si="2"/>
        <v>3.1675140176771954</v>
      </c>
      <c r="C36" s="18">
        <f t="shared" si="2"/>
        <v>3.1774590747578233</v>
      </c>
      <c r="D36" s="18">
        <f t="shared" si="2"/>
        <v>3.2539166308266663</v>
      </c>
      <c r="E36" s="18">
        <f t="shared" si="2"/>
        <v>2.9721419811567547</v>
      </c>
      <c r="F36" s="18">
        <f t="shared" si="2"/>
        <v>2.5696652117201277</v>
      </c>
    </row>
    <row r="37" spans="1:6" x14ac:dyDescent="0.2">
      <c r="A37" t="str">
        <f>$A$10</f>
        <v>Electricity and gas</v>
      </c>
      <c r="B37" s="18">
        <f t="shared" si="2"/>
        <v>0.25371194012546244</v>
      </c>
      <c r="C37" s="18">
        <f t="shared" si="2"/>
        <v>0.4986633229478909</v>
      </c>
      <c r="D37" s="18">
        <f t="shared" si="2"/>
        <v>0.5938184588444233</v>
      </c>
      <c r="E37" s="18">
        <f t="shared" si="2"/>
        <v>0.56959854926736941</v>
      </c>
      <c r="F37" s="18">
        <f t="shared" si="2"/>
        <v>0.55607943669288507</v>
      </c>
    </row>
    <row r="38" spans="1:6" x14ac:dyDescent="0.2">
      <c r="A38" t="str">
        <f>$A$11</f>
        <v>Water and sewerage</v>
      </c>
      <c r="B38" s="18">
        <f t="shared" si="2"/>
        <v>0.52567831250107921</v>
      </c>
      <c r="C38" s="18">
        <f t="shared" si="2"/>
        <v>0.65600798417059403</v>
      </c>
      <c r="D38" s="18">
        <f t="shared" si="2"/>
        <v>0.62450460825397947</v>
      </c>
      <c r="E38" s="18">
        <f t="shared" si="2"/>
        <v>0.65271343961964912</v>
      </c>
      <c r="F38" s="18">
        <f t="shared" si="2"/>
        <v>0.69882606707058836</v>
      </c>
    </row>
    <row r="39" spans="1:6" x14ac:dyDescent="0.2">
      <c r="A39" t="str">
        <f>$A$12</f>
        <v>Construction</v>
      </c>
      <c r="B39" s="18">
        <f t="shared" si="2"/>
        <v>6.3971917776116962</v>
      </c>
      <c r="C39" s="18">
        <f t="shared" si="2"/>
        <v>6.8097009525198882</v>
      </c>
      <c r="D39" s="18">
        <f t="shared" si="2"/>
        <v>7.1080496049306525</v>
      </c>
      <c r="E39" s="18">
        <f t="shared" si="2"/>
        <v>7.2826080638880146</v>
      </c>
      <c r="F39" s="18">
        <f t="shared" si="2"/>
        <v>7.4440560822600057</v>
      </c>
    </row>
    <row r="40" spans="1:6" x14ac:dyDescent="0.2">
      <c r="A40" t="str">
        <f>$A$13</f>
        <v>Wholesale and retail trade</v>
      </c>
      <c r="B40" s="18">
        <f t="shared" si="2"/>
        <v>14.349463837722995</v>
      </c>
      <c r="C40" s="18">
        <f t="shared" si="2"/>
        <v>13.574132028264158</v>
      </c>
      <c r="D40" s="18">
        <f t="shared" si="2"/>
        <v>14.208871970038967</v>
      </c>
      <c r="E40" s="18">
        <f t="shared" si="2"/>
        <v>14.024678728981527</v>
      </c>
      <c r="F40" s="18">
        <f t="shared" si="2"/>
        <v>13.785213752915082</v>
      </c>
    </row>
    <row r="41" spans="1:6" x14ac:dyDescent="0.2">
      <c r="A41" t="str">
        <f>$A$14</f>
        <v>Transport and storage</v>
      </c>
      <c r="B41" s="18">
        <f t="shared" si="2"/>
        <v>5.2490126572286382</v>
      </c>
      <c r="C41" s="18">
        <f t="shared" si="2"/>
        <v>5.6595450551053483</v>
      </c>
      <c r="D41" s="18">
        <f t="shared" si="2"/>
        <v>5.3637967415811563</v>
      </c>
      <c r="E41" s="18">
        <f t="shared" si="2"/>
        <v>5.1299905260649448</v>
      </c>
      <c r="F41" s="18">
        <f t="shared" si="2"/>
        <v>4.9479099024828122</v>
      </c>
    </row>
    <row r="42" spans="1:6" x14ac:dyDescent="0.2">
      <c r="A42" t="str">
        <f>$A$15</f>
        <v>Accommodation and food</v>
      </c>
      <c r="B42" s="18">
        <f t="shared" si="2"/>
        <v>7.0500344120716099</v>
      </c>
      <c r="C42" s="18">
        <f t="shared" si="2"/>
        <v>7.4645511393304966</v>
      </c>
      <c r="D42" s="18">
        <f t="shared" si="2"/>
        <v>7.1220301672098971</v>
      </c>
      <c r="E42" s="18">
        <f t="shared" si="2"/>
        <v>7.3210850271140462</v>
      </c>
      <c r="F42" s="18">
        <f t="shared" si="2"/>
        <v>8.0467766252392838</v>
      </c>
    </row>
    <row r="43" spans="1:6" x14ac:dyDescent="0.2">
      <c r="A43" t="str">
        <f>$A$16</f>
        <v>Media</v>
      </c>
      <c r="B43" s="18">
        <f t="shared" si="2"/>
        <v>1.1331315478525164</v>
      </c>
      <c r="C43" s="18">
        <f t="shared" si="2"/>
        <v>0.71540298873810515</v>
      </c>
      <c r="D43" s="18">
        <f t="shared" si="2"/>
        <v>0.81051717417292457</v>
      </c>
      <c r="E43" s="18">
        <f t="shared" si="2"/>
        <v>0.76709812788068632</v>
      </c>
      <c r="F43" s="18">
        <f t="shared" si="2"/>
        <v>0.72807557440272841</v>
      </c>
    </row>
    <row r="44" spans="1:6" x14ac:dyDescent="0.2">
      <c r="A44" t="str">
        <f>$A$17</f>
        <v>Information technology</v>
      </c>
      <c r="B44" s="18">
        <f t="shared" si="2"/>
        <v>3.8240568748905344</v>
      </c>
      <c r="C44" s="18">
        <f t="shared" si="2"/>
        <v>3.3313303439005524</v>
      </c>
      <c r="D44" s="18">
        <f t="shared" si="2"/>
        <v>3.4642174617222863</v>
      </c>
      <c r="E44" s="18">
        <f t="shared" si="2"/>
        <v>3.6494992763773637</v>
      </c>
      <c r="F44" s="18">
        <f t="shared" si="2"/>
        <v>3.834282907107406</v>
      </c>
    </row>
    <row r="45" spans="1:6" x14ac:dyDescent="0.2">
      <c r="A45" t="str">
        <f>$A$18</f>
        <v>Finance and insurance</v>
      </c>
      <c r="B45" s="18">
        <f t="shared" si="2"/>
        <v>4.5254957681785752</v>
      </c>
      <c r="C45" s="18">
        <f t="shared" si="2"/>
        <v>3.9567724777674007</v>
      </c>
      <c r="D45" s="18">
        <f t="shared" si="2"/>
        <v>4.0895514253657161</v>
      </c>
      <c r="E45" s="18">
        <f t="shared" si="2"/>
        <v>3.9206979325897646</v>
      </c>
      <c r="F45" s="18">
        <f t="shared" si="2"/>
        <v>3.5300428578688487</v>
      </c>
    </row>
    <row r="46" spans="1:6" x14ac:dyDescent="0.2">
      <c r="A46" t="str">
        <f>$A$19</f>
        <v>Real estate</v>
      </c>
      <c r="B46" s="18">
        <f t="shared" si="2"/>
        <v>1.8840300852778027</v>
      </c>
      <c r="C46" s="18">
        <f t="shared" si="2"/>
        <v>1.5337341627793626</v>
      </c>
      <c r="D46" s="18">
        <f t="shared" si="2"/>
        <v>1.8155774268419647</v>
      </c>
      <c r="E46" s="18">
        <f t="shared" si="2"/>
        <v>1.7800535887614715</v>
      </c>
      <c r="F46" s="18">
        <f t="shared" si="2"/>
        <v>1.8867626216141427</v>
      </c>
    </row>
    <row r="47" spans="1:6" x14ac:dyDescent="0.2">
      <c r="A47" s="10" t="str">
        <f>$A$20</f>
        <v>Professional services</v>
      </c>
      <c r="B47" s="18">
        <f t="shared" si="2"/>
        <v>8.3944486791438049</v>
      </c>
      <c r="C47" s="18">
        <f t="shared" si="2"/>
        <v>9.003958509173799</v>
      </c>
      <c r="D47" s="18">
        <f t="shared" si="2"/>
        <v>8.5238777340588783</v>
      </c>
      <c r="E47" s="18">
        <f t="shared" si="2"/>
        <v>8.758449529499968</v>
      </c>
      <c r="F47" s="18">
        <f t="shared" si="2"/>
        <v>9.0641851640626232</v>
      </c>
    </row>
    <row r="48" spans="1:6" x14ac:dyDescent="0.2">
      <c r="A48" s="10" t="str">
        <f>$A$21</f>
        <v>Support services</v>
      </c>
      <c r="B48" s="18">
        <f t="shared" si="2"/>
        <v>8.2027771405171777</v>
      </c>
      <c r="C48" s="18">
        <f t="shared" si="2"/>
        <v>8.7309498916880575</v>
      </c>
      <c r="D48" s="18">
        <f t="shared" si="2"/>
        <v>7.9310071099452841</v>
      </c>
      <c r="E48" s="18">
        <f t="shared" si="2"/>
        <v>8.156070002499245</v>
      </c>
      <c r="F48" s="18">
        <f t="shared" si="2"/>
        <v>8.621038188111612</v>
      </c>
    </row>
    <row r="49" spans="1:9" x14ac:dyDescent="0.2">
      <c r="A49" s="10" t="str">
        <f>$A$22</f>
        <v>Public admin. and defence</v>
      </c>
      <c r="B49" s="18">
        <f t="shared" si="2"/>
        <v>3.6555733988519448</v>
      </c>
      <c r="C49" s="18">
        <f t="shared" si="2"/>
        <v>3.4454891635956191</v>
      </c>
      <c r="D49" s="18">
        <f t="shared" si="2"/>
        <v>3.5876729354086185</v>
      </c>
      <c r="E49" s="18">
        <f t="shared" si="2"/>
        <v>3.6321788306955405</v>
      </c>
      <c r="F49" s="18">
        <f t="shared" si="2"/>
        <v>3.4732378301157043</v>
      </c>
    </row>
    <row r="50" spans="1:9" x14ac:dyDescent="0.2">
      <c r="A50" s="10" t="str">
        <f>$A$23</f>
        <v>Education</v>
      </c>
      <c r="B50" s="18">
        <f t="shared" si="2"/>
        <v>9.1642183526114938</v>
      </c>
      <c r="C50" s="18">
        <f t="shared" si="2"/>
        <v>9.0230621656136289</v>
      </c>
      <c r="D50" s="18">
        <f t="shared" si="2"/>
        <v>8.9957809506545416</v>
      </c>
      <c r="E50" s="18">
        <f t="shared" si="2"/>
        <v>8.7986701617543677</v>
      </c>
      <c r="F50" s="18">
        <f t="shared" si="2"/>
        <v>8.7523786399543688</v>
      </c>
    </row>
    <row r="51" spans="1:9" x14ac:dyDescent="0.2">
      <c r="A51" s="10" t="str">
        <f>$A$24</f>
        <v>Health and social work</v>
      </c>
      <c r="B51" s="18">
        <f t="shared" si="2"/>
        <v>12.860000838717186</v>
      </c>
      <c r="C51" s="18">
        <f t="shared" si="2"/>
        <v>13.155009383947602</v>
      </c>
      <c r="D51" s="18">
        <f t="shared" si="2"/>
        <v>13.404515721616189</v>
      </c>
      <c r="E51" s="18">
        <f t="shared" si="2"/>
        <v>13.645721326815895</v>
      </c>
      <c r="F51" s="18">
        <f t="shared" si="2"/>
        <v>13.449465547129547</v>
      </c>
    </row>
    <row r="52" spans="1:9" x14ac:dyDescent="0.2">
      <c r="A52" s="10" t="str">
        <f>$A$25</f>
        <v>Arts and entertainment</v>
      </c>
      <c r="B52" s="18">
        <f t="shared" si="2"/>
        <v>3.3680660909120133</v>
      </c>
      <c r="C52" s="18">
        <f t="shared" si="2"/>
        <v>2.8728425893443257</v>
      </c>
      <c r="D52" s="18">
        <f t="shared" si="2"/>
        <v>2.9173168220523129</v>
      </c>
      <c r="E52" s="18">
        <f t="shared" si="2"/>
        <v>3.0399125840593784</v>
      </c>
      <c r="F52" s="18">
        <f t="shared" si="2"/>
        <v>3.1928265300936753</v>
      </c>
    </row>
    <row r="53" spans="1:9" x14ac:dyDescent="0.2">
      <c r="A53" s="10" t="str">
        <f>$A$26</f>
        <v>Other services</v>
      </c>
      <c r="B53" s="18">
        <f t="shared" si="2"/>
        <v>3.3986545990068611</v>
      </c>
      <c r="C53" s="18">
        <f t="shared" si="2"/>
        <v>3.2090669426855629</v>
      </c>
      <c r="D53" s="18">
        <f t="shared" si="2"/>
        <v>3.1780898523628927</v>
      </c>
      <c r="E53" s="18">
        <f t="shared" si="2"/>
        <v>2.9902761390517942</v>
      </c>
      <c r="F53" s="18">
        <f t="shared" si="2"/>
        <v>2.876276842634264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Coast to Capital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3.0256765041670519</v>
      </c>
      <c r="C63" s="18">
        <f>IF(AND(D$3-C$3 &lt;&gt; 0,C5&lt;&gt;0,D5&lt;&gt;0),(EXP(LN(D5/C5)/(D$3-C$3))-1)*100,0)</f>
        <v>-19.761613011028199</v>
      </c>
      <c r="D63" s="18">
        <f t="shared" ref="B63:E78" si="3">IF(AND(E$3-D$3 &lt;&gt; 0,D5&lt;&gt;0,E5&lt;&gt;0),(EXP(LN(E5/D5)/(E$3-D$3))-1)*100,0)</f>
        <v>0.61978585847062284</v>
      </c>
      <c r="E63" s="18">
        <f t="shared" si="3"/>
        <v>0.24627674208486106</v>
      </c>
      <c r="F63" s="18">
        <f>IF(AND(F$3-D$3 &lt;&gt; 0,D5&lt;&gt;0,F5&lt;&gt;0),(EXP(LN(F5/D5)/(F$3-D$3))-1)*100,0)</f>
        <v>0.37062547091166742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9.1369967109677486</v>
      </c>
      <c r="C64" s="18">
        <f t="shared" ref="C64:C78" si="4">IF(AND(D$3-C$3 &lt;&gt; 0,C6&lt;&gt;0,D6&lt;&gt;0),(EXP(LN(D6/C6)/(D$3-C$3))-1)*100,0)</f>
        <v>-24.901185770751134</v>
      </c>
      <c r="D64" s="18">
        <f t="shared" si="3"/>
        <v>-1.7063716503871063</v>
      </c>
      <c r="E64" s="18">
        <f t="shared" si="3"/>
        <v>-0.83364766393726475</v>
      </c>
      <c r="F64" s="18">
        <f t="shared" ref="F64:F84" si="5">IF(AND(F$3-D$3 &lt;&gt; 0,D6&lt;&gt;0,F6&lt;&gt;0),(EXP(LN(F6/D6)/(F$3-D$3))-1)*100,0)</f>
        <v>-1.1254132453448862</v>
      </c>
    </row>
    <row r="65" spans="1:6" x14ac:dyDescent="0.2">
      <c r="A65" t="str">
        <f>$A$7</f>
        <v>Food drink and tobacco</v>
      </c>
      <c r="B65" s="18">
        <f t="shared" si="3"/>
        <v>9.902276116178399</v>
      </c>
      <c r="C65" s="18">
        <f t="shared" si="4"/>
        <v>-0.31924882629048579</v>
      </c>
      <c r="D65" s="18">
        <f t="shared" si="3"/>
        <v>1.5382283719500123</v>
      </c>
      <c r="E65" s="18">
        <f t="shared" si="3"/>
        <v>0.83702039493764868</v>
      </c>
      <c r="F65" s="18">
        <f t="shared" si="5"/>
        <v>1.0702166804532176</v>
      </c>
    </row>
    <row r="66" spans="1:6" x14ac:dyDescent="0.2">
      <c r="A66" t="str">
        <f>$A$8</f>
        <v>Engineering</v>
      </c>
      <c r="B66" s="18">
        <f t="shared" si="3"/>
        <v>8.6931567034514323</v>
      </c>
      <c r="C66" s="18">
        <f t="shared" si="4"/>
        <v>-1.0221327967807836</v>
      </c>
      <c r="D66" s="18">
        <f t="shared" si="3"/>
        <v>-1.6089232863554903</v>
      </c>
      <c r="E66" s="18">
        <f t="shared" si="3"/>
        <v>-3.195935951076645</v>
      </c>
      <c r="F66" s="18">
        <f t="shared" si="5"/>
        <v>-2.6697965287629355</v>
      </c>
    </row>
    <row r="67" spans="1:6" x14ac:dyDescent="0.2">
      <c r="A67" t="str">
        <f>$A$9</f>
        <v>Rest of manufacturing</v>
      </c>
      <c r="B67" s="18">
        <f t="shared" si="3"/>
        <v>1.6737565918556241</v>
      </c>
      <c r="C67" s="18">
        <f t="shared" si="4"/>
        <v>7.2875674099859289E-2</v>
      </c>
      <c r="D67" s="18">
        <f t="shared" si="3"/>
        <v>-1.4205039991592949</v>
      </c>
      <c r="E67" s="18">
        <f t="shared" si="3"/>
        <v>-1.1592346471844484</v>
      </c>
      <c r="F67" s="18">
        <f t="shared" si="5"/>
        <v>-1.2464012799165203</v>
      </c>
    </row>
    <row r="68" spans="1:6" x14ac:dyDescent="0.2">
      <c r="A68" t="str">
        <f>$A$10</f>
        <v>Electricity and gas</v>
      </c>
      <c r="B68" s="18">
        <f t="shared" si="3"/>
        <v>20.291556662801426</v>
      </c>
      <c r="C68" s="18">
        <f t="shared" si="4"/>
        <v>16.368702112839561</v>
      </c>
      <c r="D68" s="18">
        <f t="shared" si="3"/>
        <v>-0.45097667085766124</v>
      </c>
      <c r="E68" s="18">
        <f t="shared" si="3"/>
        <v>4.8871970514197116E-2</v>
      </c>
      <c r="F68" s="18">
        <f t="shared" si="5"/>
        <v>-0.11802249002240695</v>
      </c>
    </row>
    <row r="69" spans="1:6" x14ac:dyDescent="0.2">
      <c r="A69" t="str">
        <f>$A$11</f>
        <v>Water and sewerage</v>
      </c>
      <c r="B69" s="18">
        <f t="shared" si="3"/>
        <v>7.3781163486845269</v>
      </c>
      <c r="C69" s="18">
        <f t="shared" si="4"/>
        <v>-6.9714084009885884</v>
      </c>
      <c r="D69" s="18">
        <f t="shared" si="3"/>
        <v>1.2724575192727849</v>
      </c>
      <c r="E69" s="18">
        <f t="shared" si="3"/>
        <v>0.97643981184658557</v>
      </c>
      <c r="F69" s="18">
        <f t="shared" si="5"/>
        <v>1.0750161164545524</v>
      </c>
    </row>
    <row r="70" spans="1:6" x14ac:dyDescent="0.2">
      <c r="A70" t="str">
        <f>$A$12</f>
        <v>Construction</v>
      </c>
      <c r="B70" s="18">
        <f t="shared" si="3"/>
        <v>3.1936995478249575</v>
      </c>
      <c r="C70" s="18">
        <f t="shared" si="4"/>
        <v>2.00285636561508</v>
      </c>
      <c r="D70" s="18">
        <f t="shared" si="3"/>
        <v>0.86982442396899007</v>
      </c>
      <c r="E70" s="18">
        <f t="shared" si="3"/>
        <v>0.50962905988731766</v>
      </c>
      <c r="F70" s="18">
        <f t="shared" si="5"/>
        <v>0.62955104072248691</v>
      </c>
    </row>
    <row r="71" spans="1:6" x14ac:dyDescent="0.2">
      <c r="A71" t="str">
        <f>$A$13</f>
        <v>Wholesale and retail trade</v>
      </c>
      <c r="B71" s="18">
        <f t="shared" si="3"/>
        <v>0.19305378021678976</v>
      </c>
      <c r="C71" s="18">
        <f t="shared" si="4"/>
        <v>2.291007412082946</v>
      </c>
      <c r="D71" s="18">
        <f t="shared" si="3"/>
        <v>0.11995169896099611</v>
      </c>
      <c r="E71" s="18">
        <f t="shared" si="3"/>
        <v>0.11691496234353949</v>
      </c>
      <c r="F71" s="18">
        <f t="shared" si="5"/>
        <v>0.1179271976484042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3.5248214960147184</v>
      </c>
      <c r="C72" s="18">
        <f t="shared" si="4"/>
        <v>-7.3851315412622798</v>
      </c>
      <c r="D72" s="18">
        <f t="shared" si="3"/>
        <v>-0.50922416519226799</v>
      </c>
      <c r="E72" s="18">
        <f t="shared" si="3"/>
        <v>-7.2292919554151069E-2</v>
      </c>
      <c r="F72" s="18">
        <f t="shared" si="5"/>
        <v>-0.21814945972939981</v>
      </c>
    </row>
    <row r="73" spans="1:6" x14ac:dyDescent="0.2">
      <c r="A73" t="str">
        <f>$A$15</f>
        <v>Accommodation and food</v>
      </c>
      <c r="B73" s="18">
        <f t="shared" si="6"/>
        <v>3.0556080684557063</v>
      </c>
      <c r="C73" s="18">
        <f>IF(AND(D$3-C$3 &lt;&gt; 0,C15&lt;&gt;0,D15&lt;&gt;0),(EXP(LN(D15/C15)/(D$3-C$3))-1)*100,0)</f>
        <v>-6.7626256359349597</v>
      </c>
      <c r="D73" s="18">
        <f t="shared" si="3"/>
        <v>0.93651262808427393</v>
      </c>
      <c r="E73" s="18">
        <f t="shared" si="3"/>
        <v>1.2418447206091532</v>
      </c>
      <c r="F73" s="18">
        <f t="shared" si="5"/>
        <v>1.1399648689442987</v>
      </c>
    </row>
    <row r="74" spans="1:6" x14ac:dyDescent="0.2">
      <c r="A74" t="str">
        <f>$A$16</f>
        <v>Media</v>
      </c>
      <c r="B74" s="18">
        <f t="shared" si="6"/>
        <v>-9.4400613334964074</v>
      </c>
      <c r="C74" s="18">
        <f>IF(AND(D$3-C$3 &lt;&gt; 0,C16&lt;&gt;0,D16&lt;&gt;0),(EXP(LN(D16/C16)/(D$3-C$3))-1)*100,0)</f>
        <v>10.713707719695687</v>
      </c>
      <c r="D74" s="18">
        <f t="shared" si="3"/>
        <v>-0.71772789002203519</v>
      </c>
      <c r="E74" s="18">
        <f t="shared" si="3"/>
        <v>-0.23276085157512005</v>
      </c>
      <c r="F74" s="18">
        <f t="shared" si="5"/>
        <v>-0.39467917599635971</v>
      </c>
    </row>
    <row r="75" spans="1:6" x14ac:dyDescent="0.2">
      <c r="A75" t="str">
        <f>$A$17</f>
        <v>Information technology</v>
      </c>
      <c r="B75" s="18">
        <f t="shared" si="6"/>
        <v>-1.8496496024723252</v>
      </c>
      <c r="C75" s="18">
        <f t="shared" si="4"/>
        <v>1.6195739060924641</v>
      </c>
      <c r="D75" s="18">
        <f t="shared" si="3"/>
        <v>1.4330756678811118</v>
      </c>
      <c r="E75" s="18">
        <f t="shared" si="3"/>
        <v>0.78606457081071834</v>
      </c>
      <c r="F75" s="18">
        <f t="shared" si="5"/>
        <v>1.0012750661440029</v>
      </c>
    </row>
    <row r="76" spans="1:6" x14ac:dyDescent="0.2">
      <c r="A76" t="str">
        <f>$A$18</f>
        <v>Finance and insurance</v>
      </c>
      <c r="B76" s="18">
        <f t="shared" si="6"/>
        <v>-1.7602511112293384</v>
      </c>
      <c r="C76" s="18">
        <f t="shared" si="4"/>
        <v>1.0007315288953267</v>
      </c>
      <c r="D76" s="18">
        <f t="shared" si="3"/>
        <v>-0.46140431215934141</v>
      </c>
      <c r="E76" s="18">
        <f t="shared" si="3"/>
        <v>-0.75764538252999225</v>
      </c>
      <c r="F76" s="18">
        <f t="shared" si="5"/>
        <v>-0.65899645062160728</v>
      </c>
    </row>
    <row r="77" spans="1:6" x14ac:dyDescent="0.2">
      <c r="A77" t="str">
        <f>$A$19</f>
        <v>Real estate</v>
      </c>
      <c r="B77" s="18">
        <f t="shared" si="6"/>
        <v>-3.4984965854271466</v>
      </c>
      <c r="C77" s="18">
        <f t="shared" si="4"/>
        <v>15.679021665282477</v>
      </c>
      <c r="D77" s="18">
        <f t="shared" si="3"/>
        <v>-1.4360688860970416E-2</v>
      </c>
      <c r="E77" s="18">
        <f t="shared" si="3"/>
        <v>0.87506301080519933</v>
      </c>
      <c r="F77" s="18">
        <f t="shared" si="5"/>
        <v>0.57771280395868541</v>
      </c>
    </row>
    <row r="78" spans="1:6" x14ac:dyDescent="0.2">
      <c r="A78" t="str">
        <f>$A$20</f>
        <v>Professional services</v>
      </c>
      <c r="B78" s="18">
        <f t="shared" si="6"/>
        <v>3.3900729165966537</v>
      </c>
      <c r="C78" s="18">
        <f t="shared" si="4"/>
        <v>-7.4889414669273897</v>
      </c>
      <c r="D78" s="18">
        <f t="shared" si="3"/>
        <v>0.92807065962661195</v>
      </c>
      <c r="E78" s="18">
        <f t="shared" si="3"/>
        <v>0.63418969751503074</v>
      </c>
      <c r="F78" s="18">
        <f t="shared" si="5"/>
        <v>0.7320548151278361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3.1914371075001835</v>
      </c>
      <c r="C79" s="18">
        <f t="shared" ref="C79:C84" si="8">IF(AND(D$3-C$3 &lt;&gt; 0,C21&lt;&gt;0,D21&lt;&gt;0),(EXP(LN(D21/C21)/(D$3-C$3))-1)*100,0)</f>
        <v>-11.231932104495268</v>
      </c>
      <c r="D79" s="18">
        <f t="shared" ref="D79:D84" si="9">IF(AND(E$3-D$3 &lt;&gt; 0,D21&lt;&gt;0,E21&lt;&gt;0),(EXP(LN(E21/D21)/(E$3-D$3))-1)*100,0)</f>
        <v>0.94492470319782473</v>
      </c>
      <c r="E79" s="18">
        <f t="shared" ref="E79:E84" si="10">IF(AND(F$3-E$3 &lt;&gt; 0,E21&lt;&gt;0,F21&lt;&gt;0),(EXP(LN(F21/E21)/(F$3-E$3))-1)*100,0)</f>
        <v>0.84706488122265888</v>
      </c>
      <c r="F79" s="18">
        <f t="shared" si="5"/>
        <v>0.87967427633599549</v>
      </c>
    </row>
    <row r="80" spans="1:6" x14ac:dyDescent="0.2">
      <c r="A80" s="10" t="str">
        <f>$A$22</f>
        <v>Public admin. and defence</v>
      </c>
      <c r="B80" s="18">
        <f t="shared" si="7"/>
        <v>0.10190902904403387</v>
      </c>
      <c r="C80" s="18">
        <f t="shared" si="8"/>
        <v>1.7540911993008557</v>
      </c>
      <c r="D80" s="18">
        <f t="shared" si="9"/>
        <v>0.62939068882386096</v>
      </c>
      <c r="E80" s="18">
        <f t="shared" si="10"/>
        <v>-0.15826248593102665</v>
      </c>
      <c r="F80" s="18">
        <f t="shared" si="5"/>
        <v>0.10360115921284052</v>
      </c>
    </row>
    <row r="81" spans="1:6" x14ac:dyDescent="0.2">
      <c r="A81" s="10" t="str">
        <f>$A$23</f>
        <v>Education</v>
      </c>
      <c r="B81" s="18">
        <f t="shared" si="7"/>
        <v>1.2006134766626042</v>
      </c>
      <c r="C81" s="18">
        <f t="shared" si="8"/>
        <v>-2.5740058768426222</v>
      </c>
      <c r="D81" s="18">
        <f t="shared" si="9"/>
        <v>-6.2242408387758186E-2</v>
      </c>
      <c r="E81" s="18">
        <f t="shared" si="10"/>
        <v>0.23659521061647482</v>
      </c>
      <c r="F81" s="18">
        <f t="shared" si="5"/>
        <v>0.1368835142923075</v>
      </c>
    </row>
    <row r="82" spans="1:6" x14ac:dyDescent="0.2">
      <c r="A82" s="10" t="str">
        <f>$A$24</f>
        <v>Health and social work</v>
      </c>
      <c r="B82" s="18">
        <f t="shared" si="7"/>
        <v>2.1718027459953992</v>
      </c>
      <c r="C82" s="18">
        <f t="shared" si="8"/>
        <v>-0.42509747317840407</v>
      </c>
      <c r="D82" s="18">
        <f t="shared" si="9"/>
        <v>0.74025393215639834</v>
      </c>
      <c r="E82" s="18">
        <f t="shared" si="10"/>
        <v>0.14430414813584314</v>
      </c>
      <c r="F82" s="18">
        <f t="shared" si="5"/>
        <v>0.34256132443848397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-2.3659462987171698</v>
      </c>
      <c r="C83" s="18">
        <f t="shared" si="8"/>
        <v>-0.76572764276811034</v>
      </c>
      <c r="D83" s="18">
        <f t="shared" si="9"/>
        <v>1.211408127285396</v>
      </c>
      <c r="E83" s="18">
        <f t="shared" si="10"/>
        <v>0.78289355865488464</v>
      </c>
      <c r="F83" s="18">
        <f t="shared" si="5"/>
        <v>0.92552978247144591</v>
      </c>
    </row>
    <row r="84" spans="1:6" x14ac:dyDescent="0.2">
      <c r="A84" s="10" t="str">
        <f>$A$26</f>
        <v>Other services</v>
      </c>
      <c r="B84" s="18">
        <f t="shared" si="7"/>
        <v>0.14665583518136405</v>
      </c>
      <c r="C84" s="18">
        <f t="shared" si="8"/>
        <v>-3.2218494065015535</v>
      </c>
      <c r="D84" s="18">
        <f t="shared" si="9"/>
        <v>-0.83395515673519993</v>
      </c>
      <c r="E84" s="18">
        <f t="shared" si="10"/>
        <v>-9.9574211235686771E-2</v>
      </c>
      <c r="F84" s="18">
        <f t="shared" si="5"/>
        <v>-0.34497015810109888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1.5941064490136991</v>
      </c>
      <c r="C86" s="18">
        <f>IF(AND(D$3-C$3 &lt;&gt; 0,C28&lt;&gt;0,D28&lt;&gt;0),(EXP(LN(D28/C28)/(D$3-C$3))-1)*100,0)</f>
        <v>-2.2785452044611798</v>
      </c>
      <c r="D86" s="18">
        <f>IF(AND(E$3-D$3 &lt;&gt; 0,D28&lt;&gt;0,E28&lt;&gt;0),(EXP(LN(E28/D28)/(E$3-D$3))-1)*100,0)</f>
        <v>0.38156617181184238</v>
      </c>
      <c r="E86" s="18">
        <f>IF(AND(F$3-E$3 &lt;&gt; 0,E28&lt;&gt;0,F28&lt;&gt;0),(EXP(LN(F28/E28)/(F$3-E$3))-1)*100,0)</f>
        <v>0.28948480610164751</v>
      </c>
      <c r="F86" s="18">
        <f>IF(AND(F$3-D$3 &lt;&gt; 0,D28&lt;&gt;0,F28&lt;&gt;0),(EXP(LN(F28/D28)/(F$3-D$3))-1)*100,0)</f>
        <v>0.3201692055678107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1.0090000000000305</v>
      </c>
      <c r="C90" s="27">
        <f>D5-C5</f>
        <v>-1.7740000000000045</v>
      </c>
      <c r="D90" s="27">
        <f t="shared" si="11"/>
        <v>0.22600000000000264</v>
      </c>
      <c r="E90" s="27">
        <f t="shared" si="11"/>
        <v>0.1849999999999854</v>
      </c>
      <c r="F90" s="27">
        <f>F5-D5</f>
        <v>0.41099999999998804</v>
      </c>
    </row>
    <row r="91" spans="1:6" x14ac:dyDescent="0.2">
      <c r="A91" t="str">
        <f>$A$6</f>
        <v>Mining and quarrying</v>
      </c>
      <c r="B91" s="27">
        <f t="shared" si="11"/>
        <v>0.22400000000000142</v>
      </c>
      <c r="C91" s="27">
        <f t="shared" ref="C91:C105" si="12">D6-C6</f>
        <v>-0.18900000000000106</v>
      </c>
      <c r="D91" s="27">
        <f t="shared" si="11"/>
        <v>-4.6999999999998932E-2</v>
      </c>
      <c r="E91" s="27">
        <f t="shared" si="11"/>
        <v>-4.1999999999999149E-2</v>
      </c>
      <c r="F91" s="27">
        <f t="shared" ref="F91:F111" si="13">F6-D6</f>
        <v>-8.8999999999998081E-2</v>
      </c>
    </row>
    <row r="92" spans="1:6" x14ac:dyDescent="0.2">
      <c r="A92" t="str">
        <f>$A$7</f>
        <v>Food drink and tobacco</v>
      </c>
      <c r="B92" s="27">
        <f t="shared" si="11"/>
        <v>1.6749999999999763</v>
      </c>
      <c r="C92" s="27">
        <f t="shared" si="12"/>
        <v>-1.6999999999968374E-2</v>
      </c>
      <c r="D92" s="27">
        <f t="shared" si="11"/>
        <v>0.42099999999999849</v>
      </c>
      <c r="E92" s="27">
        <f t="shared" si="11"/>
        <v>0.49799999999997802</v>
      </c>
      <c r="F92" s="27">
        <f t="shared" si="13"/>
        <v>0.9189999999999765</v>
      </c>
    </row>
    <row r="93" spans="1:6" x14ac:dyDescent="0.2">
      <c r="A93" t="str">
        <f>$A$8</f>
        <v>Engineering</v>
      </c>
      <c r="B93" s="27">
        <f t="shared" si="11"/>
        <v>3.523000000000021</v>
      </c>
      <c r="C93" s="27">
        <f t="shared" si="12"/>
        <v>-0.1270000000000131</v>
      </c>
      <c r="D93" s="27">
        <f t="shared" si="11"/>
        <v>-0.9579999999999842</v>
      </c>
      <c r="E93" s="27">
        <f t="shared" si="11"/>
        <v>-3.1450000000000315</v>
      </c>
      <c r="F93" s="27">
        <f t="shared" si="13"/>
        <v>-4.1030000000000157</v>
      </c>
    </row>
    <row r="94" spans="1:6" x14ac:dyDescent="0.2">
      <c r="A94" t="str">
        <f>$A$9</f>
        <v>Rest of manufacturing</v>
      </c>
      <c r="B94" s="27">
        <f t="shared" si="11"/>
        <v>1.7630000000000798</v>
      </c>
      <c r="C94" s="27">
        <f t="shared" si="12"/>
        <v>1.9999999999967599E-2</v>
      </c>
      <c r="D94" s="27">
        <f t="shared" si="11"/>
        <v>-1.8959999999999866</v>
      </c>
      <c r="E94" s="27">
        <f t="shared" si="11"/>
        <v>-2.8140000000000569</v>
      </c>
      <c r="F94" s="27">
        <f t="shared" si="13"/>
        <v>-4.7100000000000435</v>
      </c>
    </row>
    <row r="95" spans="1:6" x14ac:dyDescent="0.2">
      <c r="A95" t="str">
        <f>$A$10</f>
        <v>Electricity and gas</v>
      </c>
      <c r="B95" s="27">
        <f t="shared" si="11"/>
        <v>2.2499999999999987</v>
      </c>
      <c r="C95" s="27">
        <f t="shared" si="12"/>
        <v>0.70500000000000007</v>
      </c>
      <c r="D95" s="27">
        <f t="shared" si="11"/>
        <v>-0.11199999999999211</v>
      </c>
      <c r="E95" s="27">
        <f t="shared" si="11"/>
        <v>2.3999999999986699E-2</v>
      </c>
      <c r="F95" s="27">
        <f t="shared" si="13"/>
        <v>-8.8000000000005407E-2</v>
      </c>
    </row>
    <row r="96" spans="1:6" x14ac:dyDescent="0.2">
      <c r="A96" t="str">
        <f>$A$11</f>
        <v>Water and sewerage</v>
      </c>
      <c r="B96" s="27">
        <f t="shared" si="11"/>
        <v>1.4039999999999981</v>
      </c>
      <c r="C96" s="27">
        <f t="shared" si="12"/>
        <v>-0.3950000000000129</v>
      </c>
      <c r="D96" s="27">
        <f t="shared" si="11"/>
        <v>0.34400000000002784</v>
      </c>
      <c r="E96" s="27">
        <f t="shared" si="11"/>
        <v>0.57299999999998974</v>
      </c>
      <c r="F96" s="27">
        <f t="shared" si="13"/>
        <v>0.91700000000001758</v>
      </c>
    </row>
    <row r="97" spans="1:6" x14ac:dyDescent="0.2">
      <c r="A97" t="str">
        <f>$A$12</f>
        <v>Construction</v>
      </c>
      <c r="B97" s="27">
        <f t="shared" si="11"/>
        <v>6.949999999999882</v>
      </c>
      <c r="C97" s="27">
        <f t="shared" si="12"/>
        <v>1.1780000000001678</v>
      </c>
      <c r="D97" s="27">
        <f t="shared" si="11"/>
        <v>2.654999999999653</v>
      </c>
      <c r="E97" s="27">
        <f t="shared" si="11"/>
        <v>3.267000000000202</v>
      </c>
      <c r="F97" s="27">
        <f t="shared" si="13"/>
        <v>5.9219999999998549</v>
      </c>
    </row>
    <row r="98" spans="1:6" x14ac:dyDescent="0.2">
      <c r="A98" t="str">
        <f>$A$13</f>
        <v>Wholesale and retail trade</v>
      </c>
      <c r="B98" s="27">
        <f t="shared" si="11"/>
        <v>0.90100000000042257</v>
      </c>
      <c r="C98" s="27">
        <f t="shared" si="12"/>
        <v>2.6860000000001634</v>
      </c>
      <c r="D98" s="27">
        <f t="shared" si="11"/>
        <v>0.72099999999974784</v>
      </c>
      <c r="E98" s="27">
        <f t="shared" si="11"/>
        <v>1.4180000000001343</v>
      </c>
      <c r="F98" s="27">
        <f t="shared" si="13"/>
        <v>2.1389999999998821</v>
      </c>
    </row>
    <row r="99" spans="1:6" x14ac:dyDescent="0.2">
      <c r="A99" t="str">
        <f>$A$14</f>
        <v>Transport and storage</v>
      </c>
      <c r="B99" s="27">
        <f t="shared" si="11"/>
        <v>6.3249999999998252</v>
      </c>
      <c r="C99" s="27">
        <f t="shared" si="12"/>
        <v>-3.6099999999998147</v>
      </c>
      <c r="D99" s="27">
        <f t="shared" si="11"/>
        <v>-1.1410000000000622</v>
      </c>
      <c r="E99" s="27">
        <f t="shared" si="11"/>
        <v>-0.31800000000004047</v>
      </c>
      <c r="F99" s="27">
        <f t="shared" si="13"/>
        <v>-1.4590000000001027</v>
      </c>
    </row>
    <row r="100" spans="1:6" x14ac:dyDescent="0.2">
      <c r="A100" t="str">
        <f>$A$15</f>
        <v>Accommodation and food</v>
      </c>
      <c r="B100" s="27">
        <f t="shared" si="11"/>
        <v>7.3130000000000521</v>
      </c>
      <c r="C100" s="27">
        <f t="shared" si="12"/>
        <v>-4.3599999999999923</v>
      </c>
      <c r="D100" s="27">
        <f t="shared" si="11"/>
        <v>2.8679999999998671</v>
      </c>
      <c r="E100" s="27">
        <f t="shared" si="11"/>
        <v>8.2730000000001596</v>
      </c>
      <c r="F100" s="27">
        <f t="shared" si="13"/>
        <v>11.141000000000027</v>
      </c>
    </row>
    <row r="101" spans="1:6" x14ac:dyDescent="0.2">
      <c r="A101" t="str">
        <f>$A$16</f>
        <v>Media</v>
      </c>
      <c r="B101" s="27">
        <f t="shared" si="11"/>
        <v>-3.0080000000000124</v>
      </c>
      <c r="C101" s="27">
        <f t="shared" si="12"/>
        <v>0.66199999999999637</v>
      </c>
      <c r="D101" s="27">
        <f t="shared" si="11"/>
        <v>-0.24200000000000088</v>
      </c>
      <c r="E101" s="27">
        <f t="shared" si="11"/>
        <v>-0.15199999999999569</v>
      </c>
      <c r="F101" s="27">
        <f t="shared" si="13"/>
        <v>-0.39399999999999658</v>
      </c>
    </row>
    <row r="102" spans="1:6" x14ac:dyDescent="0.2">
      <c r="A102" t="str">
        <f>$A$17</f>
        <v>Information technology</v>
      </c>
      <c r="B102" s="27">
        <f t="shared" si="11"/>
        <v>-2.2309999999999519</v>
      </c>
      <c r="C102" s="27">
        <f t="shared" si="12"/>
        <v>0.46599999999998687</v>
      </c>
      <c r="D102" s="27">
        <f t="shared" si="11"/>
        <v>2.1560000000000734</v>
      </c>
      <c r="E102" s="27">
        <f t="shared" si="11"/>
        <v>2.5569999999999347</v>
      </c>
      <c r="F102" s="27">
        <f t="shared" si="13"/>
        <v>4.7130000000000081</v>
      </c>
    </row>
    <row r="103" spans="1:6" x14ac:dyDescent="0.2">
      <c r="A103" t="str">
        <f>$A$18</f>
        <v>Finance and insurance</v>
      </c>
      <c r="B103" s="27">
        <f t="shared" si="11"/>
        <v>-2.5159999999999201</v>
      </c>
      <c r="C103" s="27">
        <f t="shared" si="12"/>
        <v>0.34199999999997743</v>
      </c>
      <c r="D103" s="27">
        <f t="shared" si="11"/>
        <v>-0.78899999999994463</v>
      </c>
      <c r="E103" s="27">
        <f t="shared" si="11"/>
        <v>-2.4700000000000912</v>
      </c>
      <c r="F103" s="27">
        <f t="shared" si="13"/>
        <v>-3.2590000000000359</v>
      </c>
    </row>
    <row r="104" spans="1:6" x14ac:dyDescent="0.2">
      <c r="A104" t="str">
        <f>$A$19</f>
        <v>Real estate</v>
      </c>
      <c r="B104" s="27">
        <f t="shared" si="11"/>
        <v>-2.0280000000000058</v>
      </c>
      <c r="C104" s="27">
        <f t="shared" si="12"/>
        <v>2.0769999999999698</v>
      </c>
      <c r="D104" s="27">
        <f t="shared" si="11"/>
        <v>-1.0999999999985022E-2</v>
      </c>
      <c r="E104" s="27">
        <f t="shared" si="11"/>
        <v>1.3940000000000037</v>
      </c>
      <c r="F104" s="27">
        <f t="shared" si="13"/>
        <v>1.3830000000000187</v>
      </c>
    </row>
    <row r="105" spans="1:6" x14ac:dyDescent="0.2">
      <c r="A105" t="str">
        <f>$A$20</f>
        <v>Professional services</v>
      </c>
      <c r="B105" s="27">
        <f t="shared" si="11"/>
        <v>9.70900000000006</v>
      </c>
      <c r="C105" s="27">
        <f t="shared" si="12"/>
        <v>-5.8240000000000833</v>
      </c>
      <c r="D105" s="27">
        <f t="shared" si="11"/>
        <v>3.4010000000000815</v>
      </c>
      <c r="E105" s="27">
        <f t="shared" si="11"/>
        <v>4.9170000000000016</v>
      </c>
      <c r="F105" s="27">
        <f t="shared" si="13"/>
        <v>8.3180000000000831</v>
      </c>
    </row>
    <row r="106" spans="1:6" x14ac:dyDescent="0.2">
      <c r="A106" s="10" t="str">
        <f>$A$21</f>
        <v>Support services</v>
      </c>
      <c r="B106" s="27">
        <f t="shared" ref="B106:B111" si="14">C21-B21</f>
        <v>8.9050000000001717</v>
      </c>
      <c r="C106" s="27">
        <f t="shared" ref="C106:C111" si="15">D21-C21</f>
        <v>-8.4699999999998852</v>
      </c>
      <c r="D106" s="27">
        <f t="shared" ref="D106:D111" si="16">E21-D21</f>
        <v>3.2229999999997432</v>
      </c>
      <c r="E106" s="27">
        <f t="shared" ref="E106:E111" si="17">F21-E21</f>
        <v>6.1750000000002387</v>
      </c>
      <c r="F106" s="27">
        <f t="shared" si="13"/>
        <v>9.3979999999999819</v>
      </c>
    </row>
    <row r="107" spans="1:6" x14ac:dyDescent="0.2">
      <c r="A107" s="10" t="str">
        <f>$A$22</f>
        <v>Public admin. and defence</v>
      </c>
      <c r="B107" s="27">
        <f t="shared" si="14"/>
        <v>0.12100000000009459</v>
      </c>
      <c r="C107" s="27">
        <f t="shared" si="15"/>
        <v>0.52199999999994162</v>
      </c>
      <c r="D107" s="27">
        <f t="shared" si="16"/>
        <v>0.96499999999988972</v>
      </c>
      <c r="E107" s="27">
        <f t="shared" si="17"/>
        <v>-0.49099999999986821</v>
      </c>
      <c r="F107" s="27">
        <f t="shared" si="13"/>
        <v>0.47400000000002152</v>
      </c>
    </row>
    <row r="108" spans="1:6" x14ac:dyDescent="0.2">
      <c r="A108" s="10" t="str">
        <f>$A$23</f>
        <v>Education</v>
      </c>
      <c r="B108" s="27">
        <f t="shared" si="14"/>
        <v>3.6329999999998535</v>
      </c>
      <c r="C108" s="27">
        <f t="shared" si="15"/>
        <v>-2.0059999999997586</v>
      </c>
      <c r="D108" s="27">
        <f t="shared" si="16"/>
        <v>-0.23600000000004684</v>
      </c>
      <c r="E108" s="27">
        <f t="shared" si="17"/>
        <v>1.8099999999999454</v>
      </c>
      <c r="F108" s="27">
        <f t="shared" si="13"/>
        <v>1.5739999999998986</v>
      </c>
    </row>
    <row r="109" spans="1:6" x14ac:dyDescent="0.2">
      <c r="A109" s="10" t="str">
        <f>$A$24</f>
        <v>Health and social work</v>
      </c>
      <c r="B109" s="27">
        <f t="shared" si="14"/>
        <v>9.3569999999998146</v>
      </c>
      <c r="C109" s="27">
        <f t="shared" si="15"/>
        <v>-0.48300000000003251</v>
      </c>
      <c r="D109" s="27">
        <f t="shared" si="16"/>
        <v>4.2500000000000995</v>
      </c>
      <c r="E109" s="27">
        <f t="shared" si="17"/>
        <v>1.7050000000000267</v>
      </c>
      <c r="F109" s="27">
        <f t="shared" si="13"/>
        <v>5.9550000000001262</v>
      </c>
    </row>
    <row r="110" spans="1:6" x14ac:dyDescent="0.2">
      <c r="A110" s="10" t="str">
        <f>$A$25</f>
        <v>Arts and entertainment</v>
      </c>
      <c r="B110" s="27">
        <f t="shared" si="14"/>
        <v>-2.4940000000000637</v>
      </c>
      <c r="C110" s="27">
        <f t="shared" si="15"/>
        <v>-0.19000000000005102</v>
      </c>
      <c r="D110" s="27">
        <f t="shared" si="16"/>
        <v>1.5280000000000697</v>
      </c>
      <c r="E110" s="27">
        <f t="shared" si="17"/>
        <v>2.1209999999999845</v>
      </c>
      <c r="F110" s="27">
        <f t="shared" si="13"/>
        <v>3.6490000000000542</v>
      </c>
    </row>
    <row r="111" spans="1:6" x14ac:dyDescent="0.2">
      <c r="A111" s="10" t="str">
        <f>$A$26</f>
        <v>Other services</v>
      </c>
      <c r="B111" s="27">
        <f t="shared" si="14"/>
        <v>0.16200000000005588</v>
      </c>
      <c r="C111" s="27">
        <f t="shared" si="15"/>
        <v>-0.89300000000003621</v>
      </c>
      <c r="D111" s="27">
        <f t="shared" si="16"/>
        <v>-1.1000000000000085</v>
      </c>
      <c r="E111" s="27">
        <f t="shared" si="17"/>
        <v>-0.25499999999998835</v>
      </c>
      <c r="F111" s="27">
        <f t="shared" si="13"/>
        <v>-1.3549999999999969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52.947000000000457</v>
      </c>
      <c r="C113" s="29">
        <f>D28-C28</f>
        <v>-19.679999999999609</v>
      </c>
      <c r="D113" s="29">
        <f>E28-D28</f>
        <v>16.225999999999317</v>
      </c>
      <c r="E113" s="29">
        <f>F28-E28</f>
        <v>25.230000000000359</v>
      </c>
      <c r="F113" s="29">
        <f>F28-D28</f>
        <v>41.455999999999676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Coast to Capital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14.821999999999981</v>
      </c>
      <c r="C7" s="31">
        <f>'Ind T1'!C7</f>
        <v>19.70900000000001</v>
      </c>
      <c r="D7" s="31">
        <f>'Ind T1'!D7</f>
        <v>18.05599999999999</v>
      </c>
      <c r="E7" s="31">
        <f>'Ind T1'!E7</f>
        <v>18.467000000000031</v>
      </c>
      <c r="F7" s="31">
        <f>'Ind T1'!F7</f>
        <v>19.206999999999994</v>
      </c>
      <c r="H7" s="31">
        <f>C7-B7</f>
        <v>4.8870000000000289</v>
      </c>
      <c r="I7" s="31">
        <f>D7-C7</f>
        <v>-1.65300000000002</v>
      </c>
      <c r="J7" s="31">
        <f>E7-D7</f>
        <v>0.41100000000004044</v>
      </c>
      <c r="K7" s="31">
        <f>F7-E7</f>
        <v>0.73999999999996291</v>
      </c>
      <c r="L7" s="31">
        <f>F7-D7</f>
        <v>1.1510000000000034</v>
      </c>
    </row>
    <row r="8" spans="1:12" x14ac:dyDescent="0.2">
      <c r="A8" t="str">
        <f>'Ind T2'!A5</f>
        <v>Agriculture</v>
      </c>
      <c r="B8" s="32">
        <f>'Ind T2'!B5</f>
        <v>7.967999999999984</v>
      </c>
      <c r="C8" s="32">
        <f>'Ind T2'!C5</f>
        <v>8.9770000000000145</v>
      </c>
      <c r="D8" s="32">
        <f>'Ind T2'!D5</f>
        <v>7.2030000000000101</v>
      </c>
      <c r="E8" s="32">
        <f>'Ind T2'!E5</f>
        <v>7.4290000000000127</v>
      </c>
      <c r="F8" s="32">
        <f>'Ind T2'!F5</f>
        <v>7.6139999999999981</v>
      </c>
      <c r="H8" s="11">
        <f t="shared" ref="H8:H40" si="0">C8-B8</f>
        <v>1.0090000000000305</v>
      </c>
      <c r="I8" s="31">
        <f t="shared" ref="I8:I38" si="1">D8-C8</f>
        <v>-1.7740000000000045</v>
      </c>
      <c r="J8" s="11">
        <f t="shared" ref="J8:J38" si="2">E8-D8</f>
        <v>0.22600000000000264</v>
      </c>
      <c r="K8" s="11">
        <f t="shared" ref="K8:K38" si="3">F8-E8</f>
        <v>0.1849999999999854</v>
      </c>
      <c r="L8" s="31">
        <f t="shared" ref="L8:L40" si="4">F8-D8</f>
        <v>0.41099999999998804</v>
      </c>
    </row>
    <row r="9" spans="1:12" x14ac:dyDescent="0.2">
      <c r="A9" t="str">
        <f>'Ind T2'!A6</f>
        <v>Mining and quarrying</v>
      </c>
      <c r="B9" s="32">
        <f>'Ind T2'!B6</f>
        <v>0.53499999999999837</v>
      </c>
      <c r="C9" s="32">
        <f>'Ind T2'!C6</f>
        <v>0.75899999999999979</v>
      </c>
      <c r="D9" s="32">
        <f>'Ind T2'!D6</f>
        <v>0.56999999999999873</v>
      </c>
      <c r="E9" s="32">
        <f>'Ind T2'!E6</f>
        <v>0.5229999999999998</v>
      </c>
      <c r="F9" s="32">
        <f>'Ind T2'!F6</f>
        <v>0.48100000000000065</v>
      </c>
      <c r="H9" s="11">
        <f t="shared" si="0"/>
        <v>0.22400000000000142</v>
      </c>
      <c r="I9" s="31">
        <f t="shared" si="1"/>
        <v>-0.18900000000000106</v>
      </c>
      <c r="J9" s="11">
        <f t="shared" si="2"/>
        <v>-4.6999999999998932E-2</v>
      </c>
      <c r="K9" s="11">
        <f t="shared" si="3"/>
        <v>-4.1999999999999149E-2</v>
      </c>
      <c r="L9" s="31">
        <f t="shared" si="4"/>
        <v>-8.8999999999998081E-2</v>
      </c>
    </row>
    <row r="10" spans="1:12" x14ac:dyDescent="0.2">
      <c r="A10" t="str">
        <f>'Ind T2'!A10</f>
        <v>Electricity and gas</v>
      </c>
      <c r="B10" s="32">
        <f>'Ind T2'!B10</f>
        <v>2.0570000000000008</v>
      </c>
      <c r="C10" s="32">
        <f>'Ind T2'!C10</f>
        <v>4.3069999999999995</v>
      </c>
      <c r="D10" s="32">
        <f>'Ind T2'!D10</f>
        <v>5.0119999999999996</v>
      </c>
      <c r="E10" s="32">
        <f>'Ind T2'!E10</f>
        <v>4.9000000000000075</v>
      </c>
      <c r="F10" s="32">
        <f>'Ind T2'!F10</f>
        <v>4.9239999999999942</v>
      </c>
      <c r="H10" s="11">
        <f t="shared" si="0"/>
        <v>2.2499999999999987</v>
      </c>
      <c r="I10" s="31">
        <f t="shared" si="1"/>
        <v>0.70500000000000007</v>
      </c>
      <c r="J10" s="11">
        <f t="shared" si="2"/>
        <v>-0.11199999999999211</v>
      </c>
      <c r="K10" s="11">
        <f t="shared" si="3"/>
        <v>2.3999999999986699E-2</v>
      </c>
      <c r="L10" s="31">
        <f t="shared" si="4"/>
        <v>-8.8000000000005407E-2</v>
      </c>
    </row>
    <row r="11" spans="1:12" x14ac:dyDescent="0.2">
      <c r="A11" t="str">
        <f>'Ind T2'!A11</f>
        <v>Water and sewerage</v>
      </c>
      <c r="B11" s="32">
        <f>'Ind T2'!B11</f>
        <v>4.2619999999999978</v>
      </c>
      <c r="C11" s="32">
        <f>'Ind T2'!C11</f>
        <v>5.6659999999999959</v>
      </c>
      <c r="D11" s="32">
        <f>'Ind T2'!D11</f>
        <v>5.270999999999983</v>
      </c>
      <c r="E11" s="32">
        <f>'Ind T2'!E11</f>
        <v>5.6150000000000109</v>
      </c>
      <c r="F11" s="32">
        <f>'Ind T2'!F11</f>
        <v>6.1880000000000006</v>
      </c>
      <c r="H11" s="11">
        <f t="shared" ref="H11" si="5">C11-B11</f>
        <v>1.4039999999999981</v>
      </c>
      <c r="I11" s="31">
        <f t="shared" ref="I11" si="6">D11-C11</f>
        <v>-0.3950000000000129</v>
      </c>
      <c r="J11" s="11">
        <f t="shared" ref="J11" si="7">E11-D11</f>
        <v>0.34400000000002784</v>
      </c>
      <c r="K11" s="11">
        <f t="shared" ref="K11" si="8">F11-E11</f>
        <v>0.57299999999998974</v>
      </c>
      <c r="L11" s="31">
        <f t="shared" si="4"/>
        <v>0.91700000000001758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38.232999999999976</v>
      </c>
      <c r="C13" s="31">
        <f>'Ind T1'!C8</f>
        <v>45.194000000000059</v>
      </c>
      <c r="D13" s="31">
        <f>'Ind T1'!D8</f>
        <v>45.070000000000043</v>
      </c>
      <c r="E13" s="31">
        <f>'Ind T1'!E8</f>
        <v>42.637000000000072</v>
      </c>
      <c r="F13" s="31">
        <f>'Ind T1'!F8</f>
        <v>37.175999999999959</v>
      </c>
      <c r="H13" s="31">
        <f t="shared" si="0"/>
        <v>6.9610000000000838</v>
      </c>
      <c r="I13" s="31">
        <f t="shared" si="1"/>
        <v>-0.12400000000001654</v>
      </c>
      <c r="J13" s="31">
        <f t="shared" si="2"/>
        <v>-2.4329999999999714</v>
      </c>
      <c r="K13" s="31">
        <f t="shared" si="3"/>
        <v>-5.4610000000001122</v>
      </c>
      <c r="L13" s="31">
        <f t="shared" si="4"/>
        <v>-7.8940000000000836</v>
      </c>
    </row>
    <row r="14" spans="1:12" x14ac:dyDescent="0.2">
      <c r="A14" t="str">
        <f>'Ind T2'!A7</f>
        <v>Food drink and tobacco</v>
      </c>
      <c r="B14" s="32">
        <f>'Ind T2'!B7</f>
        <v>3.6500000000000079</v>
      </c>
      <c r="C14" s="32">
        <f>'Ind T2'!C7</f>
        <v>5.3249999999999842</v>
      </c>
      <c r="D14" s="32">
        <f>'Ind T2'!D7</f>
        <v>5.3080000000000158</v>
      </c>
      <c r="E14" s="32">
        <f>'Ind T2'!E7</f>
        <v>5.7290000000000143</v>
      </c>
      <c r="F14" s="32">
        <f>'Ind T2'!F7</f>
        <v>6.2269999999999923</v>
      </c>
      <c r="H14" s="11">
        <f t="shared" si="0"/>
        <v>1.6749999999999763</v>
      </c>
      <c r="I14" s="31">
        <f t="shared" si="1"/>
        <v>-1.6999999999968374E-2</v>
      </c>
      <c r="J14" s="11">
        <f t="shared" si="2"/>
        <v>0.42099999999999849</v>
      </c>
      <c r="K14" s="11">
        <f t="shared" si="3"/>
        <v>0.49799999999997802</v>
      </c>
      <c r="L14" s="31">
        <f t="shared" si="4"/>
        <v>0.9189999999999765</v>
      </c>
    </row>
    <row r="15" spans="1:12" x14ac:dyDescent="0.2">
      <c r="A15" t="str">
        <f>'Ind T2'!A8</f>
        <v>Engineering</v>
      </c>
      <c r="B15" s="32">
        <f>'Ind T2'!B8</f>
        <v>8.9019999999999992</v>
      </c>
      <c r="C15" s="32">
        <f>'Ind T2'!C8</f>
        <v>12.42500000000002</v>
      </c>
      <c r="D15" s="32">
        <f>'Ind T2'!D8</f>
        <v>12.298000000000007</v>
      </c>
      <c r="E15" s="32">
        <f>'Ind T2'!E8</f>
        <v>11.340000000000023</v>
      </c>
      <c r="F15" s="32">
        <f>'Ind T2'!F8</f>
        <v>8.1949999999999914</v>
      </c>
      <c r="H15" s="11">
        <f t="shared" si="0"/>
        <v>3.523000000000021</v>
      </c>
      <c r="I15" s="31">
        <f t="shared" si="1"/>
        <v>-0.1270000000000131</v>
      </c>
      <c r="J15" s="11">
        <f t="shared" si="2"/>
        <v>-0.9579999999999842</v>
      </c>
      <c r="K15" s="11">
        <f t="shared" si="3"/>
        <v>-3.1450000000000315</v>
      </c>
      <c r="L15" s="31">
        <f t="shared" si="4"/>
        <v>-4.1030000000000157</v>
      </c>
    </row>
    <row r="16" spans="1:12" x14ac:dyDescent="0.2">
      <c r="A16" t="str">
        <f>'Ind T2'!A9</f>
        <v>Rest of manufacturing</v>
      </c>
      <c r="B16" s="32">
        <f>'Ind T2'!B9</f>
        <v>25.680999999999973</v>
      </c>
      <c r="C16" s="32">
        <f>'Ind T2'!C9</f>
        <v>27.444000000000052</v>
      </c>
      <c r="D16" s="32">
        <f>'Ind T2'!D9</f>
        <v>27.46400000000002</v>
      </c>
      <c r="E16" s="32">
        <f>'Ind T2'!E9</f>
        <v>25.568000000000033</v>
      </c>
      <c r="F16" s="32">
        <f>'Ind T2'!F9</f>
        <v>22.753999999999976</v>
      </c>
      <c r="H16" s="11">
        <f t="shared" si="0"/>
        <v>1.7630000000000798</v>
      </c>
      <c r="I16" s="31">
        <f t="shared" si="1"/>
        <v>1.9999999999967599E-2</v>
      </c>
      <c r="J16" s="11">
        <f t="shared" si="2"/>
        <v>-1.8959999999999866</v>
      </c>
      <c r="K16" s="11">
        <f t="shared" si="3"/>
        <v>-2.8140000000000569</v>
      </c>
      <c r="L16" s="31">
        <f t="shared" si="4"/>
        <v>-4.7100000000000435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51.86600000000012</v>
      </c>
      <c r="C18" s="31">
        <f>'Ind T1'!C9</f>
        <v>58.816000000000003</v>
      </c>
      <c r="D18" s="31">
        <f>'Ind T1'!D9</f>
        <v>59.99400000000017</v>
      </c>
      <c r="E18" s="31">
        <f>'Ind T1'!E9</f>
        <v>62.648999999999823</v>
      </c>
      <c r="F18" s="31">
        <f>'Ind T1'!F9</f>
        <v>65.916000000000025</v>
      </c>
      <c r="H18" s="31">
        <f t="shared" si="0"/>
        <v>6.949999999999882</v>
      </c>
      <c r="I18" s="31">
        <f t="shared" si="1"/>
        <v>1.1780000000001678</v>
      </c>
      <c r="J18" s="31">
        <f t="shared" si="2"/>
        <v>2.654999999999653</v>
      </c>
      <c r="K18" s="31">
        <f t="shared" si="3"/>
        <v>3.267000000000202</v>
      </c>
      <c r="L18" s="31">
        <f t="shared" si="4"/>
        <v>5.9219999999998549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216.0559999999997</v>
      </c>
      <c r="C20" s="31">
        <f>'Ind T1'!C10</f>
        <v>230.59499999999997</v>
      </c>
      <c r="D20" s="31">
        <f>'Ind T1'!D10</f>
        <v>225.31100000000035</v>
      </c>
      <c r="E20" s="31">
        <f>'Ind T1'!E10</f>
        <v>227.7589999999999</v>
      </c>
      <c r="F20" s="31">
        <f>'Ind T1'!F10</f>
        <v>237.13200000000018</v>
      </c>
      <c r="H20" s="31">
        <f t="shared" si="0"/>
        <v>14.539000000000271</v>
      </c>
      <c r="I20" s="31">
        <f t="shared" si="1"/>
        <v>-5.2839999999996223</v>
      </c>
      <c r="J20" s="31">
        <f t="shared" si="2"/>
        <v>2.4479999999995528</v>
      </c>
      <c r="K20" s="31">
        <f t="shared" si="3"/>
        <v>9.3730000000002747</v>
      </c>
      <c r="L20" s="31">
        <f t="shared" si="4"/>
        <v>11.820999999999827</v>
      </c>
    </row>
    <row r="21" spans="1:12" x14ac:dyDescent="0.2">
      <c r="A21" s="10" t="str">
        <f>'Ind T2'!A13</f>
        <v>Wholesale and retail trade</v>
      </c>
      <c r="B21" s="32">
        <f>'Ind T2'!B13</f>
        <v>116.33999999999966</v>
      </c>
      <c r="C21" s="32">
        <f>'Ind T2'!C13</f>
        <v>117.24100000000008</v>
      </c>
      <c r="D21" s="32">
        <f>'Ind T2'!D13</f>
        <v>119.92700000000025</v>
      </c>
      <c r="E21" s="32">
        <f>'Ind T2'!E13</f>
        <v>120.648</v>
      </c>
      <c r="F21" s="32">
        <f>'Ind T2'!F13</f>
        <v>122.06600000000013</v>
      </c>
      <c r="H21" s="11">
        <f t="shared" si="0"/>
        <v>0.90100000000042257</v>
      </c>
      <c r="I21" s="31">
        <f t="shared" si="1"/>
        <v>2.6860000000001634</v>
      </c>
      <c r="J21" s="11">
        <f t="shared" si="2"/>
        <v>0.72099999999974784</v>
      </c>
      <c r="K21" s="11">
        <f t="shared" si="3"/>
        <v>1.4180000000001343</v>
      </c>
      <c r="L21" s="31">
        <f t="shared" si="4"/>
        <v>2.1389999999998821</v>
      </c>
    </row>
    <row r="22" spans="1:12" x14ac:dyDescent="0.2">
      <c r="A22" s="10" t="str">
        <f>'Ind T2'!A14</f>
        <v>Transport and storage</v>
      </c>
      <c r="B22" s="32">
        <f>'Ind T2'!B14</f>
        <v>42.557000000000031</v>
      </c>
      <c r="C22" s="32">
        <f>'Ind T2'!C14</f>
        <v>48.881999999999856</v>
      </c>
      <c r="D22" s="32">
        <f>'Ind T2'!D14</f>
        <v>45.272000000000041</v>
      </c>
      <c r="E22" s="32">
        <f>'Ind T2'!E14</f>
        <v>44.130999999999979</v>
      </c>
      <c r="F22" s="32">
        <f>'Ind T2'!F14</f>
        <v>43.812999999999938</v>
      </c>
      <c r="H22" s="11">
        <f t="shared" si="0"/>
        <v>6.3249999999998252</v>
      </c>
      <c r="I22" s="31">
        <f t="shared" si="1"/>
        <v>-3.6099999999998147</v>
      </c>
      <c r="J22" s="11">
        <f t="shared" si="2"/>
        <v>-1.1410000000000622</v>
      </c>
      <c r="K22" s="11">
        <f t="shared" si="3"/>
        <v>-0.31800000000004047</v>
      </c>
      <c r="L22" s="31">
        <f t="shared" si="4"/>
        <v>-1.4590000000001027</v>
      </c>
    </row>
    <row r="23" spans="1:12" x14ac:dyDescent="0.2">
      <c r="A23" s="10" t="str">
        <f>'Ind T2'!A15</f>
        <v>Accommodation and food</v>
      </c>
      <c r="B23" s="32">
        <f>'Ind T2'!B15</f>
        <v>57.158999999999999</v>
      </c>
      <c r="C23" s="32">
        <f>'Ind T2'!C15</f>
        <v>64.472000000000051</v>
      </c>
      <c r="D23" s="32">
        <f>'Ind T2'!D15</f>
        <v>60.112000000000059</v>
      </c>
      <c r="E23" s="32">
        <f>'Ind T2'!E15</f>
        <v>62.979999999999926</v>
      </c>
      <c r="F23" s="32">
        <f>'Ind T2'!F15</f>
        <v>71.253000000000085</v>
      </c>
      <c r="H23" s="11">
        <f t="shared" si="0"/>
        <v>7.3130000000000521</v>
      </c>
      <c r="I23" s="31">
        <f t="shared" si="1"/>
        <v>-4.3599999999999923</v>
      </c>
      <c r="J23" s="11">
        <f t="shared" si="2"/>
        <v>2.8679999999998671</v>
      </c>
      <c r="K23" s="11">
        <f t="shared" si="3"/>
        <v>8.2730000000001596</v>
      </c>
      <c r="L23" s="31">
        <f t="shared" si="4"/>
        <v>11.141000000000027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281.58299999999969</v>
      </c>
      <c r="C25" s="31">
        <f>'Ind T1'!C11</f>
        <v>288.08200000000005</v>
      </c>
      <c r="D25" s="31">
        <f>'Ind T1'!D11</f>
        <v>276.2519999999999</v>
      </c>
      <c r="E25" s="31">
        <f>'Ind T1'!E11</f>
        <v>284.41799999999989</v>
      </c>
      <c r="F25" s="31">
        <f>'Ind T1'!F11</f>
        <v>298.70499999999998</v>
      </c>
      <c r="H25" s="31">
        <f t="shared" si="0"/>
        <v>6.4990000000003647</v>
      </c>
      <c r="I25" s="31">
        <f t="shared" si="1"/>
        <v>-11.830000000000155</v>
      </c>
      <c r="J25" s="31">
        <f t="shared" si="2"/>
        <v>8.1659999999999968</v>
      </c>
      <c r="K25" s="31">
        <f t="shared" si="3"/>
        <v>14.287000000000091</v>
      </c>
      <c r="L25" s="31">
        <f t="shared" si="4"/>
        <v>22.453000000000088</v>
      </c>
    </row>
    <row r="26" spans="1:12" x14ac:dyDescent="0.2">
      <c r="A26" s="10" t="str">
        <f>'Ind T2'!A16</f>
        <v>Media</v>
      </c>
      <c r="B26" s="11">
        <f>'Ind T2'!B16</f>
        <v>9.1870000000000136</v>
      </c>
      <c r="C26" s="11">
        <f>'Ind T2'!C16</f>
        <v>6.1790000000000012</v>
      </c>
      <c r="D26" s="11">
        <f>'Ind T2'!D16</f>
        <v>6.8409999999999975</v>
      </c>
      <c r="E26" s="11">
        <f>'Ind T2'!E16</f>
        <v>6.5989999999999966</v>
      </c>
      <c r="F26" s="11">
        <f>'Ind T2'!F16</f>
        <v>6.447000000000001</v>
      </c>
      <c r="H26" s="11">
        <f t="shared" si="0"/>
        <v>-3.0080000000000124</v>
      </c>
      <c r="I26" s="31">
        <f t="shared" si="1"/>
        <v>0.66199999999999637</v>
      </c>
      <c r="J26" s="11">
        <f t="shared" si="2"/>
        <v>-0.24200000000000088</v>
      </c>
      <c r="K26" s="11">
        <f t="shared" si="3"/>
        <v>-0.15199999999999569</v>
      </c>
      <c r="L26" s="31">
        <f t="shared" si="4"/>
        <v>-0.39399999999999658</v>
      </c>
    </row>
    <row r="27" spans="1:12" x14ac:dyDescent="0.2">
      <c r="A27" s="10" t="str">
        <f>'Ind T2'!A17</f>
        <v>Information technology</v>
      </c>
      <c r="B27" s="11">
        <f>'Ind T2'!B17</f>
        <v>31.003999999999976</v>
      </c>
      <c r="C27" s="11">
        <f>'Ind T2'!C17</f>
        <v>28.773000000000025</v>
      </c>
      <c r="D27" s="11">
        <f>'Ind T2'!D17</f>
        <v>29.239000000000011</v>
      </c>
      <c r="E27" s="11">
        <f>'Ind T2'!E17</f>
        <v>31.395000000000085</v>
      </c>
      <c r="F27" s="11">
        <f>'Ind T2'!F17</f>
        <v>33.952000000000019</v>
      </c>
      <c r="H27" s="11">
        <f t="shared" si="0"/>
        <v>-2.2309999999999519</v>
      </c>
      <c r="I27" s="31">
        <f t="shared" si="1"/>
        <v>0.46599999999998687</v>
      </c>
      <c r="J27" s="11">
        <f t="shared" si="2"/>
        <v>2.1560000000000734</v>
      </c>
      <c r="K27" s="11">
        <f t="shared" si="3"/>
        <v>2.5569999999999347</v>
      </c>
      <c r="L27" s="31">
        <f t="shared" si="4"/>
        <v>4.7130000000000081</v>
      </c>
    </row>
    <row r="28" spans="1:12" x14ac:dyDescent="0.2">
      <c r="A28" s="10" t="str">
        <f>'Ind T2'!A18</f>
        <v>Finance and insurance</v>
      </c>
      <c r="B28" s="11">
        <f>'Ind T2'!B18</f>
        <v>36.69099999999996</v>
      </c>
      <c r="C28" s="11">
        <f>'Ind T2'!C18</f>
        <v>34.17500000000004</v>
      </c>
      <c r="D28" s="11">
        <f>'Ind T2'!D18</f>
        <v>34.517000000000017</v>
      </c>
      <c r="E28" s="11">
        <f>'Ind T2'!E18</f>
        <v>33.728000000000073</v>
      </c>
      <c r="F28" s="11">
        <f>'Ind T2'!F18</f>
        <v>31.257999999999981</v>
      </c>
      <c r="H28" s="11">
        <f t="shared" si="0"/>
        <v>-2.5159999999999201</v>
      </c>
      <c r="I28" s="31">
        <f t="shared" si="1"/>
        <v>0.34199999999997743</v>
      </c>
      <c r="J28" s="11">
        <f t="shared" si="2"/>
        <v>-0.78899999999994463</v>
      </c>
      <c r="K28" s="11">
        <f t="shared" si="3"/>
        <v>-2.4700000000000912</v>
      </c>
      <c r="L28" s="31">
        <f t="shared" si="4"/>
        <v>-3.2590000000000359</v>
      </c>
    </row>
    <row r="29" spans="1:12" x14ac:dyDescent="0.2">
      <c r="A29" s="10" t="str">
        <f>'Ind T2'!A19</f>
        <v>Real estate</v>
      </c>
      <c r="B29" s="11">
        <f>'Ind T2'!B19</f>
        <v>15.275000000000011</v>
      </c>
      <c r="C29" s="11">
        <f>'Ind T2'!C19</f>
        <v>13.247000000000005</v>
      </c>
      <c r="D29" s="11">
        <f>'Ind T2'!D19</f>
        <v>15.323999999999975</v>
      </c>
      <c r="E29" s="11">
        <f>'Ind T2'!E19</f>
        <v>15.31299999999999</v>
      </c>
      <c r="F29" s="11">
        <f>'Ind T2'!F19</f>
        <v>16.706999999999994</v>
      </c>
      <c r="H29" s="11">
        <f t="shared" ref="H29:H31" si="9">C29-B29</f>
        <v>-2.0280000000000058</v>
      </c>
      <c r="I29" s="31">
        <f t="shared" ref="I29:I31" si="10">D29-C29</f>
        <v>2.0769999999999698</v>
      </c>
      <c r="J29" s="11">
        <f t="shared" ref="J29:J31" si="11">E29-D29</f>
        <v>-1.0999999999985022E-2</v>
      </c>
      <c r="K29" s="11">
        <f t="shared" ref="K29:K31" si="12">F29-E29</f>
        <v>1.3940000000000037</v>
      </c>
      <c r="L29" s="31">
        <f t="shared" si="4"/>
        <v>1.3830000000000187</v>
      </c>
    </row>
    <row r="30" spans="1:12" x14ac:dyDescent="0.2">
      <c r="A30" s="10" t="str">
        <f>'Ind T2'!A20</f>
        <v>Professional services</v>
      </c>
      <c r="B30" s="11">
        <f>'Ind T2'!B20</f>
        <v>68.05899999999987</v>
      </c>
      <c r="C30" s="11">
        <f>'Ind T2'!C20</f>
        <v>77.76799999999993</v>
      </c>
      <c r="D30" s="11">
        <f>'Ind T2'!D20</f>
        <v>71.943999999999846</v>
      </c>
      <c r="E30" s="11">
        <f>'Ind T2'!E20</f>
        <v>75.344999999999928</v>
      </c>
      <c r="F30" s="11">
        <f>'Ind T2'!F20</f>
        <v>80.261999999999929</v>
      </c>
      <c r="H30" s="11">
        <f t="shared" si="9"/>
        <v>9.70900000000006</v>
      </c>
      <c r="I30" s="31">
        <f t="shared" si="10"/>
        <v>-5.8240000000000833</v>
      </c>
      <c r="J30" s="11">
        <f t="shared" si="11"/>
        <v>3.4010000000000815</v>
      </c>
      <c r="K30" s="11">
        <f t="shared" si="12"/>
        <v>4.9170000000000016</v>
      </c>
      <c r="L30" s="31">
        <f t="shared" si="4"/>
        <v>8.3180000000000831</v>
      </c>
    </row>
    <row r="31" spans="1:12" x14ac:dyDescent="0.2">
      <c r="A31" s="10" t="str">
        <f>'Ind T2'!A21</f>
        <v>Support services</v>
      </c>
      <c r="B31" s="11">
        <f>'Ind T2'!B21</f>
        <v>66.504999999999839</v>
      </c>
      <c r="C31" s="11">
        <f>'Ind T2'!C21</f>
        <v>75.410000000000011</v>
      </c>
      <c r="D31" s="11">
        <f>'Ind T2'!D21</f>
        <v>66.940000000000126</v>
      </c>
      <c r="E31" s="11">
        <f>'Ind T2'!E21</f>
        <v>70.162999999999869</v>
      </c>
      <c r="F31" s="11">
        <f>'Ind T2'!F21</f>
        <v>76.338000000000108</v>
      </c>
      <c r="H31" s="11">
        <f t="shared" si="9"/>
        <v>8.9050000000001717</v>
      </c>
      <c r="I31" s="31">
        <f t="shared" si="10"/>
        <v>-8.4699999999998852</v>
      </c>
      <c r="J31" s="11">
        <f t="shared" si="11"/>
        <v>3.2229999999997432</v>
      </c>
      <c r="K31" s="11">
        <f t="shared" si="12"/>
        <v>6.1750000000002387</v>
      </c>
      <c r="L31" s="31">
        <f t="shared" si="4"/>
        <v>9.3979999999999819</v>
      </c>
    </row>
    <row r="32" spans="1:12" x14ac:dyDescent="0.2">
      <c r="A32" s="10" t="str">
        <f>'Ind T2'!A25</f>
        <v>Arts and entertainment</v>
      </c>
      <c r="B32" s="11">
        <f>'Ind T2'!B25</f>
        <v>27.307000000000045</v>
      </c>
      <c r="C32" s="11">
        <f>'Ind T2'!C25</f>
        <v>24.812999999999981</v>
      </c>
      <c r="D32" s="11">
        <f>'Ind T2'!D25</f>
        <v>24.62299999999993</v>
      </c>
      <c r="E32" s="11">
        <f>'Ind T2'!E25</f>
        <v>26.151</v>
      </c>
      <c r="F32" s="11">
        <f>'Ind T2'!F25</f>
        <v>28.271999999999984</v>
      </c>
      <c r="H32" s="11">
        <f t="shared" ref="H32" si="13">C32-B32</f>
        <v>-2.4940000000000637</v>
      </c>
      <c r="I32" s="31">
        <f t="shared" ref="I32:I33" si="14">D32-C32</f>
        <v>-0.19000000000005102</v>
      </c>
      <c r="J32" s="11">
        <f t="shared" ref="J32:J33" si="15">E32-D32</f>
        <v>1.5280000000000697</v>
      </c>
      <c r="K32" s="11">
        <f t="shared" ref="K32:K33" si="16">F32-E32</f>
        <v>2.1209999999999845</v>
      </c>
      <c r="L32" s="31">
        <f t="shared" si="4"/>
        <v>3.6490000000000542</v>
      </c>
    </row>
    <row r="33" spans="1:12" x14ac:dyDescent="0.2">
      <c r="A33" s="10" t="str">
        <f>'Ind T2'!A26</f>
        <v>Other services</v>
      </c>
      <c r="B33" s="11">
        <f>'Ind T2'!B26</f>
        <v>27.554999999999993</v>
      </c>
      <c r="C33" s="11">
        <f>'Ind T2'!C26</f>
        <v>27.717000000000048</v>
      </c>
      <c r="D33" s="11">
        <f>'Ind T2'!D26</f>
        <v>26.824000000000012</v>
      </c>
      <c r="E33" s="11">
        <f>'Ind T2'!E26</f>
        <v>25.724000000000004</v>
      </c>
      <c r="F33" s="11">
        <f>'Ind T2'!F26</f>
        <v>25.469000000000015</v>
      </c>
      <c r="H33" s="11">
        <f>C33-B33</f>
        <v>0.16200000000005588</v>
      </c>
      <c r="I33" s="31">
        <f t="shared" si="14"/>
        <v>-0.89300000000003621</v>
      </c>
      <c r="J33" s="11">
        <f t="shared" si="15"/>
        <v>-1.1000000000000085</v>
      </c>
      <c r="K33" s="11">
        <f t="shared" si="16"/>
        <v>-0.25499999999998835</v>
      </c>
      <c r="L33" s="31">
        <f t="shared" si="4"/>
        <v>-1.3549999999999969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208.20200000000014</v>
      </c>
      <c r="C35" s="31">
        <f>'Ind T1'!C12</f>
        <v>221.3129999999999</v>
      </c>
      <c r="D35" s="31">
        <f>'Ind T1'!D12</f>
        <v>219.34600000000006</v>
      </c>
      <c r="E35" s="31">
        <f>'Ind T1'!E12</f>
        <v>224.32499999999999</v>
      </c>
      <c r="F35" s="31">
        <f>'Ind T1'!F12</f>
        <v>227.3490000000001</v>
      </c>
      <c r="H35" s="31">
        <f t="shared" si="0"/>
        <v>13.110999999999763</v>
      </c>
      <c r="I35" s="31">
        <f t="shared" si="1"/>
        <v>-1.9669999999998424</v>
      </c>
      <c r="J35" s="31">
        <f t="shared" si="2"/>
        <v>4.9789999999999281</v>
      </c>
      <c r="K35" s="31">
        <f t="shared" si="3"/>
        <v>3.0240000000001146</v>
      </c>
      <c r="L35" s="31">
        <f t="shared" si="4"/>
        <v>8.0030000000000427</v>
      </c>
    </row>
    <row r="36" spans="1:12" x14ac:dyDescent="0.2">
      <c r="A36" s="10" t="str">
        <f>'Ind T2'!A22</f>
        <v>Public admin. and defence</v>
      </c>
      <c r="B36" s="32">
        <f>'Ind T2'!B22</f>
        <v>29.637999999999991</v>
      </c>
      <c r="C36" s="32">
        <f>'Ind T2'!C22</f>
        <v>29.759000000000086</v>
      </c>
      <c r="D36" s="32">
        <f>'Ind T2'!D22</f>
        <v>30.281000000000027</v>
      </c>
      <c r="E36" s="32">
        <f>'Ind T2'!E22</f>
        <v>31.245999999999917</v>
      </c>
      <c r="F36" s="32">
        <f>'Ind T2'!F22</f>
        <v>30.755000000000049</v>
      </c>
      <c r="H36" s="11">
        <f t="shared" si="0"/>
        <v>0.12100000000009459</v>
      </c>
      <c r="I36" s="31">
        <f t="shared" si="1"/>
        <v>0.52199999999994162</v>
      </c>
      <c r="J36" s="11">
        <f t="shared" si="2"/>
        <v>0.96499999999988972</v>
      </c>
      <c r="K36" s="11">
        <f t="shared" si="3"/>
        <v>-0.49099999999986821</v>
      </c>
      <c r="L36" s="31">
        <f t="shared" si="4"/>
        <v>0.47400000000002152</v>
      </c>
    </row>
    <row r="37" spans="1:12" x14ac:dyDescent="0.2">
      <c r="A37" s="10" t="str">
        <f>'Ind T2'!A23</f>
        <v>Education</v>
      </c>
      <c r="B37" s="32">
        <f>'Ind T2'!B23</f>
        <v>74.299999999999969</v>
      </c>
      <c r="C37" s="32">
        <f>'Ind T2'!C23</f>
        <v>77.932999999999822</v>
      </c>
      <c r="D37" s="32">
        <f>'Ind T2'!D23</f>
        <v>75.927000000000064</v>
      </c>
      <c r="E37" s="32">
        <f>'Ind T2'!E23</f>
        <v>75.691000000000017</v>
      </c>
      <c r="F37" s="32">
        <f>'Ind T2'!F23</f>
        <v>77.500999999999962</v>
      </c>
      <c r="H37" s="11">
        <f t="shared" si="0"/>
        <v>3.6329999999998535</v>
      </c>
      <c r="I37" s="31">
        <f t="shared" si="1"/>
        <v>-2.0059999999997586</v>
      </c>
      <c r="J37" s="11">
        <f t="shared" si="2"/>
        <v>-0.23600000000004684</v>
      </c>
      <c r="K37" s="11">
        <f t="shared" si="3"/>
        <v>1.8099999999999454</v>
      </c>
      <c r="L37" s="31">
        <f t="shared" si="4"/>
        <v>1.5739999999998986</v>
      </c>
    </row>
    <row r="38" spans="1:12" x14ac:dyDescent="0.2">
      <c r="A38" s="10" t="str">
        <f>'Ind T2'!A24</f>
        <v>Health and social work</v>
      </c>
      <c r="B38" s="32">
        <f>'Ind T2'!B24</f>
        <v>104.26400000000018</v>
      </c>
      <c r="C38" s="32">
        <f>'Ind T2'!C24</f>
        <v>113.621</v>
      </c>
      <c r="D38" s="32">
        <f>'Ind T2'!D24</f>
        <v>113.13799999999996</v>
      </c>
      <c r="E38" s="32">
        <f>'Ind T2'!E24</f>
        <v>117.38800000000006</v>
      </c>
      <c r="F38" s="32">
        <f>'Ind T2'!F24</f>
        <v>119.09300000000009</v>
      </c>
      <c r="H38" s="11">
        <f t="shared" si="0"/>
        <v>9.3569999999998146</v>
      </c>
      <c r="I38" s="31">
        <f t="shared" si="1"/>
        <v>-0.48300000000003251</v>
      </c>
      <c r="J38" s="11">
        <f t="shared" si="2"/>
        <v>4.2500000000000995</v>
      </c>
      <c r="K38" s="11">
        <f t="shared" si="3"/>
        <v>1.7050000000000267</v>
      </c>
      <c r="L38" s="31">
        <f t="shared" si="4"/>
        <v>5.9550000000001262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810.7619999999996</v>
      </c>
      <c r="C40" s="33">
        <f>'Ind T1'!C14</f>
        <v>863.70900000000006</v>
      </c>
      <c r="D40" s="33">
        <f>'Ind T1'!D14</f>
        <v>844.02900000000045</v>
      </c>
      <c r="E40" s="33">
        <f>'Ind T1'!E14</f>
        <v>860.25499999999965</v>
      </c>
      <c r="F40" s="33">
        <f>'Ind T1'!F14</f>
        <v>885.48500000000035</v>
      </c>
      <c r="G40" s="24"/>
      <c r="H40" s="34">
        <f t="shared" si="0"/>
        <v>52.947000000000457</v>
      </c>
      <c r="I40" s="34">
        <f>D40-C40</f>
        <v>-19.679999999999609</v>
      </c>
      <c r="J40" s="34">
        <f>E40-D40</f>
        <v>16.225999999999203</v>
      </c>
      <c r="K40" s="34">
        <f>F40-E40</f>
        <v>25.2300000000007</v>
      </c>
      <c r="L40" s="205">
        <f t="shared" si="4"/>
        <v>41.455999999999904</v>
      </c>
    </row>
    <row r="44" spans="1:12" ht="15.75" x14ac:dyDescent="0.25">
      <c r="A44" s="19" t="str">
        <f>CONCATENATE(A1," (Continued)")</f>
        <v>Industry Table 4  Employment by Industry Group in Sector (SIC 2007), 2015-2035, Coast to Capital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7.3839673523754312</v>
      </c>
      <c r="C50" s="44">
        <f t="shared" ref="B50:E54" si="17">IF(AND(D$5-C$5 &lt;&gt; 0,C7&lt;&gt;0,D7&lt;&gt;0),(EXP(LN(D7/C7)/(D$5-C$5))-1)*100,0)</f>
        <v>-8.3870313054950518</v>
      </c>
      <c r="D50" s="44">
        <f t="shared" si="17"/>
        <v>0.45116099945679</v>
      </c>
      <c r="E50" s="44">
        <f t="shared" si="17"/>
        <v>0.393667246474938</v>
      </c>
      <c r="F50" s="44">
        <f>IF(AND(F$5-D$5 &lt;&gt; 0,D7&lt;&gt;0,F7&lt;&gt;0),(EXP(LN(F7/D7)/(F$5-D$5))-1)*100,0)</f>
        <v>0.41282817355476897</v>
      </c>
      <c r="H50" s="44">
        <f>(B7/B$40)*100</f>
        <v>1.8281567217013117</v>
      </c>
      <c r="I50" s="44">
        <f>(C7/C$40)*100</f>
        <v>2.2819028168051982</v>
      </c>
      <c r="J50" s="44">
        <f>(D7/D$40)*100</f>
        <v>2.1392629874091984</v>
      </c>
      <c r="K50" s="44">
        <f>(E7/E$40)*100</f>
        <v>2.1466890631266353</v>
      </c>
      <c r="L50" s="44">
        <f>(F7/F$40)*100</f>
        <v>2.1690937734687754</v>
      </c>
    </row>
    <row r="51" spans="1:12" x14ac:dyDescent="0.2">
      <c r="A51" t="str">
        <f>A8</f>
        <v>Agriculture</v>
      </c>
      <c r="B51" s="40">
        <f t="shared" si="17"/>
        <v>3.0256765041670519</v>
      </c>
      <c r="C51" s="44">
        <f t="shared" si="17"/>
        <v>-19.761613011028199</v>
      </c>
      <c r="D51" s="40">
        <f t="shared" si="17"/>
        <v>0.61978585847062284</v>
      </c>
      <c r="E51" s="40">
        <f t="shared" si="17"/>
        <v>0.24627674208486106</v>
      </c>
      <c r="F51" s="44">
        <f t="shared" ref="F51:F83" si="18">IF(AND(F$5-D$5 &lt;&gt; 0,D8&lt;&gt;0,F8&lt;&gt;0),(EXP(LN(F8/D8)/(F$5-D$5))-1)*100,0)</f>
        <v>0.37062547091166742</v>
      </c>
      <c r="H51" s="40">
        <f t="shared" ref="H51:L54" si="19">(B8/B$7)*100</f>
        <v>53.757927405208427</v>
      </c>
      <c r="I51" s="40">
        <f t="shared" si="19"/>
        <v>45.547719316048557</v>
      </c>
      <c r="J51" s="40">
        <f t="shared" si="19"/>
        <v>39.892556490917222</v>
      </c>
      <c r="K51" s="40">
        <f t="shared" si="19"/>
        <v>40.228515730762986</v>
      </c>
      <c r="L51" s="40">
        <f t="shared" si="19"/>
        <v>39.641797261415114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9.1369967109677486</v>
      </c>
      <c r="C52" s="44">
        <f t="shared" si="17"/>
        <v>-24.901185770751134</v>
      </c>
      <c r="D52" s="40">
        <f t="shared" si="17"/>
        <v>-1.7063716503871063</v>
      </c>
      <c r="E52" s="40">
        <f t="shared" si="17"/>
        <v>-0.83364766393726475</v>
      </c>
      <c r="F52" s="44">
        <f t="shared" si="18"/>
        <v>-1.1254132453448862</v>
      </c>
      <c r="H52" s="40">
        <f t="shared" si="19"/>
        <v>3.6094993927944881</v>
      </c>
      <c r="I52" s="40">
        <f t="shared" si="19"/>
        <v>3.8510325232127425</v>
      </c>
      <c r="J52" s="40">
        <f t="shared" si="19"/>
        <v>3.1568453699601187</v>
      </c>
      <c r="K52" s="40">
        <f t="shared" si="19"/>
        <v>2.8320788433421722</v>
      </c>
      <c r="L52" s="40">
        <f t="shared" si="19"/>
        <v>2.5042953090019306</v>
      </c>
    </row>
    <row r="53" spans="1:12" x14ac:dyDescent="0.2">
      <c r="A53" t="str">
        <f>A10</f>
        <v>Electricity and gas</v>
      </c>
      <c r="B53" s="40">
        <f t="shared" si="17"/>
        <v>20.291556662801426</v>
      </c>
      <c r="C53" s="44">
        <f t="shared" si="17"/>
        <v>16.368702112839561</v>
      </c>
      <c r="D53" s="40">
        <f t="shared" si="17"/>
        <v>-0.45097667085766124</v>
      </c>
      <c r="E53" s="40">
        <f t="shared" si="17"/>
        <v>4.8871970514197116E-2</v>
      </c>
      <c r="F53" s="44">
        <f t="shared" si="18"/>
        <v>-0.11802249002240695</v>
      </c>
      <c r="H53" s="40">
        <f t="shared" si="19"/>
        <v>13.878019160707082</v>
      </c>
      <c r="I53" s="40">
        <f t="shared" si="19"/>
        <v>21.852960576386408</v>
      </c>
      <c r="J53" s="40">
        <f t="shared" si="19"/>
        <v>27.758085954807278</v>
      </c>
      <c r="K53" s="40">
        <f t="shared" si="19"/>
        <v>26.53381707911409</v>
      </c>
      <c r="L53" s="40">
        <f t="shared" si="19"/>
        <v>25.636486697558158</v>
      </c>
    </row>
    <row r="54" spans="1:12" x14ac:dyDescent="0.2">
      <c r="A54" t="str">
        <f>A11</f>
        <v>Water and sewerage</v>
      </c>
      <c r="B54" s="40">
        <f t="shared" si="17"/>
        <v>7.3781163486845269</v>
      </c>
      <c r="C54" s="44">
        <f t="shared" si="17"/>
        <v>-6.9714084009885884</v>
      </c>
      <c r="D54" s="40">
        <f t="shared" si="17"/>
        <v>1.2724575192727849</v>
      </c>
      <c r="E54" s="40">
        <f t="shared" si="17"/>
        <v>0.97643981184658557</v>
      </c>
      <c r="F54" s="44">
        <f t="shared" si="18"/>
        <v>1.0750161164545524</v>
      </c>
      <c r="H54" s="40">
        <f t="shared" si="19"/>
        <v>28.75455404129</v>
      </c>
      <c r="I54" s="40">
        <f t="shared" si="19"/>
        <v>28.74828758435229</v>
      </c>
      <c r="J54" s="40">
        <f t="shared" si="19"/>
        <v>29.192512184315383</v>
      </c>
      <c r="K54" s="40">
        <f t="shared" si="19"/>
        <v>30.405588346780753</v>
      </c>
      <c r="L54" s="40">
        <f t="shared" si="19"/>
        <v>32.217420732024799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4.2702947294026128</v>
      </c>
      <c r="C56" s="44">
        <f t="shared" si="20"/>
        <v>-0.27437270434131911</v>
      </c>
      <c r="D56" s="44">
        <f t="shared" si="20"/>
        <v>-1.1037517793725193</v>
      </c>
      <c r="E56" s="44">
        <f t="shared" si="20"/>
        <v>-1.3612404672079248</v>
      </c>
      <c r="F56" s="44">
        <f t="shared" si="18"/>
        <v>-1.2754854802391247</v>
      </c>
      <c r="H56" s="44">
        <f>(B13/B$40)*100</f>
        <v>4.7156872177038389</v>
      </c>
      <c r="I56" s="44">
        <f>(C13/C$40)*100</f>
        <v>5.2325493887408907</v>
      </c>
      <c r="J56" s="44">
        <f>(D13/D$40)*100</f>
        <v>5.3398639146285278</v>
      </c>
      <c r="K56" s="44">
        <f>(E13/E$40)*100</f>
        <v>4.9563210908393547</v>
      </c>
      <c r="L56" s="44">
        <f>(F13/F$40)*100</f>
        <v>4.1983771605391329</v>
      </c>
    </row>
    <row r="57" spans="1:12" x14ac:dyDescent="0.2">
      <c r="A57" t="str">
        <f>A14</f>
        <v>Food drink and tobacco</v>
      </c>
      <c r="B57" s="40">
        <f t="shared" si="20"/>
        <v>9.902276116178399</v>
      </c>
      <c r="C57" s="44">
        <f t="shared" si="20"/>
        <v>-0.31924882629048579</v>
      </c>
      <c r="D57" s="40">
        <f t="shared" si="20"/>
        <v>1.5382283719500123</v>
      </c>
      <c r="E57" s="40">
        <f t="shared" si="20"/>
        <v>0.83702039493764868</v>
      </c>
      <c r="F57" s="44">
        <f t="shared" si="18"/>
        <v>1.0702166804532176</v>
      </c>
      <c r="H57" s="40">
        <f t="shared" ref="H57:L59" si="21">(B14/B$13)*100</f>
        <v>9.5467266497528591</v>
      </c>
      <c r="I57" s="40">
        <f t="shared" si="21"/>
        <v>11.782537504978487</v>
      </c>
      <c r="J57" s="40">
        <f t="shared" si="21"/>
        <v>11.777235411582007</v>
      </c>
      <c r="K57" s="40">
        <f t="shared" si="21"/>
        <v>13.436686446044527</v>
      </c>
      <c r="L57" s="40">
        <f t="shared" si="21"/>
        <v>16.750053798149342</v>
      </c>
    </row>
    <row r="58" spans="1:12" x14ac:dyDescent="0.2">
      <c r="A58" t="str">
        <f>A15</f>
        <v>Engineering</v>
      </c>
      <c r="B58" s="40">
        <f t="shared" si="20"/>
        <v>8.6931567034514323</v>
      </c>
      <c r="C58" s="44">
        <f t="shared" si="20"/>
        <v>-1.0221327967807836</v>
      </c>
      <c r="D58" s="40">
        <f t="shared" si="20"/>
        <v>-1.6089232863554903</v>
      </c>
      <c r="E58" s="40">
        <f t="shared" si="20"/>
        <v>-3.195935951076645</v>
      </c>
      <c r="F58" s="44">
        <f t="shared" si="18"/>
        <v>-2.6697965287629355</v>
      </c>
      <c r="H58" s="40">
        <f t="shared" si="21"/>
        <v>23.283550859205413</v>
      </c>
      <c r="I58" s="40">
        <f t="shared" si="21"/>
        <v>27.492587511616595</v>
      </c>
      <c r="J58" s="40">
        <f t="shared" si="21"/>
        <v>27.286443310406021</v>
      </c>
      <c r="K58" s="40">
        <f t="shared" si="21"/>
        <v>26.596617960925968</v>
      </c>
      <c r="L58" s="40">
        <f t="shared" si="21"/>
        <v>22.043791693565744</v>
      </c>
    </row>
    <row r="59" spans="1:12" x14ac:dyDescent="0.2">
      <c r="A59" t="str">
        <f>A16</f>
        <v>Rest of manufacturing</v>
      </c>
      <c r="B59" s="40">
        <f t="shared" si="20"/>
        <v>1.6737565918556241</v>
      </c>
      <c r="C59" s="44">
        <f t="shared" si="20"/>
        <v>7.2875674099859289E-2</v>
      </c>
      <c r="D59" s="40">
        <f t="shared" si="20"/>
        <v>-1.4205039991592949</v>
      </c>
      <c r="E59" s="40">
        <f t="shared" si="20"/>
        <v>-1.1592346471844484</v>
      </c>
      <c r="F59" s="44">
        <f t="shared" si="18"/>
        <v>-1.2464012799165203</v>
      </c>
      <c r="H59" s="40">
        <f t="shared" si="21"/>
        <v>67.169722491041739</v>
      </c>
      <c r="I59" s="40">
        <f t="shared" si="21"/>
        <v>60.724874983404909</v>
      </c>
      <c r="J59" s="40">
        <f t="shared" si="21"/>
        <v>60.93632127801196</v>
      </c>
      <c r="K59" s="40">
        <f t="shared" si="21"/>
        <v>59.966695593029506</v>
      </c>
      <c r="L59" s="40">
        <f t="shared" si="21"/>
        <v>61.206154508284918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3.1936995478249575</v>
      </c>
      <c r="C61" s="44">
        <f>IF(AND(D$5-C$5 &lt;&gt; 0,C18&lt;&gt;0,D18&lt;&gt;0),(EXP(LN(D18/C18)/(D$5-C$5))-1)*100,0)</f>
        <v>2.00285636561508</v>
      </c>
      <c r="D61" s="44">
        <f>IF(AND(E$5-D$5 &lt;&gt; 0,D18&lt;&gt;0,E18&lt;&gt;0),(EXP(LN(E18/D18)/(E$5-D$5))-1)*100,0)</f>
        <v>0.86982442396899007</v>
      </c>
      <c r="E61" s="44">
        <f>IF(AND(F$5-E$5 &lt;&gt; 0,E18&lt;&gt;0,F18&lt;&gt;0),(EXP(LN(F18/E18)/(F$5-E$5))-1)*100,0)</f>
        <v>0.50962905988731766</v>
      </c>
      <c r="F61" s="44">
        <f t="shared" si="18"/>
        <v>0.62955104072248691</v>
      </c>
      <c r="H61" s="44">
        <f>(B18/B$40)*100</f>
        <v>6.3971917776116962</v>
      </c>
      <c r="I61" s="44">
        <f>(C18/C$40)*100</f>
        <v>6.8097009525198882</v>
      </c>
      <c r="J61" s="44">
        <f>(D18/D$40)*100</f>
        <v>7.1080496049306525</v>
      </c>
      <c r="K61" s="44">
        <f>(E18/E$40)*100</f>
        <v>7.2826080638880155</v>
      </c>
      <c r="L61" s="44">
        <f>(F18/F$40)*100</f>
        <v>7.4440560822600048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1.6414585911092017</v>
      </c>
      <c r="C63" s="44">
        <f t="shared" si="22"/>
        <v>-2.2914633881912505</v>
      </c>
      <c r="D63" s="44">
        <f t="shared" si="22"/>
        <v>0.21636137088294483</v>
      </c>
      <c r="E63" s="44">
        <f t="shared" si="22"/>
        <v>0.40410326162525489</v>
      </c>
      <c r="F63" s="44">
        <f t="shared" si="18"/>
        <v>0.34148358507819498</v>
      </c>
      <c r="H63" s="44">
        <f>(B20/B$40)*100</f>
        <v>26.648510907023244</v>
      </c>
      <c r="I63" s="44">
        <f>(C20/C$40)*100</f>
        <v>26.698228222699999</v>
      </c>
      <c r="J63" s="44">
        <f>(D20/D$40)*100</f>
        <v>26.694698878830021</v>
      </c>
      <c r="K63" s="44">
        <f>(E20/E$40)*100</f>
        <v>26.475754282160519</v>
      </c>
      <c r="L63" s="44">
        <f>(F20/F$40)*100</f>
        <v>26.779900280637175</v>
      </c>
    </row>
    <row r="64" spans="1:12" x14ac:dyDescent="0.2">
      <c r="A64" t="str">
        <f>A21</f>
        <v>Wholesale and retail trade</v>
      </c>
      <c r="B64" s="40">
        <f t="shared" si="22"/>
        <v>0.19305378021678976</v>
      </c>
      <c r="C64" s="44">
        <f t="shared" si="22"/>
        <v>2.291007412082946</v>
      </c>
      <c r="D64" s="40">
        <f t="shared" si="22"/>
        <v>0.11995169896099611</v>
      </c>
      <c r="E64" s="40">
        <f t="shared" si="22"/>
        <v>0.11691496234353949</v>
      </c>
      <c r="F64" s="44">
        <f t="shared" si="18"/>
        <v>0.1179271976484042</v>
      </c>
      <c r="H64" s="40">
        <f t="shared" ref="H64:L66" si="23">(B21/B$20)*100</f>
        <v>53.847150738697295</v>
      </c>
      <c r="I64" s="40">
        <f t="shared" si="23"/>
        <v>50.842819662178314</v>
      </c>
      <c r="J64" s="40">
        <f t="shared" si="23"/>
        <v>53.227316908628538</v>
      </c>
      <c r="K64" s="40">
        <f t="shared" si="23"/>
        <v>52.971781576139712</v>
      </c>
      <c r="L64" s="40">
        <f t="shared" si="23"/>
        <v>51.475971189042404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3.5248214960147184</v>
      </c>
      <c r="C65" s="44">
        <f t="shared" si="22"/>
        <v>-7.3851315412622798</v>
      </c>
      <c r="D65" s="40">
        <f t="shared" si="22"/>
        <v>-0.50922416519226799</v>
      </c>
      <c r="E65" s="40">
        <f t="shared" si="22"/>
        <v>-7.2292919554151069E-2</v>
      </c>
      <c r="F65" s="44">
        <f t="shared" si="18"/>
        <v>-0.21814945972939981</v>
      </c>
      <c r="H65" s="40">
        <f t="shared" si="23"/>
        <v>19.697208131225281</v>
      </c>
      <c r="I65" s="40">
        <f t="shared" si="23"/>
        <v>21.198204644506543</v>
      </c>
      <c r="J65" s="40">
        <f t="shared" si="23"/>
        <v>20.093115737802403</v>
      </c>
      <c r="K65" s="40">
        <f t="shared" si="23"/>
        <v>19.376182719453457</v>
      </c>
      <c r="L65" s="40">
        <f t="shared" si="23"/>
        <v>18.476207344432595</v>
      </c>
    </row>
    <row r="66" spans="1:12" x14ac:dyDescent="0.2">
      <c r="A66" t="str">
        <f>A23</f>
        <v>Accommodation and food</v>
      </c>
      <c r="B66" s="40">
        <f t="shared" si="22"/>
        <v>3.0556080684557063</v>
      </c>
      <c r="C66" s="44">
        <f t="shared" si="22"/>
        <v>-6.7626256359349597</v>
      </c>
      <c r="D66" s="40">
        <f t="shared" si="22"/>
        <v>0.93651262808427393</v>
      </c>
      <c r="E66" s="40">
        <f t="shared" si="22"/>
        <v>1.2418447206091532</v>
      </c>
      <c r="F66" s="44">
        <f t="shared" si="18"/>
        <v>1.1399648689442987</v>
      </c>
      <c r="H66" s="40">
        <f t="shared" si="23"/>
        <v>26.455641130077424</v>
      </c>
      <c r="I66" s="40">
        <f t="shared" si="23"/>
        <v>27.958975693315146</v>
      </c>
      <c r="J66" s="40">
        <f t="shared" si="23"/>
        <v>26.679567353569052</v>
      </c>
      <c r="K66" s="40">
        <f t="shared" si="23"/>
        <v>27.652035704406831</v>
      </c>
      <c r="L66" s="40">
        <f t="shared" si="23"/>
        <v>30.047821466524987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0.57207786846364961</v>
      </c>
      <c r="C68" s="44">
        <f t="shared" si="24"/>
        <v>-4.1064696857145417</v>
      </c>
      <c r="D68" s="44">
        <f t="shared" si="24"/>
        <v>0.58433047786123904</v>
      </c>
      <c r="E68" s="44">
        <f t="shared" si="24"/>
        <v>0.49131779924760366</v>
      </c>
      <c r="F68" s="44">
        <f t="shared" si="18"/>
        <v>0.5223124647450339</v>
      </c>
      <c r="H68" s="44">
        <f>(B25/B$40)*100</f>
        <v>34.730660785779286</v>
      </c>
      <c r="I68" s="44">
        <f>(C25/C$40)*100</f>
        <v>33.354057906077166</v>
      </c>
      <c r="J68" s="44">
        <f>(D25/D$40)*100</f>
        <v>32.73015500652226</v>
      </c>
      <c r="K68" s="44">
        <f>(E25/E$40)*100</f>
        <v>33.06205718071967</v>
      </c>
      <c r="L68" s="44">
        <f>(F25/F$40)*100</f>
        <v>33.733490685895283</v>
      </c>
    </row>
    <row r="69" spans="1:12" x14ac:dyDescent="0.2">
      <c r="A69" t="str">
        <f>A26</f>
        <v>Media</v>
      </c>
      <c r="B69" s="40">
        <f t="shared" si="24"/>
        <v>-9.4400613334964074</v>
      </c>
      <c r="C69" s="44">
        <f t="shared" si="24"/>
        <v>10.713707719695687</v>
      </c>
      <c r="D69" s="40">
        <f t="shared" si="24"/>
        <v>-0.71772789002203519</v>
      </c>
      <c r="E69" s="40">
        <f t="shared" si="24"/>
        <v>-0.23276085157512005</v>
      </c>
      <c r="F69" s="44">
        <f t="shared" si="18"/>
        <v>-0.39467917599635971</v>
      </c>
      <c r="H69" s="40">
        <f t="shared" ref="H69:L71" si="25">(B26/B$25)*100</f>
        <v>3.2626259397762021</v>
      </c>
      <c r="I69" s="40">
        <f t="shared" si="25"/>
        <v>2.1448754174158746</v>
      </c>
      <c r="J69" s="40">
        <f t="shared" si="25"/>
        <v>2.4763621620838947</v>
      </c>
      <c r="K69" s="40">
        <f t="shared" si="25"/>
        <v>2.3201766414221319</v>
      </c>
      <c r="L69" s="40">
        <f t="shared" si="25"/>
        <v>2.1583167339013412</v>
      </c>
    </row>
    <row r="70" spans="1:12" x14ac:dyDescent="0.2">
      <c r="A70" t="str">
        <f>A27</f>
        <v>Information technology</v>
      </c>
      <c r="B70" s="40">
        <f t="shared" si="24"/>
        <v>-1.8496496024723252</v>
      </c>
      <c r="C70" s="44">
        <f t="shared" si="24"/>
        <v>1.6195739060924641</v>
      </c>
      <c r="D70" s="40">
        <f t="shared" si="24"/>
        <v>1.4330756678811118</v>
      </c>
      <c r="E70" s="40">
        <f t="shared" si="24"/>
        <v>0.78606457081071834</v>
      </c>
      <c r="F70" s="44">
        <f t="shared" si="18"/>
        <v>1.0012750661440029</v>
      </c>
      <c r="H70" s="40">
        <f t="shared" si="25"/>
        <v>11.010607884708953</v>
      </c>
      <c r="I70" s="40">
        <f t="shared" si="25"/>
        <v>9.9877812567255226</v>
      </c>
      <c r="J70" s="40">
        <f t="shared" si="25"/>
        <v>10.584176766141068</v>
      </c>
      <c r="K70" s="40">
        <f t="shared" si="25"/>
        <v>11.038330907326573</v>
      </c>
      <c r="L70" s="40">
        <f t="shared" si="25"/>
        <v>11.36639828593429</v>
      </c>
    </row>
    <row r="71" spans="1:12" x14ac:dyDescent="0.2">
      <c r="A71" t="str">
        <f>A28</f>
        <v>Finance and insurance</v>
      </c>
      <c r="B71" s="40">
        <f t="shared" si="24"/>
        <v>-1.7602511112293384</v>
      </c>
      <c r="C71" s="44">
        <f t="shared" si="24"/>
        <v>1.0007315288953267</v>
      </c>
      <c r="D71" s="40">
        <f t="shared" si="24"/>
        <v>-0.46140431215934141</v>
      </c>
      <c r="E71" s="40">
        <f t="shared" si="24"/>
        <v>-0.75764538252999225</v>
      </c>
      <c r="F71" s="44">
        <f t="shared" si="18"/>
        <v>-0.65899645062160728</v>
      </c>
      <c r="H71" s="40">
        <f t="shared" si="25"/>
        <v>13.030261059794093</v>
      </c>
      <c r="I71" s="40">
        <f t="shared" si="25"/>
        <v>11.862941801292699</v>
      </c>
      <c r="J71" s="40">
        <f t="shared" si="25"/>
        <v>12.494751169222315</v>
      </c>
      <c r="K71" s="40">
        <f t="shared" si="25"/>
        <v>11.858602479449292</v>
      </c>
      <c r="L71" s="40">
        <f t="shared" si="25"/>
        <v>10.464505113740977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-3.4984965854271466</v>
      </c>
      <c r="C72" s="44">
        <f t="shared" si="27"/>
        <v>15.679021665282477</v>
      </c>
      <c r="D72" s="40">
        <f t="shared" si="27"/>
        <v>-1.4360688860970416E-2</v>
      </c>
      <c r="E72" s="40">
        <f t="shared" si="27"/>
        <v>0.87506301080519933</v>
      </c>
      <c r="F72" s="44">
        <f t="shared" si="18"/>
        <v>0.57771280395868541</v>
      </c>
      <c r="H72" s="40">
        <f t="shared" ref="H72:L72" si="28">(B29/B$25)*100</f>
        <v>5.4246882801873797</v>
      </c>
      <c r="I72" s="40">
        <f t="shared" si="28"/>
        <v>4.5983435271901758</v>
      </c>
      <c r="J72" s="40">
        <f t="shared" si="28"/>
        <v>5.5471091612006358</v>
      </c>
      <c r="K72" s="40">
        <f t="shared" si="28"/>
        <v>5.3839771041213975</v>
      </c>
      <c r="L72" s="40">
        <f t="shared" si="28"/>
        <v>5.5931437371319515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3.3900729165966537</v>
      </c>
      <c r="C73" s="44">
        <f t="shared" si="29"/>
        <v>-7.4889414669273897</v>
      </c>
      <c r="D73" s="40">
        <f t="shared" si="29"/>
        <v>0.92807065962661195</v>
      </c>
      <c r="E73" s="40">
        <f t="shared" si="29"/>
        <v>0.63418969751503074</v>
      </c>
      <c r="F73" s="44">
        <f t="shared" si="18"/>
        <v>0.7320548151278361</v>
      </c>
      <c r="H73" s="40">
        <f t="shared" ref="H73:L73" si="30">(B30/B$25)*100</f>
        <v>24.170138112030891</v>
      </c>
      <c r="I73" s="40">
        <f t="shared" si="30"/>
        <v>26.995091675286869</v>
      </c>
      <c r="J73" s="40">
        <f t="shared" si="30"/>
        <v>26.042888377278672</v>
      </c>
      <c r="K73" s="40">
        <f t="shared" si="30"/>
        <v>26.490939392021584</v>
      </c>
      <c r="L73" s="40">
        <f t="shared" si="30"/>
        <v>26.869988784921556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3.1914371075001835</v>
      </c>
      <c r="C74" s="44">
        <f t="shared" si="31"/>
        <v>-11.231932104495268</v>
      </c>
      <c r="D74" s="40">
        <f t="shared" si="31"/>
        <v>0.94492470319782473</v>
      </c>
      <c r="E74" s="40">
        <f t="shared" si="31"/>
        <v>0.84706488122265888</v>
      </c>
      <c r="F74" s="44">
        <f t="shared" si="18"/>
        <v>0.87967427633599549</v>
      </c>
      <c r="H74" s="40">
        <f>(B31/B$25)*100</f>
        <v>23.618258204508056</v>
      </c>
      <c r="I74" s="40">
        <f t="shared" ref="I74:L74" si="32">(C31/C$25)*100</f>
        <v>26.176574725251839</v>
      </c>
      <c r="J74" s="40">
        <f t="shared" si="32"/>
        <v>24.231498776479501</v>
      </c>
      <c r="K74" s="40">
        <f t="shared" si="32"/>
        <v>24.668973131095743</v>
      </c>
      <c r="L74" s="40">
        <f t="shared" si="32"/>
        <v>25.556318106493066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-2.3659462987171698</v>
      </c>
      <c r="C75" s="44">
        <f t="shared" si="33"/>
        <v>-0.76572764276811034</v>
      </c>
      <c r="D75" s="40">
        <f t="shared" si="33"/>
        <v>1.211408127285396</v>
      </c>
      <c r="E75" s="40">
        <f t="shared" si="33"/>
        <v>0.78289355865488464</v>
      </c>
      <c r="F75" s="44">
        <f t="shared" si="18"/>
        <v>0.92552978247144591</v>
      </c>
      <c r="H75" s="40">
        <f t="shared" ref="H75:L75" si="34">(B32/B$25)*100</f>
        <v>9.6976735101195999</v>
      </c>
      <c r="I75" s="40">
        <f t="shared" si="34"/>
        <v>8.6131726383460183</v>
      </c>
      <c r="J75" s="40">
        <f t="shared" si="34"/>
        <v>8.9132386371863142</v>
      </c>
      <c r="K75" s="40">
        <f t="shared" si="34"/>
        <v>9.1945657447840894</v>
      </c>
      <c r="L75" s="40">
        <f t="shared" si="34"/>
        <v>9.4648566311243485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0.14665583518136405</v>
      </c>
      <c r="C76" s="44">
        <f t="shared" si="35"/>
        <v>-3.2218494065015535</v>
      </c>
      <c r="D76" s="40">
        <f t="shared" si="35"/>
        <v>-0.83395515673519993</v>
      </c>
      <c r="E76" s="40">
        <f t="shared" si="35"/>
        <v>-9.9574211235686771E-2</v>
      </c>
      <c r="F76" s="44">
        <f t="shared" si="18"/>
        <v>-0.34497015810109888</v>
      </c>
      <c r="H76" s="40">
        <f t="shared" ref="H76:L76" si="36">(B33/B$25)*100</f>
        <v>9.785747008874834</v>
      </c>
      <c r="I76" s="40">
        <f t="shared" si="36"/>
        <v>9.6212189584909993</v>
      </c>
      <c r="J76" s="40">
        <f t="shared" si="36"/>
        <v>9.7099749504076076</v>
      </c>
      <c r="K76" s="40">
        <f t="shared" si="36"/>
        <v>9.0444345997792031</v>
      </c>
      <c r="L76" s="40">
        <f t="shared" si="36"/>
        <v>8.5264726067524865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1.5384447417815306</v>
      </c>
      <c r="C78" s="44">
        <f t="shared" ref="C78:C83" si="38">IF(AND(D$5-C$5 &lt;&gt; 0,C35&lt;&gt;0,D35&lt;&gt;0),(EXP(LN(D35/C35)/(D$5-C$5))-1)*100,0)</f>
        <v>-0.88878646984128507</v>
      </c>
      <c r="D78" s="44">
        <f t="shared" si="37"/>
        <v>0.44991913919458781</v>
      </c>
      <c r="E78" s="44">
        <f t="shared" si="37"/>
        <v>0.13399357700913939</v>
      </c>
      <c r="F78" s="44">
        <f t="shared" si="18"/>
        <v>0.23919154100600082</v>
      </c>
      <c r="H78" s="44">
        <f>(B35/B$40)*100</f>
        <v>25.679792590180629</v>
      </c>
      <c r="I78" s="44">
        <f>(C35/C$40)*100</f>
        <v>25.623560713156852</v>
      </c>
      <c r="J78" s="44">
        <f>(D35/D$40)*100</f>
        <v>25.98796960767935</v>
      </c>
      <c r="K78" s="44">
        <f>(E35/E$40)*100</f>
        <v>26.076570319265809</v>
      </c>
      <c r="L78" s="44">
        <f>(F35/F$40)*100</f>
        <v>25.675082017199614</v>
      </c>
    </row>
    <row r="79" spans="1:12" x14ac:dyDescent="0.2">
      <c r="A79" t="str">
        <f>A36</f>
        <v>Public admin. and defence</v>
      </c>
      <c r="B79" s="40">
        <f t="shared" si="37"/>
        <v>0.10190902904403387</v>
      </c>
      <c r="C79" s="44">
        <f t="shared" si="38"/>
        <v>1.7540911993008557</v>
      </c>
      <c r="D79" s="40">
        <f t="shared" si="37"/>
        <v>0.62939068882386096</v>
      </c>
      <c r="E79" s="40">
        <f t="shared" si="37"/>
        <v>-0.15826248593102665</v>
      </c>
      <c r="F79" s="44">
        <f t="shared" si="18"/>
        <v>0.10360115921284052</v>
      </c>
      <c r="H79" s="40">
        <f>(B36/B$35)*100</f>
        <v>14.2352138788292</v>
      </c>
      <c r="I79" s="40">
        <f t="shared" ref="I79:L81" si="39">(C36/C$35)*100</f>
        <v>13.446566627355871</v>
      </c>
      <c r="J79" s="40">
        <f t="shared" si="39"/>
        <v>13.805129794935864</v>
      </c>
      <c r="K79" s="40">
        <f t="shared" si="39"/>
        <v>13.928897804524649</v>
      </c>
      <c r="L79" s="40">
        <f t="shared" si="39"/>
        <v>13.527660117264661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1.2006134766626042</v>
      </c>
      <c r="C80" s="44">
        <f t="shared" si="38"/>
        <v>-2.5740058768426222</v>
      </c>
      <c r="D80" s="40">
        <f t="shared" si="40"/>
        <v>-6.2242408387758186E-2</v>
      </c>
      <c r="E80" s="40">
        <f t="shared" si="40"/>
        <v>0.23659521061647482</v>
      </c>
      <c r="F80" s="44">
        <f t="shared" si="18"/>
        <v>0.1368835142923075</v>
      </c>
      <c r="H80" s="40">
        <f>(B37/B$35)*100</f>
        <v>35.686496767562232</v>
      </c>
      <c r="I80" s="40">
        <f t="shared" si="39"/>
        <v>35.213927785534452</v>
      </c>
      <c r="J80" s="40">
        <f t="shared" si="39"/>
        <v>34.615174199666299</v>
      </c>
      <c r="K80" s="40">
        <f t="shared" si="39"/>
        <v>33.741669452802867</v>
      </c>
      <c r="L80" s="40">
        <f t="shared" si="39"/>
        <v>34.088999731690009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2.1718027459953992</v>
      </c>
      <c r="C81" s="44">
        <f t="shared" si="38"/>
        <v>-0.42509747317840407</v>
      </c>
      <c r="D81" s="40">
        <f t="shared" si="40"/>
        <v>0.74025393215639834</v>
      </c>
      <c r="E81" s="40">
        <f t="shared" si="40"/>
        <v>0.14430414813584314</v>
      </c>
      <c r="F81" s="44">
        <f t="shared" si="18"/>
        <v>0.34256132443848397</v>
      </c>
      <c r="H81" s="40">
        <f>(B38/B$35)*100</f>
        <v>50.078289353608561</v>
      </c>
      <c r="I81" s="40">
        <f t="shared" si="39"/>
        <v>51.339505587109677</v>
      </c>
      <c r="J81" s="40">
        <f t="shared" si="39"/>
        <v>51.579696005397835</v>
      </c>
      <c r="K81" s="40">
        <f t="shared" si="39"/>
        <v>52.329432742672488</v>
      </c>
      <c r="L81" s="40">
        <f t="shared" si="39"/>
        <v>52.383340151045324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1.5941064490136991</v>
      </c>
      <c r="C83" s="206">
        <f t="shared" si="38"/>
        <v>-2.2785452044611798</v>
      </c>
      <c r="D83" s="43">
        <f>IF(AND(E$5-D$5 &lt;&gt; 0,D40&lt;&gt;0,E40&lt;&gt;0),(EXP(LN(E40/D40)/(E$5-D$5))-1)*100,0)</f>
        <v>0.38156617181184238</v>
      </c>
      <c r="E83" s="43">
        <f>IF(AND(F$5-E$5 &lt;&gt; 0,E40&lt;&gt;0,F40&lt;&gt;0),(EXP(LN(F40/E40)/(F$5-E$5))-1)*100,0)</f>
        <v>0.28948480610164751</v>
      </c>
      <c r="F83" s="206">
        <f t="shared" si="18"/>
        <v>0.3201692055678107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4.0262510450758349</v>
      </c>
      <c r="C89" s="44">
        <f>IF(AND(F$5-D$5 &lt;&gt; 0,D7&lt;&gt;0,F7&lt;&gt;0),(EXP(LN(F7/D7)/(F$5-D$5))-1)*100,0)</f>
        <v>0.41282817355476897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-1.9984785928249593</v>
      </c>
      <c r="C90" s="44">
        <f t="shared" ref="C90:C122" si="43">IF(AND(F$5-D$5 &lt;&gt; 0,D8&lt;&gt;0,F8&lt;&gt;0),(EXP(LN(F8/D8)/(F$5-D$5))-1)*100,0)</f>
        <v>0.37062547091166742</v>
      </c>
    </row>
    <row r="91" spans="1:12" x14ac:dyDescent="0.2">
      <c r="A91" s="30" t="str">
        <f t="shared" si="41"/>
        <v>Mining and quarrying</v>
      </c>
      <c r="B91" s="44">
        <f t="shared" si="42"/>
        <v>1.2754577322193761</v>
      </c>
      <c r="C91" s="44">
        <f t="shared" si="43"/>
        <v>-1.1254132453448862</v>
      </c>
    </row>
    <row r="92" spans="1:12" x14ac:dyDescent="0.2">
      <c r="A92" s="30" t="str">
        <f t="shared" si="41"/>
        <v>Electricity and gas</v>
      </c>
      <c r="B92" s="44">
        <f t="shared" si="42"/>
        <v>19.496546486654289</v>
      </c>
      <c r="C92" s="44">
        <f t="shared" si="43"/>
        <v>-0.11802249002240695</v>
      </c>
    </row>
    <row r="93" spans="1:12" x14ac:dyDescent="0.2">
      <c r="A93" s="30" t="str">
        <f t="shared" si="41"/>
        <v>Water and sewerage</v>
      </c>
      <c r="B93" s="44">
        <f t="shared" si="42"/>
        <v>4.3412209138123714</v>
      </c>
      <c r="C93" s="44">
        <f t="shared" si="43"/>
        <v>1.0750161164545524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3.3450872498927531</v>
      </c>
      <c r="C95" s="44">
        <f t="shared" si="43"/>
        <v>-1.2754854802391247</v>
      </c>
    </row>
    <row r="96" spans="1:12" x14ac:dyDescent="0.2">
      <c r="A96" s="30" t="str">
        <f t="shared" si="41"/>
        <v>Food drink and tobacco</v>
      </c>
      <c r="B96" s="44">
        <f t="shared" si="42"/>
        <v>7.7773770178489521</v>
      </c>
      <c r="C96" s="44">
        <f t="shared" si="43"/>
        <v>1.0702166804532176</v>
      </c>
    </row>
    <row r="97" spans="1:3" x14ac:dyDescent="0.2">
      <c r="A97" s="30" t="str">
        <f t="shared" si="41"/>
        <v>Engineering</v>
      </c>
      <c r="B97" s="44">
        <f t="shared" si="42"/>
        <v>6.6766526540696258</v>
      </c>
      <c r="C97" s="44">
        <f t="shared" si="43"/>
        <v>-2.6697965287629355</v>
      </c>
    </row>
    <row r="98" spans="1:3" x14ac:dyDescent="0.2">
      <c r="A98" s="30" t="str">
        <f t="shared" si="41"/>
        <v>Rest of manufacturing</v>
      </c>
      <c r="B98" s="44">
        <f t="shared" si="42"/>
        <v>1.351544641153235</v>
      </c>
      <c r="C98" s="44">
        <f t="shared" si="43"/>
        <v>-1.2464012799165203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2.9544238621073582</v>
      </c>
      <c r="C100" s="44">
        <f t="shared" si="43"/>
        <v>0.62955104072248691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0.8424091979686521</v>
      </c>
      <c r="C102" s="44">
        <f t="shared" si="43"/>
        <v>0.34148358507819498</v>
      </c>
    </row>
    <row r="103" spans="1:3" x14ac:dyDescent="0.2">
      <c r="A103" s="30" t="str">
        <f t="shared" si="41"/>
        <v>Wholesale and retail trade</v>
      </c>
      <c r="B103" s="44">
        <f t="shared" si="42"/>
        <v>0.60917367891442087</v>
      </c>
      <c r="C103" s="44">
        <f t="shared" si="43"/>
        <v>0.1179271976484042</v>
      </c>
    </row>
    <row r="104" spans="1:3" x14ac:dyDescent="0.2">
      <c r="A104" s="30" t="str">
        <f t="shared" si="41"/>
        <v>Transport and storage</v>
      </c>
      <c r="B104" s="44">
        <f t="shared" si="42"/>
        <v>1.2445688125844123</v>
      </c>
      <c r="C104" s="44">
        <f t="shared" si="43"/>
        <v>-0.21814945972939981</v>
      </c>
    </row>
    <row r="105" spans="1:3" x14ac:dyDescent="0.2">
      <c r="A105" s="30" t="str">
        <f t="shared" si="41"/>
        <v>Accommodation and food</v>
      </c>
      <c r="B105" s="44">
        <f t="shared" si="42"/>
        <v>1.0125445024239621</v>
      </c>
      <c r="C105" s="44">
        <f t="shared" si="43"/>
        <v>1.1399648689442987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-0.38154546886034479</v>
      </c>
      <c r="C107" s="44">
        <f t="shared" si="43"/>
        <v>0.5223124647450339</v>
      </c>
    </row>
    <row r="108" spans="1:3" x14ac:dyDescent="0.2">
      <c r="A108" s="30" t="str">
        <f t="shared" si="41"/>
        <v>Media</v>
      </c>
      <c r="B108" s="44">
        <f t="shared" si="42"/>
        <v>-5.7265990279319112</v>
      </c>
      <c r="C108" s="44">
        <f t="shared" si="43"/>
        <v>-0.39467917599635971</v>
      </c>
    </row>
    <row r="109" spans="1:3" x14ac:dyDescent="0.2">
      <c r="A109" s="30" t="str">
        <f t="shared" si="41"/>
        <v>Information technology</v>
      </c>
      <c r="B109" s="44">
        <f t="shared" si="42"/>
        <v>-1.1654117275256559</v>
      </c>
      <c r="C109" s="44">
        <f t="shared" si="43"/>
        <v>1.0012750661440029</v>
      </c>
    </row>
    <row r="110" spans="1:3" x14ac:dyDescent="0.2">
      <c r="A110" s="30" t="str">
        <f t="shared" si="41"/>
        <v>Finance and insurance</v>
      </c>
      <c r="B110" s="44">
        <f t="shared" si="42"/>
        <v>-1.2141596120369358</v>
      </c>
      <c r="C110" s="44">
        <f t="shared" si="43"/>
        <v>-0.65899645062160728</v>
      </c>
    </row>
    <row r="111" spans="1:3" x14ac:dyDescent="0.2">
      <c r="A111" s="30" t="str">
        <f t="shared" si="41"/>
        <v>Real estate</v>
      </c>
      <c r="B111" s="44">
        <f t="shared" si="42"/>
        <v>6.4074954849369092E-2</v>
      </c>
      <c r="C111" s="44">
        <f t="shared" si="43"/>
        <v>0.57771280395868541</v>
      </c>
    </row>
    <row r="112" spans="1:3" x14ac:dyDescent="0.2">
      <c r="A112" s="30" t="str">
        <f t="shared" si="41"/>
        <v>Professional services</v>
      </c>
      <c r="B112" s="44">
        <f t="shared" si="42"/>
        <v>1.1164475249405115</v>
      </c>
      <c r="C112" s="44">
        <f t="shared" si="43"/>
        <v>0.7320548151278361</v>
      </c>
    </row>
    <row r="113" spans="1:3" x14ac:dyDescent="0.2">
      <c r="A113" s="30" t="str">
        <f t="shared" si="41"/>
        <v>Support services</v>
      </c>
      <c r="B113" s="44">
        <f t="shared" si="42"/>
        <v>0.13047630592166737</v>
      </c>
      <c r="C113" s="44">
        <f t="shared" si="43"/>
        <v>0.87967427633599549</v>
      </c>
    </row>
    <row r="114" spans="1:3" x14ac:dyDescent="0.2">
      <c r="A114" s="30" t="str">
        <f t="shared" si="41"/>
        <v>Arts and entertainment</v>
      </c>
      <c r="B114" s="44">
        <f t="shared" si="42"/>
        <v>-2.0479803698046806</v>
      </c>
      <c r="C114" s="44">
        <f t="shared" si="43"/>
        <v>0.92552978247144591</v>
      </c>
    </row>
    <row r="115" spans="1:3" x14ac:dyDescent="0.2">
      <c r="A115" s="30" t="str">
        <f t="shared" si="41"/>
        <v>Other services</v>
      </c>
      <c r="B115" s="44">
        <f t="shared" si="42"/>
        <v>-0.53629673019021107</v>
      </c>
      <c r="C115" s="44">
        <f t="shared" si="43"/>
        <v>-0.34497015810109888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1.0482890391027899</v>
      </c>
      <c r="C117" s="44">
        <f t="shared" si="43"/>
        <v>0.23919154100600082</v>
      </c>
    </row>
    <row r="118" spans="1:3" x14ac:dyDescent="0.2">
      <c r="A118" s="30" t="str">
        <f t="shared" si="41"/>
        <v>Public admin. and defence</v>
      </c>
      <c r="B118" s="44">
        <f t="shared" si="42"/>
        <v>0.43018527884286506</v>
      </c>
      <c r="C118" s="44">
        <f t="shared" si="43"/>
        <v>0.10360115921284052</v>
      </c>
    </row>
    <row r="119" spans="1:3" x14ac:dyDescent="0.2">
      <c r="A119" s="30" t="str">
        <f t="shared" si="41"/>
        <v>Education</v>
      </c>
      <c r="B119" s="44">
        <f t="shared" si="42"/>
        <v>0.43416780212548467</v>
      </c>
      <c r="C119" s="44">
        <f t="shared" si="43"/>
        <v>0.1368835142923075</v>
      </c>
    </row>
    <row r="120" spans="1:3" x14ac:dyDescent="0.2">
      <c r="A120" s="30" t="str">
        <f t="shared" si="41"/>
        <v>Health and social work</v>
      </c>
      <c r="B120" s="44">
        <f t="shared" si="42"/>
        <v>1.6470602815102486</v>
      </c>
      <c r="C120" s="44">
        <f t="shared" si="43"/>
        <v>0.34256132443848397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0.80748890696862308</v>
      </c>
      <c r="C122" s="206">
        <f t="shared" si="43"/>
        <v>0.3201692055678107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Coast to Capital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283.98640289691093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74.351622357115104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64.269940467527547</v>
      </c>
      <c r="G9" s="299" t="str">
        <f>CONCATENATE("(",ROUND((F9/$H11)*100,1),")")</f>
        <v>(7.6)</v>
      </c>
      <c r="H9" s="249">
        <f>SUM(H30,H51,H72,H93,H114,H135,H156,H177,H198,H219,H240,H261,H282,H303,H324,H345,H366,H387,H408,H429,H450,H471)</f>
        <v>422.60796572155368</v>
      </c>
      <c r="I9" s="299" t="str">
        <f>CONCATENATE("(",ROUND((H9/$H11)*100,1),")")</f>
        <v>(50.1)</v>
      </c>
      <c r="K9" s="249">
        <f>B14-B9</f>
        <v>3.3940386145297907</v>
      </c>
      <c r="L9" s="249">
        <f>D14-D9</f>
        <v>2.348251716572932</v>
      </c>
      <c r="M9" s="249">
        <f>F14-F9</f>
        <v>2.1168216776857633</v>
      </c>
      <c r="N9" s="249">
        <f>SUM(K9:M9)</f>
        <v>7.859112008788486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195.90755141261295</v>
      </c>
      <c r="C10" s="299" t="str">
        <f>CONCATENATE("(",ROUND((B10/$H11)*100,1),")")</f>
        <v>(23.2)</v>
      </c>
      <c r="D10" s="249">
        <f t="shared" ref="D10" si="1">SUM(D31,D52,D73,D94,D115,D136,D157,D178,D199,D220,D241,D262,D283,D304,D325,D346,D367,D388,D409,D430,D451,D472)</f>
        <v>177.53954853217829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47.973934333655379</v>
      </c>
      <c r="G10" s="299" t="str">
        <f>CONCATENATE("(",ROUND((F10/$H11)*100,1),")")</f>
        <v>(5.7)</v>
      </c>
      <c r="H10" s="249">
        <f t="shared" ref="H10" si="3">SUM(H31,H52,H73,H94,H115,H136,H157,H178,H199,H220,H241,H262,H283,H304,H325,H346,H367,H388,H409,H430,H451,H472)</f>
        <v>421.42103427844665</v>
      </c>
      <c r="I10" s="299" t="str">
        <f>CONCATENATE("(",ROUND((H10/$H11)*100,1),")")</f>
        <v>(49.9)</v>
      </c>
      <c r="K10" s="249">
        <f t="shared" ref="K10:K11" si="4">B15-B10</f>
        <v>6.8261439767353238</v>
      </c>
      <c r="L10" s="249">
        <f t="shared" ref="L10:L11" si="5">D15-D10</f>
        <v>0.17603135180746676</v>
      </c>
      <c r="M10" s="249">
        <f t="shared" ref="M10:M11" si="6">F15-F10</f>
        <v>1.3647126626683175</v>
      </c>
      <c r="N10" s="249">
        <f t="shared" ref="N10:N11" si="7">SUM(K10:M10)</f>
        <v>8.366887991211108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479.89395430952385</v>
      </c>
      <c r="C11" s="299" t="str">
        <f>CONCATENATE("(",ROUND((B11/$H11)*100,1),")")</f>
        <v>(56.9)</v>
      </c>
      <c r="D11" s="249">
        <f t="shared" ref="D11" si="8">SUM(D32,D53,D74,D95,D116,D137,D158,D179,D200,D221,D242,D263,D284,D305,D326,D347,D368,D389,D410,D431,D452,D473)</f>
        <v>251.89117088929336</v>
      </c>
      <c r="E11" s="299" t="str">
        <f>CONCATENATE("(",ROUND((D11/$H11)*100,1),")")</f>
        <v>(29.8)</v>
      </c>
      <c r="F11" s="249">
        <f t="shared" ref="F11" si="9">SUM(F32,F53,F74,F95,F116,F137,F158,F179,F200,F221,F242,F263,F284,F305,F326,F347,F368,F389,F410,F431,F452,F473)</f>
        <v>112.24387480118291</v>
      </c>
      <c r="G11" s="299" t="str">
        <f>CONCATENATE("(",ROUND((F11/$H11)*100,1),")")</f>
        <v>(13.3)</v>
      </c>
      <c r="H11" s="249">
        <f t="shared" ref="H11" si="10">SUM(H32,H53,H74,H95,H116,H137,H158,H179,H200,H221,H242,H263,H284,H305,H326,H347,H368,H389,H410,H431,H452,H473)</f>
        <v>844.02900000000022</v>
      </c>
      <c r="I11" s="299" t="str">
        <f>CONCATENATE("(",ROUND((H11/$H11)*100,1),")")</f>
        <v>(100)</v>
      </c>
      <c r="K11" s="249">
        <f t="shared" si="4"/>
        <v>10.220182591265143</v>
      </c>
      <c r="L11" s="249">
        <f t="shared" si="5"/>
        <v>2.5242830683804414</v>
      </c>
      <c r="M11" s="249">
        <f t="shared" si="6"/>
        <v>3.4815343403540737</v>
      </c>
      <c r="N11" s="249">
        <f t="shared" si="7"/>
        <v>16.225999999999658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287.38044151144072</v>
      </c>
      <c r="C14" s="299" t="str">
        <f>CONCATENATE("(",ROUND((B14/$H16)*100,1),")")</f>
        <v>(33.4)</v>
      </c>
      <c r="D14" s="249">
        <f t="shared" ref="D14" si="11">SUM(D35,D56,D77,D98,D119,D140,D161,D182,D203,D224,D245,D266,D287,D308,D329,D350,D371,D392,D413,D434,D455,D476)</f>
        <v>76.699874073688036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66.386762145213311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430.46707773034211</v>
      </c>
      <c r="I14" s="299" t="str">
        <f>CONCATENATE("(",ROUND((H14/$H16)*100,1),")")</f>
        <v>(50)</v>
      </c>
      <c r="K14" s="249">
        <f>B19-B14</f>
        <v>3.0883838917594062</v>
      </c>
      <c r="L14" s="249">
        <f>D19-D14</f>
        <v>5.0337537961992638</v>
      </c>
      <c r="M14" s="249">
        <f>F19-F14</f>
        <v>3.5893262782586248</v>
      </c>
      <c r="N14" s="249">
        <f>SUM(K14:M14)</f>
        <v>11.711463966217295</v>
      </c>
    </row>
    <row r="15" spans="1:17" x14ac:dyDescent="0.2">
      <c r="A15" s="282" t="s">
        <v>365</v>
      </c>
      <c r="B15" s="249">
        <f t="shared" si="0"/>
        <v>202.73369538934827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177.71557988398575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49.338646996323696</v>
      </c>
      <c r="G15" s="299" t="str">
        <f>CONCATENATE("(",ROUND((F15/$H16)*100,1),")")</f>
        <v>(5.7)</v>
      </c>
      <c r="H15" s="249">
        <f t="shared" ref="H15" si="16">SUM(H36,H57,H78,H99,H120,H141,H162,H183,H204,H225,H246,H267,H288,H309,H330,H351,H372,H393,H414,H435,H456,H477)</f>
        <v>429.78792226965766</v>
      </c>
      <c r="I15" s="299" t="str">
        <f>CONCATENATE("(",ROUND((H15/$H16)*100,1),")")</f>
        <v>(50)</v>
      </c>
      <c r="K15" s="249">
        <f t="shared" ref="K15:K16" si="17">B20-B15</f>
        <v>11.357418785597929</v>
      </c>
      <c r="L15" s="249">
        <f t="shared" ref="L15:L16" si="18">D20-D15</f>
        <v>-0.74995537893346409</v>
      </c>
      <c r="M15" s="249">
        <f t="shared" ref="M15:M16" si="19">F20-F15</f>
        <v>2.9110726271184717</v>
      </c>
      <c r="N15" s="249">
        <f t="shared" ref="N15:N16" si="20">SUM(K15:M15)</f>
        <v>13.518536033782937</v>
      </c>
    </row>
    <row r="16" spans="1:17" x14ac:dyDescent="0.2">
      <c r="A16" s="282" t="s">
        <v>363</v>
      </c>
      <c r="B16" s="249">
        <f t="shared" si="0"/>
        <v>490.11413690078899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254.4154539576738</v>
      </c>
      <c r="E16" s="299" t="str">
        <f>CONCATENATE("(",ROUND((D16/$H16)*100,1),")")</f>
        <v>(29.6)</v>
      </c>
      <c r="F16" s="249">
        <f t="shared" ref="F16" si="22">SUM(F37,F58,F79,F100,F121,F142,F163,F184,F205,F226,F247,F268,F289,F310,F331,F352,F373,F394,F415,F436,F457,F478)</f>
        <v>115.72540914153699</v>
      </c>
      <c r="G16" s="299" t="str">
        <f>CONCATENATE("(",ROUND((F16/$H16)*100,1),")")</f>
        <v>(13.5)</v>
      </c>
      <c r="H16" s="249">
        <f t="shared" ref="H16" si="23">SUM(H37,H58,H79,H100,H121,H142,H163,H184,H205,H226,H247,H268,H289,H310,H331,H352,H373,H394,H415,H436,H457,H478)</f>
        <v>860.25499999999965</v>
      </c>
      <c r="I16" s="299" t="str">
        <f>CONCATENATE("(",ROUND((H16/$H16)*100,1),")")</f>
        <v>(100)</v>
      </c>
      <c r="K16" s="249">
        <f t="shared" si="17"/>
        <v>14.445802677357392</v>
      </c>
      <c r="L16" s="249">
        <f t="shared" si="18"/>
        <v>4.2837984172657855</v>
      </c>
      <c r="M16" s="249">
        <f t="shared" si="19"/>
        <v>6.5003989053771107</v>
      </c>
      <c r="N16" s="249">
        <f t="shared" si="20"/>
        <v>25.230000000000288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290.46882540320013</v>
      </c>
      <c r="C19" s="299" t="str">
        <f>CONCATENATE("(",ROUND((B19/$H21)*100,1),")")</f>
        <v>(32.8)</v>
      </c>
      <c r="D19" s="249">
        <f t="shared" ref="D19" si="24">SUM(D40,D61,D82,D103,D124,D145,D166,D187,D208,D229,D250,D271,D292,D313,D334,D355,D376,D397,D418,D439,D460,D481)</f>
        <v>81.7336278698873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69.976088423471936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442.17854169655931</v>
      </c>
      <c r="I19" s="299" t="str">
        <f>CONCATENATE("(",ROUND((H19/$H21)*100,1),")")</f>
        <v>(49.9)</v>
      </c>
      <c r="K19" s="249">
        <f>B19-B9</f>
        <v>6.4824225062891969</v>
      </c>
      <c r="L19" s="249">
        <f>D19-D9</f>
        <v>7.3820055127721957</v>
      </c>
      <c r="M19" s="249">
        <f>F19-F9</f>
        <v>5.7061479559443882</v>
      </c>
      <c r="N19" s="249">
        <f>SUM(K19:M19)</f>
        <v>19.570575975005781</v>
      </c>
    </row>
    <row r="20" spans="1:14" x14ac:dyDescent="0.2">
      <c r="A20" s="282" t="s">
        <v>365</v>
      </c>
      <c r="B20" s="249">
        <f t="shared" si="0"/>
        <v>214.0911141749462</v>
      </c>
      <c r="C20" s="299" t="str">
        <f>CONCATENATE("(",ROUND((B20/$H21)*100,1),")")</f>
        <v>(24.2)</v>
      </c>
      <c r="D20" s="249">
        <f t="shared" ref="D20" si="27">SUM(D41,D62,D83,D104,D125,D146,D167,D188,D209,D230,D251,D272,D293,D314,D335,D356,D377,D398,D419,D440,D461,D482)</f>
        <v>176.96562450505229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52.249719623442168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443.30645830344071</v>
      </c>
      <c r="I20" s="299" t="str">
        <f>CONCATENATE("(",ROUND((H20/$H21)*100,1),")")</f>
        <v>(50.1)</v>
      </c>
      <c r="K20" s="249">
        <f t="shared" ref="K20:K21" si="30">B20-B10</f>
        <v>18.183562762333253</v>
      </c>
      <c r="L20" s="249">
        <f t="shared" ref="L20:L21" si="31">D20-D10</f>
        <v>-0.57392402712599733</v>
      </c>
      <c r="M20" s="249">
        <f t="shared" ref="M20:M21" si="32">F20-F10</f>
        <v>4.2757852897867892</v>
      </c>
      <c r="N20" s="249">
        <f t="shared" ref="N20:N21" si="33">SUM(K20:M20)</f>
        <v>21.885424024994045</v>
      </c>
    </row>
    <row r="21" spans="1:14" x14ac:dyDescent="0.2">
      <c r="A21" s="282" t="s">
        <v>363</v>
      </c>
      <c r="B21" s="249">
        <f t="shared" si="0"/>
        <v>504.55993957814638</v>
      </c>
      <c r="C21" s="299" t="str">
        <f>CONCATENATE("(",ROUND((B21/$H21)*100,1),")")</f>
        <v>(57)</v>
      </c>
      <c r="D21" s="249">
        <f t="shared" ref="D21" si="34">SUM(D42,D63,D84,D105,D126,D147,D168,D189,D210,D231,D252,D273,D294,D315,D336,D357,D378,D399,D420,D441,D462,D483)</f>
        <v>258.69925237493959</v>
      </c>
      <c r="E21" s="299" t="str">
        <f>CONCATENATE("(",ROUND((D21/$H21)*100,1),")")</f>
        <v>(29.2)</v>
      </c>
      <c r="F21" s="249">
        <f>SUM(F42,F63,F84,F105,F126,F147,F168,F189,F210,F231,F252,F273,F294,F315,F336,F357,F378,F399,F420,F441,F462,F483)</f>
        <v>122.2258080469141</v>
      </c>
      <c r="G21" s="299" t="str">
        <f>CONCATENATE("(",ROUND((F21/$H21)*100,1),")")</f>
        <v>(13.8)</v>
      </c>
      <c r="H21" s="249">
        <f t="shared" ref="H21" si="35">SUM(H42,H63,H84,H105,H126,H147,H168,H189,H210,H231,H252,H273,H294,H315,H336,H357,H378,H399,H420,H441,H462,H483)</f>
        <v>885.48500000000001</v>
      </c>
      <c r="I21" s="299" t="str">
        <f>CONCATENATE("(",ROUND((H21/$H21)*100,1),")")</f>
        <v>(100)</v>
      </c>
      <c r="K21" s="249">
        <f t="shared" si="30"/>
        <v>24.665985268622535</v>
      </c>
      <c r="L21" s="249">
        <f t="shared" si="31"/>
        <v>6.8080814856462268</v>
      </c>
      <c r="M21" s="249">
        <f t="shared" si="32"/>
        <v>9.9819332457311845</v>
      </c>
      <c r="N21" s="249">
        <f t="shared" si="33"/>
        <v>41.455999999999946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3.2961538323896327</v>
      </c>
      <c r="C30" s="299" t="str">
        <f>CONCATENATE("(",ROUND((B30/$H32)*100,1),")")</f>
        <v>(45.8)</v>
      </c>
      <c r="D30" s="302">
        <f>'Ind T6'!M9</f>
        <v>9.582378223550566E-3</v>
      </c>
      <c r="E30" s="299" t="str">
        <f>CONCATENATE("(",ROUND((D30/$H32)*100,1),")")</f>
        <v>(0.1)</v>
      </c>
      <c r="F30" s="302">
        <f>'Ind T6'!N9</f>
        <v>0.99896292978419443</v>
      </c>
      <c r="G30" s="299" t="str">
        <f>CONCATENATE("(",ROUND((F30/$H32)*100,1),")")</f>
        <v>(13.9)</v>
      </c>
      <c r="H30" s="302">
        <f>SUM(B30,D30,F30)</f>
        <v>4.3046991403973776</v>
      </c>
      <c r="I30" s="299" t="str">
        <f>CONCATENATE("(",ROUND((H30/$H32)*100,1),")")</f>
        <v>(59.8)</v>
      </c>
      <c r="K30" s="302">
        <f>B35-B30</f>
        <v>0.18601206405811022</v>
      </c>
      <c r="L30" s="302">
        <f>D35-D30</f>
        <v>1.479319209000754E-4</v>
      </c>
      <c r="M30" s="302">
        <f>F35-F30</f>
        <v>-8.4907934157494314E-3</v>
      </c>
      <c r="N30" s="302">
        <f>SUM(K30:M30)</f>
        <v>0.17766920256326085</v>
      </c>
    </row>
    <row r="31" spans="1:14" x14ac:dyDescent="0.2">
      <c r="A31" s="282" t="s">
        <v>365</v>
      </c>
      <c r="B31" s="302">
        <f>'Ind T6'!L8</f>
        <v>1.6350854226372431</v>
      </c>
      <c r="C31" s="299" t="str">
        <f>CONCATENATE("(",ROUND((B31/$H32)*100,1),")")</f>
        <v>(22.7)</v>
      </c>
      <c r="D31" s="302">
        <f>'Ind T6'!M8</f>
        <v>0.7522166905569575</v>
      </c>
      <c r="E31" s="299" t="str">
        <f>CONCATENATE("(",ROUND((D31/$H32)*100,1),")")</f>
        <v>(10.4)</v>
      </c>
      <c r="F31" s="302">
        <f>'Ind T6'!N8</f>
        <v>0.51099874640842391</v>
      </c>
      <c r="G31" s="299" t="str">
        <f>CONCATENATE("(",ROUND((F31/$H32)*100,1),")")</f>
        <v>(7.1)</v>
      </c>
      <c r="H31" s="302">
        <f t="shared" ref="H31" si="36">SUM(B31,D31,F31)</f>
        <v>2.8983008596026245</v>
      </c>
      <c r="I31" s="299" t="str">
        <f>CONCATENATE("(",ROUND((H31/$H32)*100,1),")")</f>
        <v>(40.2)</v>
      </c>
      <c r="K31" s="302">
        <f t="shared" ref="K31:K32" si="37">B36-B31</f>
        <v>3.6141242413240349E-2</v>
      </c>
      <c r="L31" s="302">
        <f t="shared" ref="L31:L32" si="38">D36-D31</f>
        <v>-6.838215313534346E-3</v>
      </c>
      <c r="M31" s="302">
        <f t="shared" ref="M31:M32" si="39">F36-F31</f>
        <v>1.9027770337031069E-2</v>
      </c>
      <c r="N31" s="302">
        <f t="shared" ref="N31:N32" si="40">SUM(K31:M31)</f>
        <v>4.8330797436737072E-2</v>
      </c>
    </row>
    <row r="32" spans="1:14" x14ac:dyDescent="0.2">
      <c r="A32" s="282" t="s">
        <v>363</v>
      </c>
      <c r="B32" s="302">
        <f>SUM(B30:B31)</f>
        <v>4.9312392550268758</v>
      </c>
      <c r="C32" s="299" t="str">
        <f>CONCATENATE("(",ROUND((B32/$H32)*100,1),")")</f>
        <v>(68.5)</v>
      </c>
      <c r="D32" s="302">
        <f>SUM(D30:D31)</f>
        <v>0.76179906878050807</v>
      </c>
      <c r="E32" s="299" t="str">
        <f>CONCATENATE("(",ROUND((D32/$H32)*100,1),")")</f>
        <v>(10.6)</v>
      </c>
      <c r="F32" s="302">
        <f>SUM(F30:F31)</f>
        <v>1.5099616761926185</v>
      </c>
      <c r="G32" s="299" t="str">
        <f>CONCATENATE("(",ROUND((F32/$H32)*100,1),")")</f>
        <v>(21)</v>
      </c>
      <c r="H32" s="302">
        <f>SUM(H30:H31)</f>
        <v>7.2030000000000021</v>
      </c>
      <c r="I32" s="299" t="str">
        <f>CONCATENATE("(",ROUND((H32/$H32)*100,1),")")</f>
        <v>(100)</v>
      </c>
      <c r="K32" s="302">
        <f t="shared" si="37"/>
        <v>0.22215330647135012</v>
      </c>
      <c r="L32" s="302">
        <f t="shared" si="38"/>
        <v>-6.690283392634222E-3</v>
      </c>
      <c r="M32" s="302">
        <f t="shared" si="39"/>
        <v>1.0536976921281527E-2</v>
      </c>
      <c r="N32" s="302">
        <f t="shared" si="40"/>
        <v>0.22599999999999743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3.4821658964477429</v>
      </c>
      <c r="C35" s="299" t="str">
        <f>CONCATENATE("(",ROUND((B35/$H37)*100,1),")")</f>
        <v>(46.9)</v>
      </c>
      <c r="D35" s="302">
        <f>'Ind T6'!R9</f>
        <v>9.7303101444506414E-3</v>
      </c>
      <c r="E35" s="299" t="str">
        <f>CONCATENATE("(",ROUND((D35/$H37)*100,1),")")</f>
        <v>(0.1)</v>
      </c>
      <c r="F35" s="302">
        <f>'Ind T6'!S9</f>
        <v>0.990472136368445</v>
      </c>
      <c r="G35" s="299" t="str">
        <f>CONCATENATE("(",ROUND((F35/$H37)*100,1),")")</f>
        <v>(13.3)</v>
      </c>
      <c r="H35" s="302">
        <f>SUM(B35,D35,F35)</f>
        <v>4.4823683429606387</v>
      </c>
      <c r="I35" s="299" t="str">
        <f>CONCATENATE("(",ROUND((H35/$H37)*100,1),")")</f>
        <v>(60.3)</v>
      </c>
      <c r="K35" s="302">
        <f>B40-B35</f>
        <v>0.29499179326669811</v>
      </c>
      <c r="L35" s="302">
        <f>D40-D35</f>
        <v>1.5609939665347378E-4</v>
      </c>
      <c r="M35" s="302">
        <f>F40-F35</f>
        <v>-7.3233028980610571E-2</v>
      </c>
      <c r="N35" s="302">
        <f>SUM(K35:M35)</f>
        <v>0.22191486368274099</v>
      </c>
    </row>
    <row r="36" spans="1:14" x14ac:dyDescent="0.2">
      <c r="A36" s="282" t="s">
        <v>365</v>
      </c>
      <c r="B36" s="302">
        <f>'Ind T6'!Q8</f>
        <v>1.6712266650504835</v>
      </c>
      <c r="C36" s="299" t="str">
        <f>CONCATENATE("(",ROUND((B36/$H37)*100,1),")")</f>
        <v>(22.5)</v>
      </c>
      <c r="D36" s="302">
        <f>'Ind T6'!R8</f>
        <v>0.74537847524342316</v>
      </c>
      <c r="E36" s="299" t="str">
        <f>CONCATENATE("(",ROUND((D36/$H37)*100,1),")")</f>
        <v>(10)</v>
      </c>
      <c r="F36" s="302">
        <f>'Ind T6'!S8</f>
        <v>0.53002651674545498</v>
      </c>
      <c r="G36" s="299" t="str">
        <f>CONCATENATE("(",ROUND((F36/$H37)*100,1),")")</f>
        <v>(7.1)</v>
      </c>
      <c r="H36" s="302">
        <f t="shared" ref="H36" si="41">SUM(B36,D36,F36)</f>
        <v>2.9466316570393616</v>
      </c>
      <c r="I36" s="299" t="str">
        <f>CONCATENATE("(",ROUND((H36/$H37)*100,1),")")</f>
        <v>(39.7)</v>
      </c>
      <c r="K36" s="302">
        <f t="shared" ref="K36:K37" si="42">B41-B36</f>
        <v>-6.0653420425005322E-4</v>
      </c>
      <c r="L36" s="302">
        <f t="shared" ref="L36:L37" si="43">D41-D36</f>
        <v>-5.2414399057960415E-2</v>
      </c>
      <c r="M36" s="302">
        <f t="shared" ref="M36:M37" si="44">F41-F36</f>
        <v>1.610606957946914E-2</v>
      </c>
      <c r="N36" s="302">
        <f t="shared" ref="N36:N37" si="45">SUM(K36:M36)</f>
        <v>-3.6914863682741328E-2</v>
      </c>
    </row>
    <row r="37" spans="1:14" x14ac:dyDescent="0.2">
      <c r="A37" s="282" t="s">
        <v>363</v>
      </c>
      <c r="B37" s="302">
        <f>SUM(B35:B36)</f>
        <v>5.1533925614982259</v>
      </c>
      <c r="C37" s="299" t="str">
        <f>CONCATENATE("(",ROUND((B37/$H37)*100,1),")")</f>
        <v>(69.4)</v>
      </c>
      <c r="D37" s="302">
        <f>SUM(D35:D36)</f>
        <v>0.75510878538787385</v>
      </c>
      <c r="E37" s="299" t="str">
        <f>CONCATENATE("(",ROUND((D37/$H37)*100,1),")")</f>
        <v>(10.2)</v>
      </c>
      <c r="F37" s="302">
        <f>SUM(F35:F36)</f>
        <v>1.5204986531139</v>
      </c>
      <c r="G37" s="299" t="str">
        <f>CONCATENATE("(",ROUND((F37/$H37)*100,1),")")</f>
        <v>(20.5)</v>
      </c>
      <c r="H37" s="302">
        <f>SUM(H35:H36)</f>
        <v>7.4290000000000003</v>
      </c>
      <c r="I37" s="299" t="str">
        <f>CONCATENATE("(",ROUND((H37/$H37)*100,1),")")</f>
        <v>(100)</v>
      </c>
      <c r="K37" s="302">
        <f t="shared" si="42"/>
        <v>0.29438525906244806</v>
      </c>
      <c r="L37" s="302">
        <f t="shared" si="43"/>
        <v>-5.2258299661307017E-2</v>
      </c>
      <c r="M37" s="302">
        <f t="shared" si="44"/>
        <v>-5.7126959401141431E-2</v>
      </c>
      <c r="N37" s="302">
        <f t="shared" si="45"/>
        <v>0.18499999999999961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3.777157689714441</v>
      </c>
      <c r="C40" s="299" t="str">
        <f>CONCATENATE("(",ROUND((B40/$H42)*100,1),")")</f>
        <v>(49.6)</v>
      </c>
      <c r="D40" s="302">
        <f>'Ind T6'!W9</f>
        <v>9.8864095411041152E-3</v>
      </c>
      <c r="E40" s="299" t="str">
        <f>CONCATENATE("(",ROUND((D40/$H42)*100,1),")")</f>
        <v>(0.1)</v>
      </c>
      <c r="F40" s="302">
        <f>'Ind T6'!X9</f>
        <v>0.91723910738783443</v>
      </c>
      <c r="G40" s="299" t="str">
        <f>CONCATENATE("(",ROUND((F40/$H42)*100,1),")")</f>
        <v>(12)</v>
      </c>
      <c r="H40" s="302">
        <f>SUM(B40,D40,F40)</f>
        <v>4.7042832066433791</v>
      </c>
      <c r="I40" s="299" t="str">
        <f>CONCATENATE("(",ROUND((H40/$H42)*100,1),")")</f>
        <v>(61.8)</v>
      </c>
      <c r="K40" s="302">
        <f>B40-B30</f>
        <v>0.48100385732480833</v>
      </c>
      <c r="L40" s="302">
        <f>D40-D30</f>
        <v>3.0403131755354917E-4</v>
      </c>
      <c r="M40" s="302">
        <f>F40-F30</f>
        <v>-8.1723822396360002E-2</v>
      </c>
      <c r="N40" s="302">
        <f>SUM(K40:M40)</f>
        <v>0.39958406624600185</v>
      </c>
    </row>
    <row r="41" spans="1:14" x14ac:dyDescent="0.2">
      <c r="A41" s="282" t="s">
        <v>365</v>
      </c>
      <c r="B41" s="302">
        <f>'Ind T6'!V8</f>
        <v>1.6706201308462334</v>
      </c>
      <c r="C41" s="299" t="str">
        <f>CONCATENATE("(",ROUND((B41/$H42)*100,1),")")</f>
        <v>(21.9)</v>
      </c>
      <c r="D41" s="302">
        <f>'Ind T6'!W8</f>
        <v>0.69296407618546274</v>
      </c>
      <c r="E41" s="299" t="str">
        <f>CONCATENATE("(",ROUND((D41/$H42)*100,1),")")</f>
        <v>(9.1)</v>
      </c>
      <c r="F41" s="302">
        <f>'Ind T6'!X8</f>
        <v>0.54613258632492412</v>
      </c>
      <c r="G41" s="299" t="str">
        <f>CONCATENATE("(",ROUND((F41/$H42)*100,1),")")</f>
        <v>(7.2)</v>
      </c>
      <c r="H41" s="302">
        <f t="shared" ref="H41" si="46">SUM(B41,D41,F41)</f>
        <v>2.9097167933566204</v>
      </c>
      <c r="I41" s="299" t="str">
        <f>CONCATENATE("(",ROUND((H41/$H42)*100,1),")")</f>
        <v>(38.2)</v>
      </c>
      <c r="K41" s="302">
        <f t="shared" ref="K41:K42" si="47">B41-B31</f>
        <v>3.5534708208990295E-2</v>
      </c>
      <c r="L41" s="302">
        <f t="shared" ref="L41:L42" si="48">D41-D31</f>
        <v>-5.9252614371494761E-2</v>
      </c>
      <c r="M41" s="302">
        <f t="shared" ref="M41:M42" si="49">F41-F31</f>
        <v>3.5133839916500209E-2</v>
      </c>
      <c r="N41" s="302">
        <f t="shared" ref="N41:N42" si="50">SUM(K41:M41)</f>
        <v>1.1415933753995744E-2</v>
      </c>
    </row>
    <row r="42" spans="1:14" x14ac:dyDescent="0.2">
      <c r="A42" s="282" t="s">
        <v>363</v>
      </c>
      <c r="B42" s="302">
        <f>SUM(B40:B41)</f>
        <v>5.4477778205606739</v>
      </c>
      <c r="C42" s="299" t="str">
        <f>CONCATENATE("(",ROUND((B42/$H42)*100,1),")")</f>
        <v>(71.5)</v>
      </c>
      <c r="D42" s="302">
        <f>SUM(D40:D41)</f>
        <v>0.70285048572656683</v>
      </c>
      <c r="E42" s="299" t="str">
        <f>CONCATENATE("(",ROUND((D42/$H42)*100,1),")")</f>
        <v>(9.2)</v>
      </c>
      <c r="F42" s="302">
        <f>SUM(F40:F41)</f>
        <v>1.4633716937127585</v>
      </c>
      <c r="G42" s="299" t="str">
        <f>CONCATENATE("(",ROUND((F42/$H42)*100,1),")")</f>
        <v>(19.2)</v>
      </c>
      <c r="H42" s="302">
        <f>SUM(H40:H41)</f>
        <v>7.613999999999999</v>
      </c>
      <c r="I42" s="299" t="str">
        <f>CONCATENATE("(",ROUND((H42/$H42)*100,1),")")</f>
        <v>(100)</v>
      </c>
      <c r="K42" s="302">
        <f t="shared" si="47"/>
        <v>0.51653856553379818</v>
      </c>
      <c r="L42" s="302">
        <f t="shared" si="48"/>
        <v>-5.8948583053941239E-2</v>
      </c>
      <c r="M42" s="302">
        <f t="shared" si="49"/>
        <v>-4.6589982479859904E-2</v>
      </c>
      <c r="N42" s="302">
        <f t="shared" si="50"/>
        <v>0.41099999999999703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0.30870297029735716</v>
      </c>
      <c r="C51" s="299" t="str">
        <f>CONCATENATE("(",ROUND((B51/$H53)*100,1),")")</f>
        <v>(54.2)</v>
      </c>
      <c r="D51" s="302">
        <f>'Ind T6'!M18</f>
        <v>2.2574257425843069E-3</v>
      </c>
      <c r="E51" s="299" t="str">
        <f>CONCATENATE("(",ROUND((D51/$H53)*100,1),")")</f>
        <v>(0.4)</v>
      </c>
      <c r="F51" s="302">
        <f>'Ind T6'!N18</f>
        <v>0.19319801980192935</v>
      </c>
      <c r="G51" s="299" t="str">
        <f>CONCATENATE("(",ROUND((F51/$H53)*100,1),")")</f>
        <v>(33.9)</v>
      </c>
      <c r="H51" s="302">
        <f>SUM(B51,D51,F51)</f>
        <v>0.50415841584187082</v>
      </c>
      <c r="I51" s="299" t="str">
        <f>CONCATENATE("(",ROUND((H51/$H53)*100,1),")")</f>
        <v>(88.4)</v>
      </c>
      <c r="K51" s="302">
        <f>B56-B51</f>
        <v>-2.5499724261952295E-2</v>
      </c>
      <c r="L51" s="302">
        <f>D56-D51</f>
        <v>-1.3533057474772372E-4</v>
      </c>
      <c r="M51" s="302">
        <f>F56-F51</f>
        <v>-1.5906614418004367E-2</v>
      </c>
      <c r="N51" s="302">
        <f>SUM(K51:M51)</f>
        <v>-4.1541669254704386E-2</v>
      </c>
    </row>
    <row r="52" spans="1:14" x14ac:dyDescent="0.2">
      <c r="A52" s="282" t="s">
        <v>365</v>
      </c>
      <c r="B52" s="302">
        <f>'Ind T6'!L17</f>
        <v>5.3049504950108801E-2</v>
      </c>
      <c r="C52" s="299" t="str">
        <f>CONCATENATE("(",ROUND((B52/$H53)*100,1),")")</f>
        <v>(9.3)</v>
      </c>
      <c r="D52" s="302">
        <f>'Ind T6'!M17</f>
        <v>1.2792079208019452E-2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6.5841584158128255E-2</v>
      </c>
      <c r="I52" s="299" t="str">
        <f>CONCATENATE("(",ROUND((H52/$H53)*100,1),")")</f>
        <v>(11.6)</v>
      </c>
      <c r="K52" s="302">
        <f t="shared" ref="K52:K53" si="52">B57-B52</f>
        <v>-4.6271515744374034E-3</v>
      </c>
      <c r="L52" s="302">
        <f t="shared" ref="L52:L53" si="53">D57-D52</f>
        <v>-8.3117917085781361E-4</v>
      </c>
      <c r="M52" s="302">
        <f t="shared" ref="M52:M53" si="54">F57-F52</f>
        <v>0</v>
      </c>
      <c r="N52" s="302">
        <f t="shared" ref="N52:N53" si="55">SUM(K52:M52)</f>
        <v>-5.458330745295217E-3</v>
      </c>
    </row>
    <row r="53" spans="1:14" x14ac:dyDescent="0.2">
      <c r="A53" s="282" t="s">
        <v>363</v>
      </c>
      <c r="B53" s="302">
        <f>SUM(B51:B52)</f>
        <v>0.36175247524746595</v>
      </c>
      <c r="C53" s="299" t="str">
        <f>CONCATENATE("(",ROUND((B53/$H53)*100,1),")")</f>
        <v>(63.5)</v>
      </c>
      <c r="D53" s="302">
        <f>SUM(D51:D52)</f>
        <v>1.5049504950603759E-2</v>
      </c>
      <c r="E53" s="299" t="str">
        <f>CONCATENATE("(",ROUND((D53/$H53)*100,1),")")</f>
        <v>(2.6)</v>
      </c>
      <c r="F53" s="302">
        <f>SUM(F51:F52)</f>
        <v>0.19319801980192935</v>
      </c>
      <c r="G53" s="299" t="str">
        <f>CONCATENATE("(",ROUND((F53/$H53)*100,1),")")</f>
        <v>(33.9)</v>
      </c>
      <c r="H53" s="302">
        <f>SUM(H51:H52)</f>
        <v>0.56999999999999906</v>
      </c>
      <c r="I53" s="299" t="str">
        <f>CONCATENATE("(",ROUND((H53/$H53)*100,1),")")</f>
        <v>(100)</v>
      </c>
      <c r="K53" s="302">
        <f t="shared" si="52"/>
        <v>-3.0126875836389677E-2</v>
      </c>
      <c r="L53" s="302">
        <f t="shared" si="53"/>
        <v>-9.6650974560553819E-4</v>
      </c>
      <c r="M53" s="302">
        <f t="shared" si="54"/>
        <v>-1.5906614418004367E-2</v>
      </c>
      <c r="N53" s="302">
        <f t="shared" si="55"/>
        <v>-4.6999999999999584E-2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0.28320324603540487</v>
      </c>
      <c r="C56" s="299" t="str">
        <f>CONCATENATE("(",ROUND((B56/$H58)*100,1),")")</f>
        <v>(54.1)</v>
      </c>
      <c r="D56" s="302">
        <f>'Ind T6'!R18</f>
        <v>2.1220951678365832E-3</v>
      </c>
      <c r="E56" s="299" t="str">
        <f>CONCATENATE("(",ROUND((D56/$H58)*100,1),")")</f>
        <v>(0.4)</v>
      </c>
      <c r="F56" s="302">
        <f>'Ind T6'!S18</f>
        <v>0.17729140538392499</v>
      </c>
      <c r="G56" s="299" t="str">
        <f>CONCATENATE("(",ROUND((F56/$H58)*100,1),")")</f>
        <v>(33.9)</v>
      </c>
      <c r="H56" s="302">
        <f>SUM(B56,D56,F56)</f>
        <v>0.46261674658716645</v>
      </c>
      <c r="I56" s="299" t="str">
        <f>CONCATENATE("(",ROUND((H56/$H58)*100,1),")")</f>
        <v>(88.5)</v>
      </c>
      <c r="K56" s="302">
        <f>B61-B56</f>
        <v>-1.6907041414691404E-2</v>
      </c>
      <c r="L56" s="302">
        <f>D61-D56</f>
        <v>6.0660607741006966E-5</v>
      </c>
      <c r="M56" s="302">
        <f>F61-F56</f>
        <v>-2.0529854229971667E-2</v>
      </c>
      <c r="N56" s="302">
        <f>SUM(K56:M56)</f>
        <v>-3.7376235036922063E-2</v>
      </c>
    </row>
    <row r="57" spans="1:14" x14ac:dyDescent="0.2">
      <c r="A57" s="282" t="s">
        <v>365</v>
      </c>
      <c r="B57" s="302">
        <f>'Ind T6'!Q17</f>
        <v>4.8422353375671398E-2</v>
      </c>
      <c r="C57" s="299" t="str">
        <f>CONCATENATE("(",ROUND((B57/$H58)*100,1),")")</f>
        <v>(9.3)</v>
      </c>
      <c r="D57" s="302">
        <f>'Ind T6'!R17</f>
        <v>1.1960900037161638E-2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6.0383253412833036E-2</v>
      </c>
      <c r="I57" s="299" t="str">
        <f>CONCATENATE("(",ROUND((H57/$H58)*100,1),")")</f>
        <v>(11.5)</v>
      </c>
      <c r="K57" s="302">
        <f t="shared" ref="K57:K58" si="57">B62-B57</f>
        <v>-4.3703731769261719E-3</v>
      </c>
      <c r="L57" s="302">
        <f t="shared" ref="L57:L58" si="58">D62-D57</f>
        <v>-2.5339178615060333E-4</v>
      </c>
      <c r="M57" s="302">
        <f t="shared" ref="M57:M58" si="59">F62-F57</f>
        <v>0</v>
      </c>
      <c r="N57" s="302">
        <f t="shared" ref="N57:N58" si="60">SUM(K57:M57)</f>
        <v>-4.6237649630767753E-3</v>
      </c>
    </row>
    <row r="58" spans="1:14" x14ac:dyDescent="0.2">
      <c r="A58" s="282" t="s">
        <v>363</v>
      </c>
      <c r="B58" s="302">
        <f>SUM(B56:B57)</f>
        <v>0.33162559941107628</v>
      </c>
      <c r="C58" s="299" t="str">
        <f>CONCATENATE("(",ROUND((B58/$H58)*100,1),")")</f>
        <v>(63.4)</v>
      </c>
      <c r="D58" s="302">
        <f>SUM(D56:D57)</f>
        <v>1.4082995204998221E-2</v>
      </c>
      <c r="E58" s="299" t="str">
        <f>CONCATENATE("(",ROUND((D58/$H58)*100,1),")")</f>
        <v>(2.7)</v>
      </c>
      <c r="F58" s="302">
        <f>SUM(F56:F57)</f>
        <v>0.17729140538392499</v>
      </c>
      <c r="G58" s="299" t="str">
        <f>CONCATENATE("(",ROUND((F58/$H58)*100,1),")")</f>
        <v>(33.9)</v>
      </c>
      <c r="H58" s="302">
        <f>SUM(H56:H57)</f>
        <v>0.52299999999999947</v>
      </c>
      <c r="I58" s="299" t="str">
        <f>CONCATENATE("(",ROUND((H58/$H58)*100,1),")")</f>
        <v>(100)</v>
      </c>
      <c r="K58" s="302">
        <f t="shared" si="57"/>
        <v>-2.1277414591617583E-2</v>
      </c>
      <c r="L58" s="302">
        <f t="shared" si="58"/>
        <v>-1.9273117840959593E-4</v>
      </c>
      <c r="M58" s="302">
        <f t="shared" si="59"/>
        <v>-2.0529854229971667E-2</v>
      </c>
      <c r="N58" s="302">
        <f t="shared" si="60"/>
        <v>-4.1999999999998844E-2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0.26629620462071346</v>
      </c>
      <c r="C61" s="299" t="str">
        <f>CONCATENATE("(",ROUND((B61/$H63)*100,1),")")</f>
        <v>(55.4)</v>
      </c>
      <c r="D61" s="302">
        <f>'Ind T6'!W18</f>
        <v>2.1827557755775902E-3</v>
      </c>
      <c r="E61" s="299" t="str">
        <f>CONCATENATE("(",ROUND((D61/$H63)*100,1),")")</f>
        <v>(0.5)</v>
      </c>
      <c r="F61" s="302">
        <f>'Ind T6'!X18</f>
        <v>0.15676155115395332</v>
      </c>
      <c r="G61" s="299" t="str">
        <f>CONCATENATE("(",ROUND((F61/$H63)*100,1),")")</f>
        <v>(32.6)</v>
      </c>
      <c r="H61" s="302">
        <f>SUM(B61,D61,F61)</f>
        <v>0.42524051155024434</v>
      </c>
      <c r="I61" s="299" t="str">
        <f>CONCATENATE("(",ROUND((H61/$H63)*100,1),")")</f>
        <v>(88.4)</v>
      </c>
      <c r="K61" s="302">
        <f>B61-B51</f>
        <v>-4.2406765676643698E-2</v>
      </c>
      <c r="L61" s="302">
        <f>D61-D51</f>
        <v>-7.4669967006716752E-5</v>
      </c>
      <c r="M61" s="302">
        <f>F61-F51</f>
        <v>-3.6436468647976034E-2</v>
      </c>
      <c r="N61" s="302">
        <f>SUM(K61:M61)</f>
        <v>-7.8917904291626456E-2</v>
      </c>
    </row>
    <row r="62" spans="1:14" x14ac:dyDescent="0.2">
      <c r="A62" s="282" t="s">
        <v>365</v>
      </c>
      <c r="B62" s="302">
        <f>'Ind T6'!V17</f>
        <v>4.4051980198745226E-2</v>
      </c>
      <c r="C62" s="299" t="str">
        <f>CONCATENATE("(",ROUND((B62/$H63)*100,1),")")</f>
        <v>(9.2)</v>
      </c>
      <c r="D62" s="302">
        <f>'Ind T6'!W17</f>
        <v>1.1707508251011035E-2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5.5759488449756263E-2</v>
      </c>
      <c r="I62" s="299" t="str">
        <f>CONCATENATE("(",ROUND((H62/$H63)*100,1),")")</f>
        <v>(11.6)</v>
      </c>
      <c r="K62" s="302">
        <f t="shared" ref="K62:K63" si="62">B62-B52</f>
        <v>-8.9975247513635753E-3</v>
      </c>
      <c r="L62" s="302">
        <f t="shared" ref="L62:L63" si="63">D62-D52</f>
        <v>-1.0845709570084169E-3</v>
      </c>
      <c r="M62" s="302">
        <f t="shared" ref="M62:M63" si="64">F62-F52</f>
        <v>0</v>
      </c>
      <c r="N62" s="302">
        <f t="shared" ref="N62:N63" si="65">SUM(K62:M62)</f>
        <v>-1.0082095708371992E-2</v>
      </c>
    </row>
    <row r="63" spans="1:14" x14ac:dyDescent="0.2">
      <c r="A63" s="282" t="s">
        <v>363</v>
      </c>
      <c r="B63" s="302">
        <f>SUM(B61:B62)</f>
        <v>0.31034818481945869</v>
      </c>
      <c r="C63" s="299" t="str">
        <f>CONCATENATE("(",ROUND((B63/$H63)*100,1),")")</f>
        <v>(64.5)</v>
      </c>
      <c r="D63" s="302">
        <f>SUM(D61:D62)</f>
        <v>1.3890264026588625E-2</v>
      </c>
      <c r="E63" s="299" t="str">
        <f>CONCATENATE("(",ROUND((D63/$H63)*100,1),")")</f>
        <v>(2.9)</v>
      </c>
      <c r="F63" s="302">
        <f>SUM(F61:F62)</f>
        <v>0.15676155115395332</v>
      </c>
      <c r="G63" s="299" t="str">
        <f>CONCATENATE("(",ROUND((F63/$H63)*100,1),")")</f>
        <v>(32.6)</v>
      </c>
      <c r="H63" s="302">
        <f>SUM(H61:H62)</f>
        <v>0.48100000000000059</v>
      </c>
      <c r="I63" s="299" t="str">
        <f>CONCATENATE("(",ROUND((H63/$H63)*100,1),")")</f>
        <v>(100)</v>
      </c>
      <c r="K63" s="302">
        <f t="shared" si="62"/>
        <v>-5.140429042800726E-2</v>
      </c>
      <c r="L63" s="302">
        <f t="shared" si="63"/>
        <v>-1.1592409240151341E-3</v>
      </c>
      <c r="M63" s="302">
        <f t="shared" si="64"/>
        <v>-3.6436468647976034E-2</v>
      </c>
      <c r="N63" s="302">
        <f t="shared" si="65"/>
        <v>-8.8999999999998428E-2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2.8245608518624254</v>
      </c>
      <c r="C72" s="299" t="str">
        <f>CONCATENATE("(",ROUND((B72/$H74)*100,1),")")</f>
        <v>(53.2)</v>
      </c>
      <c r="D72" s="302">
        <f>'Ind T6'!M27</f>
        <v>0.21943501409121993</v>
      </c>
      <c r="E72" s="299" t="str">
        <f>CONCATENATE("(",ROUND((D72/$H74)*100,1),")")</f>
        <v>(4.1)</v>
      </c>
      <c r="F72" s="302">
        <f>'Ind T6'!N27</f>
        <v>0.10855383651691936</v>
      </c>
      <c r="G72" s="299" t="str">
        <f>CONCATENATE("(",ROUND((F72/$H74)*100,1),")")</f>
        <v>(2)</v>
      </c>
      <c r="H72" s="302">
        <f>SUM(B72,D72,F72)</f>
        <v>3.1525497024705649</v>
      </c>
      <c r="I72" s="299" t="str">
        <f>CONCATENATE("(",ROUND((H72/$H74)*100,1),")")</f>
        <v>(59.4)</v>
      </c>
      <c r="K72" s="302">
        <f>B77-B72</f>
        <v>0.17866771058386144</v>
      </c>
      <c r="L72" s="302">
        <f>D77-D72</f>
        <v>1.6403542114221042E-2</v>
      </c>
      <c r="M72" s="302">
        <f>F77-F72</f>
        <v>9.1206264747244886E-3</v>
      </c>
      <c r="N72" s="302">
        <f>SUM(K72:M72)</f>
        <v>0.20419187917280696</v>
      </c>
    </row>
    <row r="73" spans="1:14" x14ac:dyDescent="0.2">
      <c r="A73" s="282" t="s">
        <v>365</v>
      </c>
      <c r="B73" s="302">
        <f>'Ind T6'!L26</f>
        <v>1.2856896961992701</v>
      </c>
      <c r="C73" s="299" t="str">
        <f>CONCATENATE("(",ROUND((B73/$H74)*100,1),")")</f>
        <v>(24.2)</v>
      </c>
      <c r="D73" s="302">
        <f>'Ind T6'!M26</f>
        <v>0.70285699970444748</v>
      </c>
      <c r="E73" s="299" t="str">
        <f>CONCATENATE("(",ROUND((D73/$H74)*100,1),")")</f>
        <v>(13.2)</v>
      </c>
      <c r="F73" s="302">
        <f>'Ind T6'!N26</f>
        <v>0.16690360162572518</v>
      </c>
      <c r="G73" s="299" t="str">
        <f>CONCATENATE("(",ROUND((F73/$H74)*100,1),")")</f>
        <v>(3.1)</v>
      </c>
      <c r="H73" s="302">
        <f t="shared" ref="H73" si="66">SUM(B73,D73,F73)</f>
        <v>2.1554502975294429</v>
      </c>
      <c r="I73" s="299" t="str">
        <f>CONCATENATE("(",ROUND((H73/$H74)*100,1),")")</f>
        <v>(40.6)</v>
      </c>
      <c r="K73" s="302">
        <f t="shared" ref="K73:K74" si="67">B78-B73</f>
        <v>0.1481107995050559</v>
      </c>
      <c r="L73" s="302">
        <f t="shared" ref="L73:L74" si="68">D78-D73</f>
        <v>5.1173539894885378E-2</v>
      </c>
      <c r="M73" s="302">
        <f t="shared" ref="M73:M74" si="69">F78-F73</f>
        <v>1.7523781427249974E-2</v>
      </c>
      <c r="N73" s="302">
        <f t="shared" ref="N73:N74" si="70">SUM(K73:M73)</f>
        <v>0.21680812082719125</v>
      </c>
    </row>
    <row r="74" spans="1:14" x14ac:dyDescent="0.2">
      <c r="A74" s="282" t="s">
        <v>363</v>
      </c>
      <c r="B74" s="302">
        <f>SUM(B72:B73)</f>
        <v>4.1102505480616953</v>
      </c>
      <c r="C74" s="299" t="str">
        <f>CONCATENATE("(",ROUND((B74/$H74)*100,1),")")</f>
        <v>(77.4)</v>
      </c>
      <c r="D74" s="302">
        <f>SUM(D72:D73)</f>
        <v>0.92229201379566739</v>
      </c>
      <c r="E74" s="299" t="str">
        <f>CONCATENATE("(",ROUND((D74/$H74)*100,1),")")</f>
        <v>(17.4)</v>
      </c>
      <c r="F74" s="302">
        <f>SUM(F72:F73)</f>
        <v>0.27545743814264456</v>
      </c>
      <c r="G74" s="299" t="str">
        <f>CONCATENATE("(",ROUND((F74/$H74)*100,1),")")</f>
        <v>(5.2)</v>
      </c>
      <c r="H74" s="302">
        <f>SUM(H72:H73)</f>
        <v>5.3080000000000078</v>
      </c>
      <c r="I74" s="299" t="str">
        <f>CONCATENATE("(",ROUND((H74/$H74)*100,1),")")</f>
        <v>(100)</v>
      </c>
      <c r="K74" s="302">
        <f t="shared" si="67"/>
        <v>0.32677851008891778</v>
      </c>
      <c r="L74" s="302">
        <f t="shared" si="68"/>
        <v>6.7577082009106393E-2</v>
      </c>
      <c r="M74" s="302">
        <f t="shared" si="69"/>
        <v>2.6644407901974421E-2</v>
      </c>
      <c r="N74" s="302">
        <f t="shared" si="70"/>
        <v>0.4209999999999986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3.0032285624462869</v>
      </c>
      <c r="C77" s="299" t="str">
        <f>CONCATENATE("(",ROUND((B77/$H79)*100,1),")")</f>
        <v>(52.4)</v>
      </c>
      <c r="D77" s="302">
        <f>'Ind T6'!R27</f>
        <v>0.23583855620544097</v>
      </c>
      <c r="E77" s="299" t="str">
        <f>CONCATENATE("(",ROUND((D77/$H79)*100,1),")")</f>
        <v>(4.1)</v>
      </c>
      <c r="F77" s="302">
        <f>'Ind T6'!S27</f>
        <v>0.11767446299164384</v>
      </c>
      <c r="G77" s="299" t="str">
        <f>CONCATENATE("(",ROUND((F77/$H79)*100,1),")")</f>
        <v>(2.1)</v>
      </c>
      <c r="H77" s="302">
        <f>SUM(B77,D77,F77)</f>
        <v>3.3567415816433717</v>
      </c>
      <c r="I77" s="299" t="str">
        <f>CONCATENATE("(",ROUND((H77/$H79)*100,1),")")</f>
        <v>(58.6)</v>
      </c>
      <c r="K77" s="302">
        <f>B82-B77</f>
        <v>0.16871802339559672</v>
      </c>
      <c r="L77" s="302">
        <f>D82-D77</f>
        <v>1.8895811166690979E-2</v>
      </c>
      <c r="M77" s="302">
        <f>F82-F77</f>
        <v>1.3930298054625825E-2</v>
      </c>
      <c r="N77" s="302">
        <f>SUM(K77:M77)</f>
        <v>0.20154413261691351</v>
      </c>
    </row>
    <row r="78" spans="1:14" x14ac:dyDescent="0.2">
      <c r="A78" s="282" t="s">
        <v>365</v>
      </c>
      <c r="B78" s="302">
        <f>'Ind T6'!Q26</f>
        <v>1.433800495704326</v>
      </c>
      <c r="C78" s="299" t="str">
        <f>CONCATENATE("(",ROUND((B78/$H79)*100,1),")")</f>
        <v>(25)</v>
      </c>
      <c r="D78" s="302">
        <f>'Ind T6'!R26</f>
        <v>0.75403053959933286</v>
      </c>
      <c r="E78" s="299" t="str">
        <f>CONCATENATE("(",ROUND((D78/$H79)*100,1),")")</f>
        <v>(13.2)</v>
      </c>
      <c r="F78" s="302">
        <f>'Ind T6'!S26</f>
        <v>0.18442738305297515</v>
      </c>
      <c r="G78" s="299" t="str">
        <f>CONCATENATE("(",ROUND((F78/$H79)*100,1),")")</f>
        <v>(3.2)</v>
      </c>
      <c r="H78" s="302">
        <f t="shared" ref="H78" si="71">SUM(B78,D78,F78)</f>
        <v>2.3722584183566338</v>
      </c>
      <c r="I78" s="299" t="str">
        <f>CONCATENATE("(",ROUND((H78/$H79)*100,1),")")</f>
        <v>(41.4)</v>
      </c>
      <c r="K78" s="302">
        <f t="shared" ref="K78:K79" si="72">B83-B78</f>
        <v>0.21965421784814021</v>
      </c>
      <c r="L78" s="302">
        <f t="shared" ref="L78:L79" si="73">D83-D78</f>
        <v>5.3987513370342799E-2</v>
      </c>
      <c r="M78" s="302">
        <f t="shared" ref="M78:M79" si="74">F83-F78</f>
        <v>2.2814136164589383E-2</v>
      </c>
      <c r="N78" s="302">
        <f t="shared" ref="N78:N79" si="75">SUM(K78:M78)</f>
        <v>0.29645586738307239</v>
      </c>
    </row>
    <row r="79" spans="1:14" x14ac:dyDescent="0.2">
      <c r="A79" s="282" t="s">
        <v>363</v>
      </c>
      <c r="B79" s="302">
        <f>SUM(B77:B78)</f>
        <v>4.4370290581506131</v>
      </c>
      <c r="C79" s="299" t="str">
        <f>CONCATENATE("(",ROUND((B79/$H79)*100,1),")")</f>
        <v>(77.4)</v>
      </c>
      <c r="D79" s="302">
        <f>SUM(D77:D78)</f>
        <v>0.98986909580477378</v>
      </c>
      <c r="E79" s="299" t="str">
        <f>CONCATENATE("(",ROUND((D79/$H79)*100,1),")")</f>
        <v>(17.3)</v>
      </c>
      <c r="F79" s="302">
        <f>SUM(F77:F78)</f>
        <v>0.30210184604461898</v>
      </c>
      <c r="G79" s="299" t="str">
        <f>CONCATENATE("(",ROUND((F79/$H79)*100,1),")")</f>
        <v>(5.3)</v>
      </c>
      <c r="H79" s="302">
        <f>SUM(H77:H78)</f>
        <v>5.7290000000000054</v>
      </c>
      <c r="I79" s="299" t="str">
        <f>CONCATENATE("(",ROUND((H79/$H79)*100,1),")")</f>
        <v>(100)</v>
      </c>
      <c r="K79" s="302">
        <f t="shared" si="72"/>
        <v>0.38837224124373648</v>
      </c>
      <c r="L79" s="302">
        <f t="shared" si="73"/>
        <v>7.2883324537033944E-2</v>
      </c>
      <c r="M79" s="302">
        <f t="shared" si="74"/>
        <v>3.674443421921525E-2</v>
      </c>
      <c r="N79" s="302">
        <f t="shared" si="75"/>
        <v>0.49799999999998568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3.1719465858418836</v>
      </c>
      <c r="C82" s="299" t="str">
        <f>CONCATENATE("(",ROUND((B82/$H84)*100,1),")")</f>
        <v>(50.9)</v>
      </c>
      <c r="D82" s="302">
        <f>'Ind T6'!W27</f>
        <v>0.25473436737213195</v>
      </c>
      <c r="E82" s="299" t="str">
        <f>CONCATENATE("(",ROUND((D82/$H84)*100,1),")")</f>
        <v>(4.1)</v>
      </c>
      <c r="F82" s="302">
        <f>'Ind T6'!X27</f>
        <v>0.13160476104626967</v>
      </c>
      <c r="G82" s="299" t="str">
        <f>CONCATENATE("(",ROUND((F82/$H84)*100,1),")")</f>
        <v>(2.1)</v>
      </c>
      <c r="H82" s="302">
        <f>SUM(B82,D82,F82)</f>
        <v>3.5582857142602853</v>
      </c>
      <c r="I82" s="299" t="str">
        <f>CONCATENATE("(",ROUND((H82/$H84)*100,1),")")</f>
        <v>(57.1)</v>
      </c>
      <c r="K82" s="302">
        <f>B82-B72</f>
        <v>0.34738573397945816</v>
      </c>
      <c r="L82" s="302">
        <f>D82-D72</f>
        <v>3.5299353280912021E-2</v>
      </c>
      <c r="M82" s="302">
        <f>F82-F72</f>
        <v>2.3050924529350314E-2</v>
      </c>
      <c r="N82" s="302">
        <f>SUM(K82:M82)</f>
        <v>0.40573601178972052</v>
      </c>
    </row>
    <row r="83" spans="1:14" x14ac:dyDescent="0.2">
      <c r="A83" s="282" t="s">
        <v>365</v>
      </c>
      <c r="B83" s="302">
        <f>'Ind T6'!V26</f>
        <v>1.6534547135524662</v>
      </c>
      <c r="C83" s="299" t="str">
        <f>CONCATENATE("(",ROUND((B83/$H84)*100,1),")")</f>
        <v>(26.6)</v>
      </c>
      <c r="D83" s="302">
        <f>'Ind T6'!W26</f>
        <v>0.80801805296967566</v>
      </c>
      <c r="E83" s="299" t="str">
        <f>CONCATENATE("(",ROUND((D83/$H84)*100,1),")")</f>
        <v>(13)</v>
      </c>
      <c r="F83" s="302">
        <f>'Ind T6'!X26</f>
        <v>0.20724151921756453</v>
      </c>
      <c r="G83" s="299" t="str">
        <f>CONCATENATE("(",ROUND((F83/$H84)*100,1),")")</f>
        <v>(3.3)</v>
      </c>
      <c r="H83" s="302">
        <f t="shared" ref="H83" si="76">SUM(B83,D83,F83)</f>
        <v>2.6687142857397066</v>
      </c>
      <c r="I83" s="299" t="str">
        <f>CONCATENATE("(",ROUND((H83/$H84)*100,1),")")</f>
        <v>(42.9)</v>
      </c>
      <c r="K83" s="302">
        <f t="shared" ref="K83:K84" si="77">B83-B73</f>
        <v>0.36776501735319611</v>
      </c>
      <c r="L83" s="302">
        <f t="shared" ref="L83:L84" si="78">D83-D73</f>
        <v>0.10516105326522818</v>
      </c>
      <c r="M83" s="302">
        <f t="shared" ref="M83:M84" si="79">F83-F73</f>
        <v>4.0337917591839356E-2</v>
      </c>
      <c r="N83" s="302">
        <f t="shared" ref="N83:N84" si="80">SUM(K83:M83)</f>
        <v>0.51326398821026364</v>
      </c>
    </row>
    <row r="84" spans="1:14" x14ac:dyDescent="0.2">
      <c r="A84" s="282" t="s">
        <v>363</v>
      </c>
      <c r="B84" s="302">
        <f>SUM(B82:B83)</f>
        <v>4.8254012993943496</v>
      </c>
      <c r="C84" s="299" t="str">
        <f>CONCATENATE("(",ROUND((B84/$H84)*100,1),")")</f>
        <v>(77.5)</v>
      </c>
      <c r="D84" s="302">
        <f>SUM(D82:D83)</f>
        <v>1.0627524203418077</v>
      </c>
      <c r="E84" s="299" t="str">
        <f>CONCATENATE("(",ROUND((D84/$H84)*100,1),")")</f>
        <v>(17.1)</v>
      </c>
      <c r="F84" s="302">
        <f>SUM(F82:F83)</f>
        <v>0.33884628026383423</v>
      </c>
      <c r="G84" s="299" t="str">
        <f>CONCATENATE("(",ROUND((F84/$H84)*100,1),")")</f>
        <v>(5.4)</v>
      </c>
      <c r="H84" s="302">
        <f>SUM(H82:H83)</f>
        <v>6.2269999999999914</v>
      </c>
      <c r="I84" s="299" t="str">
        <f>CONCATENATE("(",ROUND((H84/$H84)*100,1),")")</f>
        <v>(100)</v>
      </c>
      <c r="K84" s="302">
        <f t="shared" si="77"/>
        <v>0.71515075133265427</v>
      </c>
      <c r="L84" s="302">
        <f t="shared" si="78"/>
        <v>0.14046040654614034</v>
      </c>
      <c r="M84" s="302">
        <f t="shared" si="79"/>
        <v>6.338884212118967E-2</v>
      </c>
      <c r="N84" s="302">
        <f t="shared" si="80"/>
        <v>0.91899999999998427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8.4481378316412545</v>
      </c>
      <c r="C93" s="299" t="str">
        <f>CONCATENATE("(",ROUND((B93/$H95)*100,1),")")</f>
        <v>(68.7)</v>
      </c>
      <c r="D93" s="302">
        <f>'Ind T6'!M36</f>
        <v>0.2754552326604599</v>
      </c>
      <c r="E93" s="299" t="str">
        <f>CONCATENATE("(",ROUND((D93/$H95)*100,1),")")</f>
        <v>(2.2)</v>
      </c>
      <c r="F93" s="302">
        <f>'Ind T6'!N36</f>
        <v>0.43768986411283067</v>
      </c>
      <c r="G93" s="299" t="str">
        <f>CONCATENATE("(",ROUND((F93/$H95)*100,1),")")</f>
        <v>(3.6)</v>
      </c>
      <c r="H93" s="302">
        <f>SUM(B93,D93,F93)</f>
        <v>9.1612829284145452</v>
      </c>
      <c r="I93" s="299" t="str">
        <f>CONCATENATE("(",ROUND((H93/$H95)*100,1),")")</f>
        <v>(74.5)</v>
      </c>
      <c r="K93" s="302">
        <f>B98-B93</f>
        <v>-0.60551445504234458</v>
      </c>
      <c r="L93" s="302">
        <f>D98-D93</f>
        <v>-1.4922765129463E-2</v>
      </c>
      <c r="M93" s="302">
        <f>F98-F93</f>
        <v>-1.182622774843356E-2</v>
      </c>
      <c r="N93" s="302">
        <f>SUM(K93:M93)</f>
        <v>-0.63226344792024114</v>
      </c>
    </row>
    <row r="94" spans="1:14" x14ac:dyDescent="0.2">
      <c r="A94" s="282" t="s">
        <v>365</v>
      </c>
      <c r="B94" s="302">
        <f>'Ind T6'!L35</f>
        <v>2.1262322489393459</v>
      </c>
      <c r="C94" s="299" t="str">
        <f>CONCATENATE("(",ROUND((B94/$H95)*100,1),")")</f>
        <v>(17.3)</v>
      </c>
      <c r="D94" s="302">
        <f>'Ind T6'!M35</f>
        <v>0.70771918937593237</v>
      </c>
      <c r="E94" s="299" t="str">
        <f>CONCATENATE("(",ROUND((D94/$H95)*100,1),")")</f>
        <v>(5.8)</v>
      </c>
      <c r="F94" s="302">
        <f>'Ind T6'!N35</f>
        <v>0.30276563327019668</v>
      </c>
      <c r="G94" s="299" t="str">
        <f>CONCATENATE("(",ROUND((F94/$H95)*100,1),")")</f>
        <v>(2.5)</v>
      </c>
      <c r="H94" s="302">
        <f t="shared" ref="H94" si="81">SUM(B94,D94,F94)</f>
        <v>3.1367170715854749</v>
      </c>
      <c r="I94" s="299" t="str">
        <f>CONCATENATE("(",ROUND((H94/$H95)*100,1),")")</f>
        <v>(25.5)</v>
      </c>
      <c r="K94" s="302">
        <f t="shared" ref="K94:K95" si="82">B99-B94</f>
        <v>-0.25376471646004561</v>
      </c>
      <c r="L94" s="302">
        <f t="shared" ref="L94:L95" si="83">D99-D94</f>
        <v>-5.2706202348088205E-2</v>
      </c>
      <c r="M94" s="302">
        <f t="shared" ref="M94:M95" si="84">F99-F94</f>
        <v>-1.9265633271633664E-2</v>
      </c>
      <c r="N94" s="302">
        <f t="shared" ref="N94:N95" si="85">SUM(K94:M94)</f>
        <v>-0.32573655207976748</v>
      </c>
    </row>
    <row r="95" spans="1:14" x14ac:dyDescent="0.2">
      <c r="A95" s="282" t="s">
        <v>363</v>
      </c>
      <c r="B95" s="302">
        <f>SUM(B93:B94)</f>
        <v>10.5743700805806</v>
      </c>
      <c r="C95" s="299" t="str">
        <f>CONCATENATE("(",ROUND((B95/$H95)*100,1),")")</f>
        <v>(86)</v>
      </c>
      <c r="D95" s="302">
        <f>SUM(D93:D94)</f>
        <v>0.98317442203639227</v>
      </c>
      <c r="E95" s="299" t="str">
        <f>CONCATENATE("(",ROUND((D95/$H95)*100,1),")")</f>
        <v>(8)</v>
      </c>
      <c r="F95" s="302">
        <f>SUM(F93:F94)</f>
        <v>0.74045549738302729</v>
      </c>
      <c r="G95" s="299" t="str">
        <f>CONCATENATE("(",ROUND((F95/$H95)*100,1),")")</f>
        <v>(6)</v>
      </c>
      <c r="H95" s="302">
        <f>SUM(H93:H94)</f>
        <v>12.29800000000002</v>
      </c>
      <c r="I95" s="299" t="str">
        <f>CONCATENATE("(",ROUND((H95/$H95)*100,1),")")</f>
        <v>(100)</v>
      </c>
      <c r="K95" s="302">
        <f t="shared" si="82"/>
        <v>-0.85927917150238997</v>
      </c>
      <c r="L95" s="302">
        <f t="shared" si="83"/>
        <v>-6.7628967477551205E-2</v>
      </c>
      <c r="M95" s="302">
        <f t="shared" si="84"/>
        <v>-3.1091861020067224E-2</v>
      </c>
      <c r="N95" s="302">
        <f t="shared" si="85"/>
        <v>-0.9580000000000084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7.84262337659891</v>
      </c>
      <c r="C98" s="299" t="str">
        <f>CONCATENATE("(",ROUND((B98/$H100)*100,1),")")</f>
        <v>(69.2)</v>
      </c>
      <c r="D98" s="302">
        <f>'Ind T6'!R36</f>
        <v>0.2605324675309969</v>
      </c>
      <c r="E98" s="299" t="str">
        <f>CONCATENATE("(",ROUND((D98/$H100)*100,1),")")</f>
        <v>(2.3)</v>
      </c>
      <c r="F98" s="302">
        <f>'Ind T6'!S36</f>
        <v>0.42586363636439711</v>
      </c>
      <c r="G98" s="299" t="str">
        <f>CONCATENATE("(",ROUND((F98/$H100)*100,1),")")</f>
        <v>(3.8)</v>
      </c>
      <c r="H98" s="302">
        <f>SUM(B98,D98,F98)</f>
        <v>8.5290194804943038</v>
      </c>
      <c r="I98" s="299" t="str">
        <f>CONCATENATE("(",ROUND((H98/$H100)*100,1),")")</f>
        <v>(75.2)</v>
      </c>
      <c r="K98" s="302">
        <f>B103-B98</f>
        <v>-2.1488304964229696</v>
      </c>
      <c r="L98" s="302">
        <f>D103-D98</f>
        <v>-6.2179445500654851E-2</v>
      </c>
      <c r="M98" s="302">
        <f>F103-F98</f>
        <v>-9.2826463569883666E-2</v>
      </c>
      <c r="N98" s="302">
        <f>SUM(K98:M98)</f>
        <v>-2.3038364054935085</v>
      </c>
    </row>
    <row r="99" spans="1:14" x14ac:dyDescent="0.2">
      <c r="A99" s="282" t="s">
        <v>365</v>
      </c>
      <c r="B99" s="302">
        <f>'Ind T6'!Q35</f>
        <v>1.8724675324793003</v>
      </c>
      <c r="C99" s="299" t="str">
        <f>CONCATENATE("(",ROUND((B99/$H100)*100,1),")")</f>
        <v>(16.5)</v>
      </c>
      <c r="D99" s="302">
        <f>'Ind T6'!R35</f>
        <v>0.65501298702784416</v>
      </c>
      <c r="E99" s="299" t="str">
        <f>CONCATENATE("(",ROUND((D99/$H100)*100,1),")")</f>
        <v>(5.8)</v>
      </c>
      <c r="F99" s="302">
        <f>'Ind T6'!S35</f>
        <v>0.28349999999856301</v>
      </c>
      <c r="G99" s="299" t="str">
        <f>CONCATENATE("(",ROUND((F99/$H100)*100,1),")")</f>
        <v>(2.5)</v>
      </c>
      <c r="H99" s="302">
        <f t="shared" ref="H99" si="86">SUM(B99,D99,F99)</f>
        <v>2.8109805195057076</v>
      </c>
      <c r="I99" s="299" t="str">
        <f>CONCATENATE("(",ROUND((H99/$H100)*100,1),")")</f>
        <v>(24.8)</v>
      </c>
      <c r="K99" s="302">
        <f t="shared" ref="K99:K100" si="87">B104-B99</f>
        <v>-0.59517202267916591</v>
      </c>
      <c r="L99" s="302">
        <f t="shared" ref="L99:L100" si="88">D104-D99</f>
        <v>-0.18353683259369402</v>
      </c>
      <c r="M99" s="302">
        <f t="shared" ref="M99:M100" si="89">F104-F99</f>
        <v>-6.2454739233647999E-2</v>
      </c>
      <c r="N99" s="302">
        <f t="shared" ref="N99:N100" si="90">SUM(K99:M99)</f>
        <v>-0.84116359450650791</v>
      </c>
    </row>
    <row r="100" spans="1:14" x14ac:dyDescent="0.2">
      <c r="A100" s="282" t="s">
        <v>363</v>
      </c>
      <c r="B100" s="302">
        <f>SUM(B98:B99)</f>
        <v>9.71509090907821</v>
      </c>
      <c r="C100" s="299" t="str">
        <f>CONCATENATE("(",ROUND((B100/$H100)*100,1),")")</f>
        <v>(85.7)</v>
      </c>
      <c r="D100" s="302">
        <f>SUM(D98:D99)</f>
        <v>0.91554545455884107</v>
      </c>
      <c r="E100" s="299" t="str">
        <f>CONCATENATE("(",ROUND((D100/$H100)*100,1),")")</f>
        <v>(8.1)</v>
      </c>
      <c r="F100" s="302">
        <f>SUM(F98:F99)</f>
        <v>0.70936363636296007</v>
      </c>
      <c r="G100" s="299" t="str">
        <f>CONCATENATE("(",ROUND((F100/$H100)*100,1),")")</f>
        <v>(6.3)</v>
      </c>
      <c r="H100" s="302">
        <f>SUM(H98:H99)</f>
        <v>11.340000000000011</v>
      </c>
      <c r="I100" s="299" t="str">
        <f>CONCATENATE("(",ROUND((H100/$H100)*100,1),")")</f>
        <v>(100)</v>
      </c>
      <c r="K100" s="302">
        <f t="shared" si="87"/>
        <v>-2.7440025191021356</v>
      </c>
      <c r="L100" s="302">
        <f t="shared" si="88"/>
        <v>-0.24571627809434893</v>
      </c>
      <c r="M100" s="302">
        <f t="shared" si="89"/>
        <v>-0.15528120280353164</v>
      </c>
      <c r="N100" s="302">
        <f t="shared" si="90"/>
        <v>-3.1450000000000164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5.6937928801759403</v>
      </c>
      <c r="C103" s="299" t="str">
        <f>CONCATENATE("(",ROUND((B103/$H105)*100,1),")")</f>
        <v>(69.5)</v>
      </c>
      <c r="D103" s="302">
        <f>'Ind T6'!W36</f>
        <v>0.19835302203034205</v>
      </c>
      <c r="E103" s="299" t="str">
        <f>CONCATENATE("(",ROUND((D103/$H105)*100,1),")")</f>
        <v>(2.4)</v>
      </c>
      <c r="F103" s="302">
        <f>'Ind T6'!X36</f>
        <v>0.33303717279451345</v>
      </c>
      <c r="G103" s="299" t="str">
        <f>CONCATENATE("(",ROUND((F103/$H105)*100,1),")")</f>
        <v>(4.1)</v>
      </c>
      <c r="H103" s="302">
        <f>SUM(B103,D103,F103)</f>
        <v>6.2251830750007962</v>
      </c>
      <c r="I103" s="299" t="str">
        <f>CONCATENATE("(",ROUND((H103/$H105)*100,1),")")</f>
        <v>(76)</v>
      </c>
      <c r="K103" s="302">
        <f>B103-B93</f>
        <v>-2.7543449514653142</v>
      </c>
      <c r="L103" s="302">
        <f>D103-D93</f>
        <v>-7.7102210630117851E-2</v>
      </c>
      <c r="M103" s="302">
        <f>F103-F93</f>
        <v>-0.10465269131831723</v>
      </c>
      <c r="N103" s="302">
        <f>SUM(K103:M103)</f>
        <v>-2.936099853413749</v>
      </c>
    </row>
    <row r="104" spans="1:14" x14ac:dyDescent="0.2">
      <c r="A104" s="282" t="s">
        <v>365</v>
      </c>
      <c r="B104" s="302">
        <f>'Ind T6'!V35</f>
        <v>1.2772955098001344</v>
      </c>
      <c r="C104" s="299" t="str">
        <f>CONCATENATE("(",ROUND((B104/$H105)*100,1),")")</f>
        <v>(15.6)</v>
      </c>
      <c r="D104" s="302">
        <f>'Ind T6'!W35</f>
        <v>0.47147615443415014</v>
      </c>
      <c r="E104" s="299" t="str">
        <f>CONCATENATE("(",ROUND((D104/$H105)*100,1),")")</f>
        <v>(5.8)</v>
      </c>
      <c r="F104" s="302">
        <f>'Ind T6'!X35</f>
        <v>0.22104526076491501</v>
      </c>
      <c r="G104" s="299" t="str">
        <f>CONCATENATE("(",ROUND((F104/$H105)*100,1),")")</f>
        <v>(2.7)</v>
      </c>
      <c r="H104" s="302">
        <f t="shared" ref="H104" si="91">SUM(B104,D104,F104)</f>
        <v>1.9698169249991995</v>
      </c>
      <c r="I104" s="299" t="str">
        <f>CONCATENATE("(",ROUND((H104/$H105)*100,1),")")</f>
        <v>(24)</v>
      </c>
      <c r="K104" s="302">
        <f t="shared" ref="K104:K105" si="92">B104-B94</f>
        <v>-0.84893673913921153</v>
      </c>
      <c r="L104" s="302">
        <f t="shared" ref="L104:L105" si="93">D104-D94</f>
        <v>-0.23624303494178223</v>
      </c>
      <c r="M104" s="302">
        <f t="shared" ref="M104:M105" si="94">F104-F94</f>
        <v>-8.1720372505281663E-2</v>
      </c>
      <c r="N104" s="302">
        <f t="shared" ref="N104:N105" si="95">SUM(K104:M104)</f>
        <v>-1.1669001465862754</v>
      </c>
    </row>
    <row r="105" spans="1:14" x14ac:dyDescent="0.2">
      <c r="A105" s="282" t="s">
        <v>363</v>
      </c>
      <c r="B105" s="302">
        <f>SUM(B103:B104)</f>
        <v>6.9710883899760745</v>
      </c>
      <c r="C105" s="299" t="str">
        <f>CONCATENATE("(",ROUND((B105/$H105)*100,1),")")</f>
        <v>(85.1)</v>
      </c>
      <c r="D105" s="302">
        <f>SUM(D103:D104)</f>
        <v>0.66982917646449214</v>
      </c>
      <c r="E105" s="299" t="str">
        <f>CONCATENATE("(",ROUND((D105/$H105)*100,1),")")</f>
        <v>(8.2)</v>
      </c>
      <c r="F105" s="302">
        <f>SUM(F103:F104)</f>
        <v>0.55408243355942843</v>
      </c>
      <c r="G105" s="299" t="str">
        <f>CONCATENATE("(",ROUND((F105/$H105)*100,1),")")</f>
        <v>(6.8)</v>
      </c>
      <c r="H105" s="302">
        <f>SUM(H103:H104)</f>
        <v>8.194999999999995</v>
      </c>
      <c r="I105" s="299" t="str">
        <f>CONCATENATE("(",ROUND((H105/$H105)*100,1),")")</f>
        <v>(100)</v>
      </c>
      <c r="K105" s="302">
        <f t="shared" si="92"/>
        <v>-3.6032816906045255</v>
      </c>
      <c r="L105" s="302">
        <f t="shared" si="93"/>
        <v>-0.31334524557190013</v>
      </c>
      <c r="M105" s="302">
        <f t="shared" si="94"/>
        <v>-0.18637306382359886</v>
      </c>
      <c r="N105" s="302">
        <f t="shared" si="95"/>
        <v>-4.1030000000000246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18.09467102204432</v>
      </c>
      <c r="C114" s="299" t="str">
        <f>CONCATENATE("(",ROUND((B114/$H116)*100,1),")")</f>
        <v>(65.9)</v>
      </c>
      <c r="D114" s="302">
        <f>'Ind T6'!M45</f>
        <v>0.76949910285948497</v>
      </c>
      <c r="E114" s="299" t="str">
        <f>CONCATENATE("(",ROUND((D114/$H116)*100,1),")")</f>
        <v>(2.8)</v>
      </c>
      <c r="F114" s="302">
        <f>'Ind T6'!N45</f>
        <v>1.8298944182918235</v>
      </c>
      <c r="G114" s="299" t="str">
        <f>CONCATENATE("(",ROUND((F114/$H116)*100,1),")")</f>
        <v>(6.7)</v>
      </c>
      <c r="H114" s="302">
        <f>SUM(B114,D114,F114)</f>
        <v>20.694064543195626</v>
      </c>
      <c r="I114" s="299" t="str">
        <f>CONCATENATE("(",ROUND((H114/$H116)*100,1),")")</f>
        <v>(75.3)</v>
      </c>
      <c r="K114" s="302">
        <f>B119-B114</f>
        <v>-1.272115293748417</v>
      </c>
      <c r="L114" s="302">
        <f>D119-D114</f>
        <v>-5.0208360619489634E-2</v>
      </c>
      <c r="M114" s="302">
        <f>F119-F114</f>
        <v>-0.12350382719888575</v>
      </c>
      <c r="N114" s="302">
        <f>SUM(K114:M114)</f>
        <v>-1.4458274815667924</v>
      </c>
    </row>
    <row r="115" spans="1:14" x14ac:dyDescent="0.2">
      <c r="A115" s="282" t="s">
        <v>365</v>
      </c>
      <c r="B115" s="302">
        <f>'Ind T6'!L44</f>
        <v>4.2257167481624194</v>
      </c>
      <c r="C115" s="299" t="str">
        <f>CONCATENATE("(",ROUND((B115/$H116)*100,1),")")</f>
        <v>(15.4)</v>
      </c>
      <c r="D115" s="302">
        <f>'Ind T6'!M44</f>
        <v>1.7025571283557197</v>
      </c>
      <c r="E115" s="299" t="str">
        <f>CONCATENATE("(",ROUND((D115/$H116)*100,1),")")</f>
        <v>(6.2)</v>
      </c>
      <c r="F115" s="302">
        <f>'Ind T6'!N44</f>
        <v>0.84166158028625648</v>
      </c>
      <c r="G115" s="299" t="str">
        <f>CONCATENATE("(",ROUND((F115/$H116)*100,1),")")</f>
        <v>(3.1)</v>
      </c>
      <c r="H115" s="302">
        <f t="shared" ref="H115" si="96">SUM(B115,D115,F115)</f>
        <v>6.7699354568043955</v>
      </c>
      <c r="I115" s="299" t="str">
        <f>CONCATENATE("(",ROUND((H115/$H116)*100,1),")")</f>
        <v>(24.7)</v>
      </c>
      <c r="K115" s="302">
        <f t="shared" ref="K115:K116" si="97">B120-B115</f>
        <v>-0.26555783094228991</v>
      </c>
      <c r="L115" s="302">
        <f t="shared" ref="L115:L116" si="98">D120-D115</f>
        <v>-0.10410214681885055</v>
      </c>
      <c r="M115" s="302">
        <f t="shared" ref="M115:M116" si="99">F120-F115</f>
        <v>-8.0512540672092681E-2</v>
      </c>
      <c r="N115" s="302">
        <f t="shared" ref="N115:N116" si="100">SUM(K115:M115)</f>
        <v>-0.45017251843323314</v>
      </c>
    </row>
    <row r="116" spans="1:14" x14ac:dyDescent="0.2">
      <c r="A116" s="282" t="s">
        <v>363</v>
      </c>
      <c r="B116" s="302">
        <f>SUM(B114:B115)</f>
        <v>22.320387770206739</v>
      </c>
      <c r="C116" s="299" t="str">
        <f>CONCATENATE("(",ROUND((B116/$H116)*100,1),")")</f>
        <v>(81.3)</v>
      </c>
      <c r="D116" s="302">
        <f>SUM(D114:D115)</f>
        <v>2.4720562312152046</v>
      </c>
      <c r="E116" s="299" t="str">
        <f>CONCATENATE("(",ROUND((D116/$H116)*100,1),")")</f>
        <v>(9)</v>
      </c>
      <c r="F116" s="302">
        <f>SUM(F114:F115)</f>
        <v>2.6715559985780799</v>
      </c>
      <c r="G116" s="299" t="str">
        <f>CONCATENATE("(",ROUND((F116/$H116)*100,1),")")</f>
        <v>(9.7)</v>
      </c>
      <c r="H116" s="302">
        <f>SUM(H114:H115)</f>
        <v>27.46400000000002</v>
      </c>
      <c r="I116" s="299" t="str">
        <f>CONCATENATE("(",ROUND((H116/$H116)*100,1),")")</f>
        <v>(100)</v>
      </c>
      <c r="K116" s="302">
        <f t="shared" si="97"/>
        <v>-1.5376731246907056</v>
      </c>
      <c r="L116" s="302">
        <f t="shared" si="98"/>
        <v>-0.15431050743833996</v>
      </c>
      <c r="M116" s="302">
        <f t="shared" si="99"/>
        <v>-0.20401636787097832</v>
      </c>
      <c r="N116" s="302">
        <f t="shared" si="100"/>
        <v>-1.8960000000000239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16.822555728295903</v>
      </c>
      <c r="C119" s="299" t="str">
        <f>CONCATENATE("(",ROUND((B119/$H121)*100,1),")")</f>
        <v>(65.8)</v>
      </c>
      <c r="D119" s="302">
        <f>'Ind T6'!R45</f>
        <v>0.71929074223999534</v>
      </c>
      <c r="E119" s="299" t="str">
        <f>CONCATENATE("(",ROUND((D119/$H121)*100,1),")")</f>
        <v>(2.8)</v>
      </c>
      <c r="F119" s="302">
        <f>'Ind T6'!S45</f>
        <v>1.7063905910929378</v>
      </c>
      <c r="G119" s="299" t="str">
        <f>CONCATENATE("(",ROUND((F119/$H121)*100,1),")")</f>
        <v>(6.7)</v>
      </c>
      <c r="H119" s="302">
        <f>SUM(B119,D119,F119)</f>
        <v>19.248237061628835</v>
      </c>
      <c r="I119" s="299" t="str">
        <f>CONCATENATE("(",ROUND((H119/$H121)*100,1),")")</f>
        <v>(75.3)</v>
      </c>
      <c r="K119" s="302">
        <f>B124-B119</f>
        <v>-2.0308085871259216</v>
      </c>
      <c r="L119" s="302">
        <f>D124-D119</f>
        <v>-7.4672244990445891E-2</v>
      </c>
      <c r="M119" s="302">
        <f>F124-F119</f>
        <v>-0.13085811418711946</v>
      </c>
      <c r="N119" s="302">
        <f>SUM(K119:M119)</f>
        <v>-2.2363389463034871</v>
      </c>
    </row>
    <row r="120" spans="1:14" x14ac:dyDescent="0.2">
      <c r="A120" s="282" t="s">
        <v>365</v>
      </c>
      <c r="B120" s="302">
        <f>'Ind T6'!Q44</f>
        <v>3.9601589172201295</v>
      </c>
      <c r="C120" s="299" t="str">
        <f>CONCATENATE("(",ROUND((B120/$H121)*100,1),")")</f>
        <v>(15.5)</v>
      </c>
      <c r="D120" s="302">
        <f>'Ind T6'!R44</f>
        <v>1.5984549815368692</v>
      </c>
      <c r="E120" s="299" t="str">
        <f>CONCATENATE("(",ROUND((D120/$H121)*100,1),")")</f>
        <v>(6.3)</v>
      </c>
      <c r="F120" s="302">
        <f>'Ind T6'!S44</f>
        <v>0.7611490396141638</v>
      </c>
      <c r="G120" s="299" t="str">
        <f>CONCATENATE("(",ROUND((F120/$H121)*100,1),")")</f>
        <v>(3)</v>
      </c>
      <c r="H120" s="302">
        <f t="shared" ref="H120" si="101">SUM(B120,D120,F120)</f>
        <v>6.3197629383711629</v>
      </c>
      <c r="I120" s="299" t="str">
        <f>CONCATENATE("(",ROUND((H120/$H121)*100,1),")")</f>
        <v>(24.7)</v>
      </c>
      <c r="K120" s="302">
        <f t="shared" ref="K120:K121" si="102">B125-B120</f>
        <v>-0.35347794444647551</v>
      </c>
      <c r="L120" s="302">
        <f t="shared" ref="L120:L121" si="103">D125-D120</f>
        <v>-0.14241003892348791</v>
      </c>
      <c r="M120" s="302">
        <f t="shared" ref="M120:M121" si="104">F125-F120</f>
        <v>-8.1773070326526698E-2</v>
      </c>
      <c r="N120" s="302">
        <f t="shared" ref="N120:N121" si="105">SUM(K120:M120)</f>
        <v>-0.57766105369649012</v>
      </c>
    </row>
    <row r="121" spans="1:14" x14ac:dyDescent="0.2">
      <c r="A121" s="282" t="s">
        <v>363</v>
      </c>
      <c r="B121" s="302">
        <f>SUM(B119:B120)</f>
        <v>20.782714645516034</v>
      </c>
      <c r="C121" s="299" t="str">
        <f>CONCATENATE("(",ROUND((B121/$H121)*100,1),")")</f>
        <v>(81.3)</v>
      </c>
      <c r="D121" s="302">
        <f>SUM(D119:D120)</f>
        <v>2.3177457237768646</v>
      </c>
      <c r="E121" s="299" t="str">
        <f>CONCATENATE("(",ROUND((D121/$H121)*100,1),")")</f>
        <v>(9.1)</v>
      </c>
      <c r="F121" s="302">
        <f>SUM(F119:F120)</f>
        <v>2.4675396307071016</v>
      </c>
      <c r="G121" s="299" t="str">
        <f>CONCATENATE("(",ROUND((F121/$H121)*100,1),")")</f>
        <v>(9.7)</v>
      </c>
      <c r="H121" s="302">
        <f>SUM(H119:H120)</f>
        <v>25.567999999999998</v>
      </c>
      <c r="I121" s="299" t="str">
        <f>CONCATENATE("(",ROUND((H121/$H121)*100,1),")")</f>
        <v>(100)</v>
      </c>
      <c r="K121" s="302">
        <f t="shared" si="102"/>
        <v>-2.3842865315723998</v>
      </c>
      <c r="L121" s="302">
        <f t="shared" si="103"/>
        <v>-0.21708228391393369</v>
      </c>
      <c r="M121" s="302">
        <f t="shared" si="104"/>
        <v>-0.21263118451364615</v>
      </c>
      <c r="N121" s="302">
        <f t="shared" si="105"/>
        <v>-2.8139999999999796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14.791747141169981</v>
      </c>
      <c r="C124" s="299" t="str">
        <f>CONCATENATE("(",ROUND((B124/$H126)*100,1),")")</f>
        <v>(65)</v>
      </c>
      <c r="D124" s="302">
        <f>'Ind T6'!W45</f>
        <v>0.64461849724954945</v>
      </c>
      <c r="E124" s="299" t="str">
        <f>CONCATENATE("(",ROUND((D124/$H126)*100,1),")")</f>
        <v>(2.8)</v>
      </c>
      <c r="F124" s="302">
        <f>'Ind T6'!X45</f>
        <v>1.5755324769058183</v>
      </c>
      <c r="G124" s="299" t="str">
        <f>CONCATENATE("(",ROUND((F124/$H126)*100,1),")")</f>
        <v>(6.9)</v>
      </c>
      <c r="H124" s="302">
        <f>SUM(B124,D124,F124)</f>
        <v>17.011898115325348</v>
      </c>
      <c r="I124" s="299" t="str">
        <f>CONCATENATE("(",ROUND((H124/$H126)*100,1),")")</f>
        <v>(74.8)</v>
      </c>
      <c r="K124" s="302">
        <f>B124-B114</f>
        <v>-3.3029238808743386</v>
      </c>
      <c r="L124" s="302">
        <f>D124-D114</f>
        <v>-0.12488060560993552</v>
      </c>
      <c r="M124" s="302">
        <f>F124-F114</f>
        <v>-0.25436194138600521</v>
      </c>
      <c r="N124" s="302">
        <f>SUM(K124:M124)</f>
        <v>-3.6821664278702793</v>
      </c>
    </row>
    <row r="125" spans="1:14" x14ac:dyDescent="0.2">
      <c r="A125" s="282" t="s">
        <v>365</v>
      </c>
      <c r="B125" s="302">
        <f>'Ind T6'!V44</f>
        <v>3.606680972773654</v>
      </c>
      <c r="C125" s="299" t="str">
        <f>CONCATENATE("(",ROUND((B125/$H126)*100,1),")")</f>
        <v>(15.9)</v>
      </c>
      <c r="D125" s="302">
        <f>'Ind T6'!W44</f>
        <v>1.4560449426133812</v>
      </c>
      <c r="E125" s="299" t="str">
        <f>CONCATENATE("(",ROUND((D125/$H126)*100,1),")")</f>
        <v>(6.4)</v>
      </c>
      <c r="F125" s="302">
        <f>'Ind T6'!X44</f>
        <v>0.6793759692876371</v>
      </c>
      <c r="G125" s="299" t="str">
        <f>CONCATENATE("(",ROUND((F125/$H126)*100,1),")")</f>
        <v>(3)</v>
      </c>
      <c r="H125" s="302">
        <f t="shared" ref="H125" si="106">SUM(B125,D125,F125)</f>
        <v>5.7421018846746721</v>
      </c>
      <c r="I125" s="299" t="str">
        <f>CONCATENATE("(",ROUND((H125/$H126)*100,1),")")</f>
        <v>(25.2)</v>
      </c>
      <c r="K125" s="302">
        <f t="shared" ref="K125:K126" si="107">B125-B115</f>
        <v>-0.61903577538876542</v>
      </c>
      <c r="L125" s="302">
        <f t="shared" ref="L125:L126" si="108">D125-D115</f>
        <v>-0.24651218574233846</v>
      </c>
      <c r="M125" s="302">
        <f t="shared" ref="M125:M126" si="109">F125-F115</f>
        <v>-0.16228561099861938</v>
      </c>
      <c r="N125" s="302">
        <f t="shared" ref="N125:N126" si="110">SUM(K125:M125)</f>
        <v>-1.0278335721297234</v>
      </c>
    </row>
    <row r="126" spans="1:14" x14ac:dyDescent="0.2">
      <c r="A126" s="282" t="s">
        <v>363</v>
      </c>
      <c r="B126" s="302">
        <f>SUM(B124:B125)</f>
        <v>18.398428113943634</v>
      </c>
      <c r="C126" s="299" t="str">
        <f>CONCATENATE("(",ROUND((B126/$H126)*100,1),")")</f>
        <v>(80.9)</v>
      </c>
      <c r="D126" s="302">
        <f>SUM(D124:D125)</f>
        <v>2.1006634398629309</v>
      </c>
      <c r="E126" s="299" t="str">
        <f>CONCATENATE("(",ROUND((D126/$H126)*100,1),")")</f>
        <v>(9.2)</v>
      </c>
      <c r="F126" s="302">
        <f>SUM(F124:F125)</f>
        <v>2.2549084461934554</v>
      </c>
      <c r="G126" s="299" t="str">
        <f>CONCATENATE("(",ROUND((F126/$H126)*100,1),")")</f>
        <v>(9.9)</v>
      </c>
      <c r="H126" s="302">
        <f>SUM(H124:H125)</f>
        <v>22.754000000000019</v>
      </c>
      <c r="I126" s="299" t="str">
        <f>CONCATENATE("(",ROUND((H126/$H126)*100,1),")")</f>
        <v>(100)</v>
      </c>
      <c r="K126" s="302">
        <f t="shared" si="107"/>
        <v>-3.9219596562631054</v>
      </c>
      <c r="L126" s="302">
        <f t="shared" si="108"/>
        <v>-0.37139279135227365</v>
      </c>
      <c r="M126" s="302">
        <f t="shared" si="109"/>
        <v>-0.41664755238462448</v>
      </c>
      <c r="N126" s="302">
        <f t="shared" si="110"/>
        <v>-4.7100000000000035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3.2661410927257339</v>
      </c>
      <c r="C135" s="299" t="str">
        <f>CONCATENATE("(",ROUND((B135/$H137)*100,1),")")</f>
        <v>(65.2)</v>
      </c>
      <c r="D135" s="302">
        <f>'Ind T6'!M54</f>
        <v>5.0151475821749537E-2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3.3162925685474836</v>
      </c>
      <c r="I135" s="299" t="str">
        <f>CONCATENATE("(",ROUND((H135/$H137)*100,1),")")</f>
        <v>(66.2)</v>
      </c>
      <c r="K135" s="302">
        <f>B140-B135</f>
        <v>-8.2932490614930909E-2</v>
      </c>
      <c r="L135" s="302">
        <f>D140-D135</f>
        <v>-2.030887248525709E-4</v>
      </c>
      <c r="M135" s="302">
        <f>F140-F135</f>
        <v>0</v>
      </c>
      <c r="N135" s="302">
        <f>SUM(K135:M135)</f>
        <v>-8.313557933978348E-2</v>
      </c>
    </row>
    <row r="136" spans="1:14" x14ac:dyDescent="0.2">
      <c r="A136" s="282" t="s">
        <v>365</v>
      </c>
      <c r="B136" s="302">
        <f>'Ind T6'!L53</f>
        <v>1.0036590328678219</v>
      </c>
      <c r="C136" s="299" t="str">
        <f>CONCATENATE("(",ROUND((B136/$H137)*100,1),")")</f>
        <v>(20)</v>
      </c>
      <c r="D136" s="302">
        <f>'Ind T6'!M53</f>
        <v>0.2732101318901235</v>
      </c>
      <c r="E136" s="299" t="str">
        <f>CONCATENATE("(",ROUND((D136/$H137)*100,1),")")</f>
        <v>(5.5)</v>
      </c>
      <c r="F136" s="302">
        <f>'Ind T6'!N53</f>
        <v>0.41883826669456953</v>
      </c>
      <c r="G136" s="299" t="str">
        <f>CONCATENATE("(",ROUND((F136/$H137)*100,1),")")</f>
        <v>(8.4)</v>
      </c>
      <c r="H136" s="302">
        <f t="shared" ref="H136" si="111">SUM(B136,D136,F136)</f>
        <v>1.6957074314525149</v>
      </c>
      <c r="I136" s="299" t="str">
        <f>CONCATENATE("(",ROUND((H136/$H137)*100,1),")")</f>
        <v>(33.8)</v>
      </c>
      <c r="K136" s="302">
        <f t="shared" ref="K136:K137" si="112">B141-B136</f>
        <v>-9.9601081088933618E-3</v>
      </c>
      <c r="L136" s="302">
        <f t="shared" ref="L136:L137" si="113">D141-D136</f>
        <v>-5.1327125249229222E-3</v>
      </c>
      <c r="M136" s="302">
        <f t="shared" ref="M136:M137" si="114">F141-F136</f>
        <v>-1.3771600026394104E-2</v>
      </c>
      <c r="N136" s="302">
        <f t="shared" ref="N136:N137" si="115">SUM(K136:M136)</f>
        <v>-2.8864420660210388E-2</v>
      </c>
    </row>
    <row r="137" spans="1:14" x14ac:dyDescent="0.2">
      <c r="A137" s="282" t="s">
        <v>363</v>
      </c>
      <c r="B137" s="302">
        <f>SUM(B135:B136)</f>
        <v>4.269800125593556</v>
      </c>
      <c r="C137" s="299" t="str">
        <f>CONCATENATE("(",ROUND((B137/$H137)*100,1),")")</f>
        <v>(85.2)</v>
      </c>
      <c r="D137" s="302">
        <f>SUM(D135:D136)</f>
        <v>0.32336160771187306</v>
      </c>
      <c r="E137" s="299" t="str">
        <f>CONCATENATE("(",ROUND((D137/$H137)*100,1),")")</f>
        <v>(6.5)</v>
      </c>
      <c r="F137" s="302">
        <f>SUM(F135:F136)</f>
        <v>0.41883826669456953</v>
      </c>
      <c r="G137" s="299" t="str">
        <f>CONCATENATE("(",ROUND((F137/$H137)*100,1),")")</f>
        <v>(8.4)</v>
      </c>
      <c r="H137" s="302">
        <f>SUM(H135:H136)</f>
        <v>5.0119999999999987</v>
      </c>
      <c r="I137" s="299" t="str">
        <f>CONCATENATE("(",ROUND((H137/$H137)*100,1),")")</f>
        <v>(100)</v>
      </c>
      <c r="K137" s="302">
        <f t="shared" si="112"/>
        <v>-9.2892598723824271E-2</v>
      </c>
      <c r="L137" s="302">
        <f t="shared" si="113"/>
        <v>-5.335801249775507E-3</v>
      </c>
      <c r="M137" s="302">
        <f t="shared" si="114"/>
        <v>-1.3771600026394104E-2</v>
      </c>
      <c r="N137" s="302">
        <f t="shared" si="115"/>
        <v>-0.11199999999999388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3.183208602110803</v>
      </c>
      <c r="C140" s="299" t="str">
        <f>CONCATENATE("(",ROUND((B140/$H142)*100,1),")")</f>
        <v>(65)</v>
      </c>
      <c r="D140" s="302">
        <f>'Ind T6'!R54</f>
        <v>4.9948387096896966E-2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3.2331569892076999</v>
      </c>
      <c r="I140" s="299" t="str">
        <f>CONCATENATE("(",ROUND((H140/$H142)*100,1),")")</f>
        <v>(66)</v>
      </c>
      <c r="K140" s="302">
        <f>B145-B140</f>
        <v>-8.009354362589427E-3</v>
      </c>
      <c r="L140" s="302">
        <f>D145-D140</f>
        <v>2.0316111939255033E-3</v>
      </c>
      <c r="M140" s="302">
        <f>F145-F140</f>
        <v>0</v>
      </c>
      <c r="N140" s="302">
        <f>SUM(K140:M140)</f>
        <v>-5.9777431686639237E-3</v>
      </c>
    </row>
    <row r="141" spans="1:14" x14ac:dyDescent="0.2">
      <c r="A141" s="282" t="s">
        <v>365</v>
      </c>
      <c r="B141" s="302">
        <f>'Ind T6'!Q53</f>
        <v>0.99369892475892851</v>
      </c>
      <c r="C141" s="299" t="str">
        <f>CONCATENATE("(",ROUND((B141/$H142)*100,1),")")</f>
        <v>(20.3)</v>
      </c>
      <c r="D141" s="302">
        <f>'Ind T6'!R53</f>
        <v>0.26807741936520058</v>
      </c>
      <c r="E141" s="299" t="str">
        <f>CONCATENATE("(",ROUND((D141/$H142)*100,1),")")</f>
        <v>(5.5)</v>
      </c>
      <c r="F141" s="302">
        <f>'Ind T6'!S53</f>
        <v>0.40506666666817542</v>
      </c>
      <c r="G141" s="299" t="str">
        <f>CONCATENATE("(",ROUND((F141/$H142)*100,1),")")</f>
        <v>(8.3)</v>
      </c>
      <c r="H141" s="302">
        <f t="shared" ref="H141" si="116">SUM(B141,D141,F141)</f>
        <v>1.6668430107923045</v>
      </c>
      <c r="I141" s="299" t="str">
        <f>CONCATENATE("(",ROUND((H141/$H142)*100,1),")")</f>
        <v>(34)</v>
      </c>
      <c r="K141" s="302">
        <f t="shared" ref="K141:K142" si="117">B146-B141</f>
        <v>2.9486304771880967E-2</v>
      </c>
      <c r="L141" s="302">
        <f t="shared" ref="L141:L142" si="118">D146-D141</f>
        <v>2.7657296280845234E-3</v>
      </c>
      <c r="M141" s="302">
        <f t="shared" ref="M141:M142" si="119">F146-F141</f>
        <v>-2.2742912313029606E-3</v>
      </c>
      <c r="N141" s="302">
        <f t="shared" ref="N141:N142" si="120">SUM(K141:M141)</f>
        <v>2.997774316866253E-2</v>
      </c>
    </row>
    <row r="142" spans="1:14" x14ac:dyDescent="0.2">
      <c r="A142" s="282" t="s">
        <v>363</v>
      </c>
      <c r="B142" s="302">
        <f>SUM(B140:B141)</f>
        <v>4.1769075268697318</v>
      </c>
      <c r="C142" s="299" t="str">
        <f>CONCATENATE("(",ROUND((B142/$H142)*100,1),")")</f>
        <v>(85.2)</v>
      </c>
      <c r="D142" s="302">
        <f>SUM(D140:D141)</f>
        <v>0.31802580646209755</v>
      </c>
      <c r="E142" s="299" t="str">
        <f>CONCATENATE("(",ROUND((D142/$H142)*100,1),")")</f>
        <v>(6.5)</v>
      </c>
      <c r="F142" s="302">
        <f>SUM(F140:F141)</f>
        <v>0.40506666666817542</v>
      </c>
      <c r="G142" s="299" t="str">
        <f>CONCATENATE("(",ROUND((F142/$H142)*100,1),")")</f>
        <v>(8.3)</v>
      </c>
      <c r="H142" s="302">
        <f>SUM(H140:H141)</f>
        <v>4.9000000000000039</v>
      </c>
      <c r="I142" s="299" t="str">
        <f>CONCATENATE("(",ROUND((H142/$H142)*100,1),")")</f>
        <v>(100)</v>
      </c>
      <c r="K142" s="302">
        <f t="shared" si="117"/>
        <v>2.147695040929154E-2</v>
      </c>
      <c r="L142" s="302">
        <f t="shared" si="118"/>
        <v>4.7973408220099989E-3</v>
      </c>
      <c r="M142" s="302">
        <f t="shared" si="119"/>
        <v>-2.2742912313029606E-3</v>
      </c>
      <c r="N142" s="302">
        <f t="shared" si="120"/>
        <v>2.3999999999998578E-2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3.1751992477482136</v>
      </c>
      <c r="C145" s="299" t="str">
        <f>CONCATENATE("(",ROUND((B145/$H147)*100,1),")")</f>
        <v>(64.5)</v>
      </c>
      <c r="D145" s="302">
        <f>'Ind T6'!W54</f>
        <v>5.197999829082247E-2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3.2271792460390363</v>
      </c>
      <c r="I145" s="299" t="str">
        <f>CONCATENATE("(",ROUND((H145/$H147)*100,1),")")</f>
        <v>(65.5)</v>
      </c>
      <c r="K145" s="302">
        <f>B145-B135</f>
        <v>-9.0941844977520336E-2</v>
      </c>
      <c r="L145" s="302">
        <f>D145-D135</f>
        <v>1.8285224690729324E-3</v>
      </c>
      <c r="M145" s="302">
        <f>F145-F135</f>
        <v>0</v>
      </c>
      <c r="N145" s="302">
        <f>SUM(K145:M145)</f>
        <v>-8.9113322508447404E-2</v>
      </c>
    </row>
    <row r="146" spans="1:14" x14ac:dyDescent="0.2">
      <c r="A146" s="282" t="s">
        <v>365</v>
      </c>
      <c r="B146" s="302">
        <f>'Ind T6'!V53</f>
        <v>1.0231852295308095</v>
      </c>
      <c r="C146" s="299" t="str">
        <f>CONCATENATE("(",ROUND((B146/$H147)*100,1),")")</f>
        <v>(20.8)</v>
      </c>
      <c r="D146" s="302">
        <f>'Ind T6'!W53</f>
        <v>0.2708431489932851</v>
      </c>
      <c r="E146" s="299" t="str">
        <f>CONCATENATE("(",ROUND((D146/$H147)*100,1),")")</f>
        <v>(5.5)</v>
      </c>
      <c r="F146" s="302">
        <f>'Ind T6'!X53</f>
        <v>0.40279237543687246</v>
      </c>
      <c r="G146" s="299" t="str">
        <f>CONCATENATE("(",ROUND((F146/$H147)*100,1),")")</f>
        <v>(8.2)</v>
      </c>
      <c r="H146" s="302">
        <f t="shared" ref="H146" si="121">SUM(B146,D146,F146)</f>
        <v>1.6968207539609672</v>
      </c>
      <c r="I146" s="299" t="str">
        <f>CONCATENATE("(",ROUND((H146/$H147)*100,1),")")</f>
        <v>(34.5)</v>
      </c>
      <c r="K146" s="302">
        <f t="shared" ref="K146:K147" si="122">B146-B136</f>
        <v>1.9526196662987605E-2</v>
      </c>
      <c r="L146" s="302">
        <f t="shared" ref="L146:L147" si="123">D146-D136</f>
        <v>-2.3669828968383988E-3</v>
      </c>
      <c r="M146" s="302">
        <f t="shared" ref="M146:M147" si="124">F146-F136</f>
        <v>-1.6045891257697065E-2</v>
      </c>
      <c r="N146" s="302">
        <f t="shared" ref="N146:N147" si="125">SUM(K146:M146)</f>
        <v>1.1133225084521414E-3</v>
      </c>
    </row>
    <row r="147" spans="1:14" x14ac:dyDescent="0.2">
      <c r="A147" s="282" t="s">
        <v>363</v>
      </c>
      <c r="B147" s="302">
        <f>SUM(B145:B146)</f>
        <v>4.1983844772790233</v>
      </c>
      <c r="C147" s="299" t="str">
        <f>CONCATENATE("(",ROUND((B147/$H147)*100,1),")")</f>
        <v>(85.3)</v>
      </c>
      <c r="D147" s="302">
        <f>SUM(D145:D146)</f>
        <v>0.32282314728410755</v>
      </c>
      <c r="E147" s="299" t="str">
        <f>CONCATENATE("(",ROUND((D147/$H147)*100,1),")")</f>
        <v>(6.6)</v>
      </c>
      <c r="F147" s="302">
        <f>SUM(F145:F146)</f>
        <v>0.40279237543687246</v>
      </c>
      <c r="G147" s="299" t="str">
        <f>CONCATENATE("(",ROUND((F147/$H147)*100,1),")")</f>
        <v>(8.2)</v>
      </c>
      <c r="H147" s="302">
        <f>SUM(H145:H146)</f>
        <v>4.924000000000003</v>
      </c>
      <c r="I147" s="299" t="str">
        <f>CONCATENATE("(",ROUND((H147/$H147)*100,1),")")</f>
        <v>(100)</v>
      </c>
      <c r="K147" s="302">
        <f t="shared" si="122"/>
        <v>-7.1415648314532731E-2</v>
      </c>
      <c r="L147" s="302">
        <f t="shared" si="123"/>
        <v>-5.3846042776550807E-4</v>
      </c>
      <c r="M147" s="302">
        <f t="shared" si="124"/>
        <v>-1.6045891257697065E-2</v>
      </c>
      <c r="N147" s="302">
        <f t="shared" si="125"/>
        <v>-8.7999999999995304E-2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3.5497271008403883</v>
      </c>
      <c r="C156" s="299" t="str">
        <f>CONCATENATE("(",ROUND((B156/$H158)*100,1),")")</f>
        <v>(67.3)</v>
      </c>
      <c r="D156" s="302">
        <f>'Ind T6'!M63</f>
        <v>0.48868792040113607</v>
      </c>
      <c r="E156" s="299" t="str">
        <f>CONCATENATE("(",ROUND((D156/$H158)*100,1),")")</f>
        <v>(9.3)</v>
      </c>
      <c r="F156" s="302">
        <f>'Ind T6'!N63</f>
        <v>0.22727010941901657</v>
      </c>
      <c r="G156" s="299" t="str">
        <f>CONCATENATE("(",ROUND((F156/$H158)*100,1),")")</f>
        <v>(4.3)</v>
      </c>
      <c r="H156" s="302">
        <f>SUM(B156,D156,F156)</f>
        <v>4.2656851306605414</v>
      </c>
      <c r="I156" s="299" t="str">
        <f>CONCATENATE("(",ROUND((H156/$H158)*100,1),")")</f>
        <v>(80.9)</v>
      </c>
      <c r="K156" s="302">
        <f>B161-B156</f>
        <v>0.20370350239020629</v>
      </c>
      <c r="L156" s="302">
        <f>D161-D156</f>
        <v>3.3886294183873789E-2</v>
      </c>
      <c r="M156" s="302">
        <f>F161-F156</f>
        <v>5.6690476023971981E-3</v>
      </c>
      <c r="N156" s="302">
        <f>SUM(K156:M156)</f>
        <v>0.24325884417647728</v>
      </c>
    </row>
    <row r="157" spans="1:14" x14ac:dyDescent="0.2">
      <c r="A157" s="282" t="s">
        <v>365</v>
      </c>
      <c r="B157" s="302">
        <f>'Ind T6'!L62</f>
        <v>0.80026527385235624</v>
      </c>
      <c r="C157" s="299" t="str">
        <f>CONCATENATE("(",ROUND((B157/$H158)*100,1),")")</f>
        <v>(15.2)</v>
      </c>
      <c r="D157" s="302">
        <f>'Ind T6'!M62</f>
        <v>0.19197870493819222</v>
      </c>
      <c r="E157" s="299" t="str">
        <f>CONCATENATE("(",ROUND((D157/$H158)*100,1),")")</f>
        <v>(3.6)</v>
      </c>
      <c r="F157" s="302">
        <f>'Ind T6'!N62</f>
        <v>1.3070890548891122E-2</v>
      </c>
      <c r="G157" s="299" t="str">
        <f>CONCATENATE("(",ROUND((F157/$H158)*100,1),")")</f>
        <v>(0.2)</v>
      </c>
      <c r="H157" s="302">
        <f t="shared" ref="H157" si="126">SUM(B157,D157,F157)</f>
        <v>1.0053148693394396</v>
      </c>
      <c r="I157" s="299" t="str">
        <f>CONCATENATE("(",ROUND((H157/$H158)*100,1),")")</f>
        <v>(19.1)</v>
      </c>
      <c r="K157" s="302">
        <f t="shared" ref="K157:K158" si="127">B162-B157</f>
        <v>8.5162704112971666E-2</v>
      </c>
      <c r="L157" s="302">
        <f t="shared" ref="L157:L158" si="128">D162-D157</f>
        <v>1.4880337845479569E-2</v>
      </c>
      <c r="M157" s="302">
        <f t="shared" ref="M157:M158" si="129">F162-F157</f>
        <v>6.9811386509548157E-4</v>
      </c>
      <c r="N157" s="302">
        <f t="shared" ref="N157:N158" si="130">SUM(K157:M157)</f>
        <v>0.10074115582354672</v>
      </c>
    </row>
    <row r="158" spans="1:14" x14ac:dyDescent="0.2">
      <c r="A158" s="282" t="s">
        <v>363</v>
      </c>
      <c r="B158" s="302">
        <f>SUM(B156:B157)</f>
        <v>4.3499923746927447</v>
      </c>
      <c r="C158" s="299" t="str">
        <f>CONCATENATE("(",ROUND((B158/$H158)*100,1),")")</f>
        <v>(82.5)</v>
      </c>
      <c r="D158" s="302">
        <f>SUM(D156:D157)</f>
        <v>0.68066662533932831</v>
      </c>
      <c r="E158" s="299" t="str">
        <f>CONCATENATE("(",ROUND((D158/$H158)*100,1),")")</f>
        <v>(12.9)</v>
      </c>
      <c r="F158" s="302">
        <f>SUM(F156:F157)</f>
        <v>0.2403409999679077</v>
      </c>
      <c r="G158" s="299" t="str">
        <f>CONCATENATE("(",ROUND((F158/$H158)*100,1),")")</f>
        <v>(4.6)</v>
      </c>
      <c r="H158" s="302">
        <f>SUM(H156:H157)</f>
        <v>5.2709999999999813</v>
      </c>
      <c r="I158" s="299" t="str">
        <f>CONCATENATE("(",ROUND((H158/$H158)*100,1),")")</f>
        <v>(100)</v>
      </c>
      <c r="K158" s="302">
        <f t="shared" si="127"/>
        <v>0.28886620650317774</v>
      </c>
      <c r="L158" s="302">
        <f t="shared" si="128"/>
        <v>4.8766632029353385E-2</v>
      </c>
      <c r="M158" s="302">
        <f t="shared" si="129"/>
        <v>6.3671614674926658E-3</v>
      </c>
      <c r="N158" s="302">
        <f t="shared" si="130"/>
        <v>0.34400000000002379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3.7534306032305946</v>
      </c>
      <c r="C161" s="299" t="str">
        <f>CONCATENATE("(",ROUND((B161/$H163)*100,1),")")</f>
        <v>(66.8)</v>
      </c>
      <c r="D161" s="302">
        <f>'Ind T6'!R63</f>
        <v>0.52257421458500986</v>
      </c>
      <c r="E161" s="299" t="str">
        <f>CONCATENATE("(",ROUND((D161/$H163)*100,1),")")</f>
        <v>(9.3)</v>
      </c>
      <c r="F161" s="302">
        <f>'Ind T6'!S63</f>
        <v>0.23293915702141377</v>
      </c>
      <c r="G161" s="299" t="str">
        <f>CONCATENATE("(",ROUND((F161/$H163)*100,1),")")</f>
        <v>(4.1)</v>
      </c>
      <c r="H161" s="302">
        <f>SUM(B161,D161,F161)</f>
        <v>4.5089439748370177</v>
      </c>
      <c r="I161" s="299" t="str">
        <f>CONCATENATE("(",ROUND((H161/$H163)*100,1),")")</f>
        <v>(80.3)</v>
      </c>
      <c r="K161" s="302">
        <f>B166-B161</f>
        <v>0.32419993645596934</v>
      </c>
      <c r="L161" s="302">
        <f>D166-D161</f>
        <v>5.401200744848067E-2</v>
      </c>
      <c r="M161" s="302">
        <f>F166-F161</f>
        <v>3.1257837370307073E-3</v>
      </c>
      <c r="N161" s="302">
        <f>SUM(K161:M161)</f>
        <v>0.38133772764148072</v>
      </c>
    </row>
    <row r="162" spans="1:14" x14ac:dyDescent="0.2">
      <c r="A162" s="282" t="s">
        <v>365</v>
      </c>
      <c r="B162" s="302">
        <f>'Ind T6'!Q62</f>
        <v>0.88542797796532791</v>
      </c>
      <c r="C162" s="299" t="str">
        <f>CONCATENATE("(",ROUND((B162/$H163)*100,1),")")</f>
        <v>(15.8)</v>
      </c>
      <c r="D162" s="302">
        <f>'Ind T6'!R62</f>
        <v>0.20685904278367179</v>
      </c>
      <c r="E162" s="299" t="str">
        <f>CONCATENATE("(",ROUND((D162/$H163)*100,1),")")</f>
        <v>(3.7)</v>
      </c>
      <c r="F162" s="302">
        <f>'Ind T6'!S62</f>
        <v>1.3769004413986603E-2</v>
      </c>
      <c r="G162" s="299" t="str">
        <f>CONCATENATE("(",ROUND((F162/$H163)*100,1),")")</f>
        <v>(0.2)</v>
      </c>
      <c r="H162" s="302">
        <f t="shared" ref="H162" si="131">SUM(B162,D162,F162)</f>
        <v>1.1060560251629863</v>
      </c>
      <c r="I162" s="299" t="str">
        <f>CONCATENATE("(",ROUND((H162/$H163)*100,1),")")</f>
        <v>(19.7)</v>
      </c>
      <c r="K162" s="302">
        <f t="shared" ref="K162:K163" si="132">B167-B162</f>
        <v>0.1647255981857253</v>
      </c>
      <c r="L162" s="302">
        <f t="shared" ref="L162:L163" si="133">D167-D162</f>
        <v>2.6011514479593323E-2</v>
      </c>
      <c r="M162" s="302">
        <f t="shared" ref="M162:M163" si="134">F167-F162</f>
        <v>9.2515969318526792E-4</v>
      </c>
      <c r="N162" s="302">
        <f t="shared" ref="N162:N163" si="135">SUM(K162:M162)</f>
        <v>0.19166227235850389</v>
      </c>
    </row>
    <row r="163" spans="1:14" x14ac:dyDescent="0.2">
      <c r="A163" s="282" t="s">
        <v>363</v>
      </c>
      <c r="B163" s="302">
        <f>SUM(B161:B162)</f>
        <v>4.6388585811959224</v>
      </c>
      <c r="C163" s="299" t="str">
        <f>CONCATENATE("(",ROUND((B163/$H163)*100,1),")")</f>
        <v>(82.6)</v>
      </c>
      <c r="D163" s="302">
        <f>SUM(D161:D162)</f>
        <v>0.7294332573686817</v>
      </c>
      <c r="E163" s="299" t="str">
        <f>CONCATENATE("(",ROUND((D163/$H163)*100,1),")")</f>
        <v>(13)</v>
      </c>
      <c r="F163" s="302">
        <f>SUM(F161:F162)</f>
        <v>0.24670816143540036</v>
      </c>
      <c r="G163" s="299" t="str">
        <f>CONCATENATE("(",ROUND((F163/$H163)*100,1),")")</f>
        <v>(4.4)</v>
      </c>
      <c r="H163" s="302">
        <f>SUM(H161:H162)</f>
        <v>5.6150000000000038</v>
      </c>
      <c r="I163" s="299" t="str">
        <f>CONCATENATE("(",ROUND((H163/$H163)*100,1),")")</f>
        <v>(100)</v>
      </c>
      <c r="K163" s="302">
        <f t="shared" si="132"/>
        <v>0.48892553464169453</v>
      </c>
      <c r="L163" s="302">
        <f t="shared" si="133"/>
        <v>8.0023521928073937E-2</v>
      </c>
      <c r="M163" s="302">
        <f t="shared" si="134"/>
        <v>4.050943430216003E-3</v>
      </c>
      <c r="N163" s="302">
        <f t="shared" si="135"/>
        <v>0.57299999999998441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4.077630539686564</v>
      </c>
      <c r="C166" s="299" t="str">
        <f>CONCATENATE("(",ROUND((B166/$H168)*100,1),")")</f>
        <v>(65.9)</v>
      </c>
      <c r="D166" s="302">
        <f>'Ind T6'!W63</f>
        <v>0.57658622203349053</v>
      </c>
      <c r="E166" s="299" t="str">
        <f>CONCATENATE("(",ROUND((D166/$H168)*100,1),")")</f>
        <v>(9.3)</v>
      </c>
      <c r="F166" s="302">
        <f>'Ind T6'!X63</f>
        <v>0.23606494075844447</v>
      </c>
      <c r="G166" s="299" t="str">
        <f>CONCATENATE("(",ROUND((F166/$H168)*100,1),")")</f>
        <v>(3.8)</v>
      </c>
      <c r="H166" s="302">
        <f>SUM(B166,D166,F166)</f>
        <v>4.8902817024784984</v>
      </c>
      <c r="I166" s="299" t="str">
        <f>CONCATENATE("(",ROUND((H166/$H168)*100,1),")")</f>
        <v>(79)</v>
      </c>
      <c r="K166" s="302">
        <f>B166-B156</f>
        <v>0.52790343884617563</v>
      </c>
      <c r="L166" s="302">
        <f>D166-D156</f>
        <v>8.7898301632354459E-2</v>
      </c>
      <c r="M166" s="302">
        <f>F166-F156</f>
        <v>8.7948313394279054E-3</v>
      </c>
      <c r="N166" s="302">
        <f>SUM(K166:M166)</f>
        <v>0.62459657181795802</v>
      </c>
    </row>
    <row r="167" spans="1:14" x14ac:dyDescent="0.2">
      <c r="A167" s="282" t="s">
        <v>365</v>
      </c>
      <c r="B167" s="302">
        <f>'Ind T6'!V62</f>
        <v>1.0501535761510532</v>
      </c>
      <c r="C167" s="299" t="str">
        <f>CONCATENATE("(",ROUND((B167/$H168)*100,1),")")</f>
        <v>(17)</v>
      </c>
      <c r="D167" s="302">
        <f>'Ind T6'!W62</f>
        <v>0.23287055726326511</v>
      </c>
      <c r="E167" s="299" t="str">
        <f>CONCATENATE("(",ROUND((D167/$H168)*100,1),")")</f>
        <v>(3.8)</v>
      </c>
      <c r="F167" s="302">
        <f>'Ind T6'!X62</f>
        <v>1.4694164107171871E-2</v>
      </c>
      <c r="G167" s="299" t="str">
        <f>CONCATENATE("(",ROUND((F167/$H168)*100,1),")")</f>
        <v>(0.2)</v>
      </c>
      <c r="H167" s="302">
        <f t="shared" ref="H167" si="136">SUM(B167,D167,F167)</f>
        <v>1.2977182975214903</v>
      </c>
      <c r="I167" s="299" t="str">
        <f>CONCATENATE("(",ROUND((H167/$H168)*100,1),")")</f>
        <v>(21)</v>
      </c>
      <c r="K167" s="302">
        <f t="shared" ref="K167:K168" si="137">B167-B157</f>
        <v>0.24988830229869696</v>
      </c>
      <c r="L167" s="302">
        <f t="shared" ref="L167:L168" si="138">D167-D157</f>
        <v>4.0891852325072892E-2</v>
      </c>
      <c r="M167" s="302">
        <f t="shared" ref="M167:M168" si="139">F167-F157</f>
        <v>1.6232735582807495E-3</v>
      </c>
      <c r="N167" s="302">
        <f t="shared" ref="N167:N168" si="140">SUM(K167:M167)</f>
        <v>0.29240342818205056</v>
      </c>
    </row>
    <row r="168" spans="1:14" x14ac:dyDescent="0.2">
      <c r="A168" s="282" t="s">
        <v>363</v>
      </c>
      <c r="B168" s="302">
        <f>SUM(B166:B167)</f>
        <v>5.127784115837617</v>
      </c>
      <c r="C168" s="299" t="str">
        <f>CONCATENATE("(",ROUND((B168/$H168)*100,1),")")</f>
        <v>(82.9)</v>
      </c>
      <c r="D168" s="302">
        <f>SUM(D166:D167)</f>
        <v>0.80945677929675564</v>
      </c>
      <c r="E168" s="299" t="str">
        <f>CONCATENATE("(",ROUND((D168/$H168)*100,1),")")</f>
        <v>(13.1)</v>
      </c>
      <c r="F168" s="302">
        <f>SUM(F166:F167)</f>
        <v>0.25075910486561637</v>
      </c>
      <c r="G168" s="299" t="str">
        <f>CONCATENATE("(",ROUND((F168/$H168)*100,1),")")</f>
        <v>(4.1)</v>
      </c>
      <c r="H168" s="302">
        <f>SUM(H166:H167)</f>
        <v>6.1879999999999882</v>
      </c>
      <c r="I168" s="299" t="str">
        <f>CONCATENATE("(",ROUND((H168/$H168)*100,1),")")</f>
        <v>(100)</v>
      </c>
      <c r="K168" s="302">
        <f t="shared" si="137"/>
        <v>0.77779174114487226</v>
      </c>
      <c r="L168" s="302">
        <f t="shared" si="138"/>
        <v>0.12879015395742732</v>
      </c>
      <c r="M168" s="302">
        <f t="shared" si="139"/>
        <v>1.0418104897708669E-2</v>
      </c>
      <c r="N168" s="302">
        <f t="shared" si="140"/>
        <v>0.91700000000000825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26.234693019253157</v>
      </c>
      <c r="C177" s="299" t="str">
        <f>CONCATENATE("(",ROUND((B177/$H179)*100,1),")")</f>
        <v>(43.7)</v>
      </c>
      <c r="D177" s="302">
        <f>'Ind T6'!M72</f>
        <v>1.9401531894785313</v>
      </c>
      <c r="E177" s="299" t="str">
        <f>CONCATENATE("(",ROUND((D177/$H179)*100,1),")")</f>
        <v>(3.2)</v>
      </c>
      <c r="F177" s="302">
        <f>'Ind T6'!N72</f>
        <v>21.466268138816591</v>
      </c>
      <c r="G177" s="299" t="str">
        <f>CONCATENATE("(",ROUND((F177/$H179)*100,1),")")</f>
        <v>(35.8)</v>
      </c>
      <c r="H177" s="302">
        <f>SUM(B177,D177,F177)</f>
        <v>49.641114347548282</v>
      </c>
      <c r="I177" s="299" t="str">
        <f>CONCATENATE("(",ROUND((H177/$H179)*100,1),")")</f>
        <v>(82.7)</v>
      </c>
      <c r="K177" s="302">
        <f>B182-B177</f>
        <v>0.81652463526152275</v>
      </c>
      <c r="L177" s="302">
        <f>D182-D177</f>
        <v>0.1229193220851903</v>
      </c>
      <c r="M177" s="302">
        <f>F182-F177</f>
        <v>1.1756376748937356</v>
      </c>
      <c r="N177" s="302">
        <f>SUM(K177:M177)</f>
        <v>2.1150816322404484</v>
      </c>
    </row>
    <row r="178" spans="1:14" x14ac:dyDescent="0.2">
      <c r="A178" s="282" t="s">
        <v>365</v>
      </c>
      <c r="B178" s="302">
        <f>'Ind T6'!L71</f>
        <v>4.8894628886304066</v>
      </c>
      <c r="C178" s="299" t="str">
        <f>CONCATENATE("(",ROUND((B178/$H179)*100,1),")")</f>
        <v>(8.1)</v>
      </c>
      <c r="D178" s="302">
        <f>'Ind T6'!M71</f>
        <v>3.8495826445024255</v>
      </c>
      <c r="E178" s="299" t="str">
        <f>CONCATENATE("(",ROUND((D178/$H179)*100,1),")")</f>
        <v>(6.4)</v>
      </c>
      <c r="F178" s="302">
        <f>'Ind T6'!N71</f>
        <v>1.6138401193189826</v>
      </c>
      <c r="G178" s="299" t="str">
        <f>CONCATENATE("(",ROUND((F178/$H179)*100,1),")")</f>
        <v>(2.7)</v>
      </c>
      <c r="H178" s="302">
        <f t="shared" ref="H178" si="141">SUM(B178,D178,F178)</f>
        <v>10.352885652451814</v>
      </c>
      <c r="I178" s="299" t="str">
        <f>CONCATENATE("(",ROUND((H178/$H179)*100,1),")")</f>
        <v>(17.3)</v>
      </c>
      <c r="K178" s="302">
        <f t="shared" ref="K178:K179" si="142">B183-B178</f>
        <v>0.23870803128537865</v>
      </c>
      <c r="L178" s="302">
        <f t="shared" ref="L178:L179" si="143">D183-D178</f>
        <v>0.21472325564700601</v>
      </c>
      <c r="M178" s="302">
        <f t="shared" ref="M178:M179" si="144">F183-F178</f>
        <v>8.6487080826898488E-2</v>
      </c>
      <c r="N178" s="302">
        <f t="shared" ref="N178:N179" si="145">SUM(K178:M178)</f>
        <v>0.53991836775928315</v>
      </c>
    </row>
    <row r="179" spans="1:14" x14ac:dyDescent="0.2">
      <c r="A179" s="282" t="s">
        <v>363</v>
      </c>
      <c r="B179" s="302">
        <f>SUM(B177:B178)</f>
        <v>31.124155907883562</v>
      </c>
      <c r="C179" s="299" t="str">
        <f>CONCATENATE("(",ROUND((B179/$H179)*100,1),")")</f>
        <v>(51.9)</v>
      </c>
      <c r="D179" s="302">
        <f>SUM(D177:D178)</f>
        <v>5.7897358339809566</v>
      </c>
      <c r="E179" s="299" t="str">
        <f>CONCATENATE("(",ROUND((D179/$H179)*100,1),")")</f>
        <v>(9.7)</v>
      </c>
      <c r="F179" s="302">
        <f>SUM(F177:F178)</f>
        <v>23.080108258135574</v>
      </c>
      <c r="G179" s="299" t="str">
        <f>CONCATENATE("(",ROUND((F179/$H179)*100,1),")")</f>
        <v>(38.5)</v>
      </c>
      <c r="H179" s="302">
        <f>SUM(H177:H178)</f>
        <v>59.994000000000099</v>
      </c>
      <c r="I179" s="299" t="str">
        <f>CONCATENATE("(",ROUND((H179/$H179)*100,1),")")</f>
        <v>(100)</v>
      </c>
      <c r="K179" s="302">
        <f t="shared" si="142"/>
        <v>1.0552326665468996</v>
      </c>
      <c r="L179" s="302">
        <f t="shared" si="143"/>
        <v>0.33764257773219608</v>
      </c>
      <c r="M179" s="302">
        <f t="shared" si="144"/>
        <v>1.2621247557206345</v>
      </c>
      <c r="N179" s="302">
        <f t="shared" si="145"/>
        <v>2.6549999999997302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27.05121765451468</v>
      </c>
      <c r="C182" s="299" t="str">
        <f>CONCATENATE("(",ROUND((B182/$H184)*100,1),")")</f>
        <v>(43.2)</v>
      </c>
      <c r="D182" s="302">
        <f>'Ind T6'!R72</f>
        <v>2.0630725115637216</v>
      </c>
      <c r="E182" s="299" t="str">
        <f>CONCATENATE("(",ROUND((D182/$H184)*100,1),")")</f>
        <v>(3.3)</v>
      </c>
      <c r="F182" s="302">
        <f>'Ind T6'!S72</f>
        <v>22.641905813710327</v>
      </c>
      <c r="G182" s="299" t="str">
        <f>CONCATENATE("(",ROUND((F182/$H184)*100,1),")")</f>
        <v>(36.1)</v>
      </c>
      <c r="H182" s="302">
        <f>SUM(B182,D182,F182)</f>
        <v>51.756195979788728</v>
      </c>
      <c r="I182" s="299" t="str">
        <f>CONCATENATE("(",ROUND((H182/$H184)*100,1),")")</f>
        <v>(82.6)</v>
      </c>
      <c r="K182" s="302">
        <f>B187-B182</f>
        <v>0.52713384824998144</v>
      </c>
      <c r="L182" s="302">
        <f>D187-D182</f>
        <v>0.18784747777995303</v>
      </c>
      <c r="M182" s="302">
        <f>F187-F182</f>
        <v>1.7208688710890705</v>
      </c>
      <c r="N182" s="302">
        <f>SUM(K182:M182)</f>
        <v>2.435850197119005</v>
      </c>
    </row>
    <row r="183" spans="1:14" x14ac:dyDescent="0.2">
      <c r="A183" s="282" t="s">
        <v>365</v>
      </c>
      <c r="B183" s="302">
        <f>'Ind T6'!Q71</f>
        <v>5.1281709199157852</v>
      </c>
      <c r="C183" s="299" t="str">
        <f>CONCATENATE("(",ROUND((B183/$H184)*100,1),")")</f>
        <v>(8.2)</v>
      </c>
      <c r="D183" s="302">
        <f>'Ind T6'!R71</f>
        <v>4.0643059001494315</v>
      </c>
      <c r="E183" s="299" t="str">
        <f>CONCATENATE("(",ROUND((D183/$H184)*100,1),")")</f>
        <v>(6.5)</v>
      </c>
      <c r="F183" s="302">
        <f>'Ind T6'!S71</f>
        <v>1.7003272001458811</v>
      </c>
      <c r="G183" s="299" t="str">
        <f>CONCATENATE("(",ROUND((F183/$H184)*100,1),")")</f>
        <v>(2.7)</v>
      </c>
      <c r="H183" s="302">
        <f t="shared" ref="H183" si="146">SUM(B183,D183,F183)</f>
        <v>10.892804020211099</v>
      </c>
      <c r="I183" s="299" t="str">
        <f>CONCATENATE("(",ROUND((H183/$H184)*100,1),")")</f>
        <v>(17.4)</v>
      </c>
      <c r="K183" s="302">
        <f t="shared" ref="K183:K184" si="147">B188-B183</f>
        <v>0.34448879053324521</v>
      </c>
      <c r="L183" s="302">
        <f t="shared" ref="L183:L184" si="148">D188-D183</f>
        <v>0.32157415404018508</v>
      </c>
      <c r="M183" s="302">
        <f t="shared" ref="M183:M184" si="149">F188-F183</f>
        <v>0.16508685830772452</v>
      </c>
      <c r="N183" s="302">
        <f t="shared" ref="N183:N184" si="150">SUM(K183:M183)</f>
        <v>0.83114980288115481</v>
      </c>
    </row>
    <row r="184" spans="1:14" x14ac:dyDescent="0.2">
      <c r="A184" s="282" t="s">
        <v>363</v>
      </c>
      <c r="B184" s="302">
        <f>SUM(B182:B183)</f>
        <v>32.179388574430462</v>
      </c>
      <c r="C184" s="299" t="str">
        <f>CONCATENATE("(",ROUND((B184/$H184)*100,1),")")</f>
        <v>(51.4)</v>
      </c>
      <c r="D184" s="302">
        <f>SUM(D182:D183)</f>
        <v>6.1273784117131527</v>
      </c>
      <c r="E184" s="299" t="str">
        <f>CONCATENATE("(",ROUND((D184/$H184)*100,1),")")</f>
        <v>(9.8)</v>
      </c>
      <c r="F184" s="302">
        <f>SUM(F182:F183)</f>
        <v>24.342233013856209</v>
      </c>
      <c r="G184" s="299" t="str">
        <f>CONCATENATE("(",ROUND((F184/$H184)*100,1),")")</f>
        <v>(38.9)</v>
      </c>
      <c r="H184" s="302">
        <f>SUM(H182:H183)</f>
        <v>62.64899999999983</v>
      </c>
      <c r="I184" s="299" t="str">
        <f>CONCATENATE("(",ROUND((H184/$H184)*100,1),")")</f>
        <v>(100)</v>
      </c>
      <c r="K184" s="302">
        <f t="shared" si="147"/>
        <v>0.87162263878322932</v>
      </c>
      <c r="L184" s="302">
        <f t="shared" si="148"/>
        <v>0.509421631820139</v>
      </c>
      <c r="M184" s="302">
        <f t="shared" si="149"/>
        <v>1.8859557293967946</v>
      </c>
      <c r="N184" s="302">
        <f t="shared" si="150"/>
        <v>3.2670000000001629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27.578351502764662</v>
      </c>
      <c r="C187" s="299" t="str">
        <f>CONCATENATE("(",ROUND((B187/$H189)*100,1),")")</f>
        <v>(41.8)</v>
      </c>
      <c r="D187" s="302">
        <f>'Ind T6'!W72</f>
        <v>2.2509199893436747</v>
      </c>
      <c r="E187" s="299" t="str">
        <f>CONCATENATE("(",ROUND((D187/$H189)*100,1),")")</f>
        <v>(3.4)</v>
      </c>
      <c r="F187" s="302">
        <f>'Ind T6'!X72</f>
        <v>24.362774684799398</v>
      </c>
      <c r="G187" s="299" t="str">
        <f>CONCATENATE("(",ROUND((F187/$H189)*100,1),")")</f>
        <v>(37)</v>
      </c>
      <c r="H187" s="302">
        <f>SUM(B187,D187,F187)</f>
        <v>54.192046176907738</v>
      </c>
      <c r="I187" s="299" t="str">
        <f>CONCATENATE("(",ROUND((H187/$H189)*100,1),")")</f>
        <v>(82.2)</v>
      </c>
      <c r="K187" s="302">
        <f>B187-B177</f>
        <v>1.3436584835115042</v>
      </c>
      <c r="L187" s="302">
        <f>D187-D177</f>
        <v>0.31076679986514333</v>
      </c>
      <c r="M187" s="302">
        <f>F187-F177</f>
        <v>2.8965065459828061</v>
      </c>
      <c r="N187" s="302">
        <f>SUM(K187:M187)</f>
        <v>4.5509318293594534</v>
      </c>
    </row>
    <row r="188" spans="1:14" x14ac:dyDescent="0.2">
      <c r="A188" s="282" t="s">
        <v>365</v>
      </c>
      <c r="B188" s="302">
        <f>'Ind T6'!V71</f>
        <v>5.4726597104490304</v>
      </c>
      <c r="C188" s="299" t="str">
        <f>CONCATENATE("(",ROUND((B188/$H189)*100,1),")")</f>
        <v>(8.3)</v>
      </c>
      <c r="D188" s="302">
        <f>'Ind T6'!W71</f>
        <v>4.3858800541896166</v>
      </c>
      <c r="E188" s="299" t="str">
        <f>CONCATENATE("(",ROUND((D188/$H189)*100,1),")")</f>
        <v>(6.7)</v>
      </c>
      <c r="F188" s="302">
        <f>'Ind T6'!X71</f>
        <v>1.8654140584536056</v>
      </c>
      <c r="G188" s="299" t="str">
        <f>CONCATENATE("(",ROUND((F188/$H189)*100,1),")")</f>
        <v>(2.8)</v>
      </c>
      <c r="H188" s="302">
        <f t="shared" ref="H188" si="151">SUM(B188,D188,F188)</f>
        <v>11.723953823092252</v>
      </c>
      <c r="I188" s="299" t="str">
        <f>CONCATENATE("(",ROUND((H188/$H189)*100,1),")")</f>
        <v>(17.8)</v>
      </c>
      <c r="K188" s="302">
        <f t="shared" ref="K188:K189" si="152">B188-B178</f>
        <v>0.58319682181862387</v>
      </c>
      <c r="L188" s="302">
        <f t="shared" ref="L188:L189" si="153">D188-D178</f>
        <v>0.53629740968719108</v>
      </c>
      <c r="M188" s="302">
        <f t="shared" ref="M188:M189" si="154">F188-F178</f>
        <v>0.251573939134623</v>
      </c>
      <c r="N188" s="302">
        <f t="shared" ref="N188:N189" si="155">SUM(K188:M188)</f>
        <v>1.371068170640438</v>
      </c>
    </row>
    <row r="189" spans="1:14" x14ac:dyDescent="0.2">
      <c r="A189" s="282" t="s">
        <v>363</v>
      </c>
      <c r="B189" s="302">
        <f>SUM(B187:B188)</f>
        <v>33.051011213213691</v>
      </c>
      <c r="C189" s="299" t="str">
        <f>CONCATENATE("(",ROUND((B189/$H189)*100,1),")")</f>
        <v>(50.1)</v>
      </c>
      <c r="D189" s="302">
        <f>SUM(D187:D188)</f>
        <v>6.6368000435332917</v>
      </c>
      <c r="E189" s="299" t="str">
        <f>CONCATENATE("(",ROUND((D189/$H189)*100,1),")")</f>
        <v>(10.1)</v>
      </c>
      <c r="F189" s="302">
        <f>SUM(F187:F188)</f>
        <v>26.228188743253003</v>
      </c>
      <c r="G189" s="299" t="str">
        <f>CONCATENATE("(",ROUND((F189/$H189)*100,1),")")</f>
        <v>(39.8)</v>
      </c>
      <c r="H189" s="302">
        <f>SUM(H187:H188)</f>
        <v>65.915999999999997</v>
      </c>
      <c r="I189" s="299" t="str">
        <f>CONCATENATE("(",ROUND((H189/$H189)*100,1),")")</f>
        <v>(100)</v>
      </c>
      <c r="K189" s="302">
        <f t="shared" si="152"/>
        <v>1.9268553053301289</v>
      </c>
      <c r="L189" s="302">
        <f t="shared" si="153"/>
        <v>0.84706420955233508</v>
      </c>
      <c r="M189" s="302">
        <f t="shared" si="154"/>
        <v>3.1480804851174291</v>
      </c>
      <c r="N189" s="302">
        <f t="shared" si="155"/>
        <v>5.9219999999998931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42.217885699223892</v>
      </c>
      <c r="C198" s="299" t="str">
        <f>CONCATENATE("(",ROUND((B198/$H200)*100,1),")")</f>
        <v>(35.2)</v>
      </c>
      <c r="D198" s="302">
        <f>'Ind T6'!M81</f>
        <v>15.244323019065408</v>
      </c>
      <c r="E198" s="299" t="str">
        <f>CONCATENATE("(",ROUND((D198/$H200)*100,1),")")</f>
        <v>(12.7)</v>
      </c>
      <c r="F198" s="302">
        <f>'Ind T6'!N81</f>
        <v>3.4537136817447407</v>
      </c>
      <c r="G198" s="299" t="str">
        <f>CONCATENATE("(",ROUND((F198/$H200)*100,1),")")</f>
        <v>(2.9)</v>
      </c>
      <c r="H198" s="302">
        <f>SUM(B198,D198,F198)</f>
        <v>60.915922400034042</v>
      </c>
      <c r="I198" s="299" t="str">
        <f>CONCATENATE("(",ROUND((H198/$H200)*100,1),")")</f>
        <v>(50.8)</v>
      </c>
      <c r="K198" s="302">
        <f>B203-B198</f>
        <v>0.66905870625399899</v>
      </c>
      <c r="L198" s="302">
        <f>D203-D198</f>
        <v>-1.9908181357008559E-2</v>
      </c>
      <c r="M198" s="302">
        <f>F203-F198</f>
        <v>4.29597277414282E-2</v>
      </c>
      <c r="N198" s="302">
        <f>SUM(K198:M198)</f>
        <v>0.69211025263841863</v>
      </c>
    </row>
    <row r="199" spans="1:14" x14ac:dyDescent="0.2">
      <c r="A199" s="282" t="s">
        <v>365</v>
      </c>
      <c r="B199" s="302">
        <f>'Ind T6'!L80</f>
        <v>26.419168737775173</v>
      </c>
      <c r="C199" s="299" t="str">
        <f>CONCATENATE("(",ROUND((B199/$H200)*100,1),")")</f>
        <v>(22)</v>
      </c>
      <c r="D199" s="302">
        <f>'Ind T6'!M80</f>
        <v>29.837268929926459</v>
      </c>
      <c r="E199" s="299" t="str">
        <f>CONCATENATE("(",ROUND((D199/$H200)*100,1),")")</f>
        <v>(24.9)</v>
      </c>
      <c r="F199" s="302">
        <f>'Ind T6'!N80</f>
        <v>2.7546399322645425</v>
      </c>
      <c r="G199" s="299" t="str">
        <f>CONCATENATE("(",ROUND((F199/$H200)*100,1),")")</f>
        <v>(2.3)</v>
      </c>
      <c r="H199" s="302">
        <f t="shared" ref="H199" si="156">SUM(B199,D199,F199)</f>
        <v>59.011077599966178</v>
      </c>
      <c r="I199" s="299" t="str">
        <f>CONCATENATE("(",ROUND((H199/$H200)*100,1),")")</f>
        <v>(49.2)</v>
      </c>
      <c r="K199" s="302">
        <f t="shared" ref="K199:K200" si="157">B204-B199</f>
        <v>1.1080742877882415</v>
      </c>
      <c r="L199" s="302">
        <f t="shared" ref="L199:L200" si="158">D204-D199</f>
        <v>-1.1598523843135027</v>
      </c>
      <c r="M199" s="302">
        <f t="shared" ref="M199:M200" si="159">F204-F199</f>
        <v>8.0667843886524704E-2</v>
      </c>
      <c r="N199" s="302">
        <f t="shared" ref="N199:N200" si="160">SUM(K199:M199)</f>
        <v>2.8889747361263485E-2</v>
      </c>
    </row>
    <row r="200" spans="1:14" x14ac:dyDescent="0.2">
      <c r="A200" s="282" t="s">
        <v>363</v>
      </c>
      <c r="B200" s="302">
        <f>SUM(B198:B199)</f>
        <v>68.637054436999065</v>
      </c>
      <c r="C200" s="299" t="str">
        <f>CONCATENATE("(",ROUND((B200/$H200)*100,1),")")</f>
        <v>(57.2)</v>
      </c>
      <c r="D200" s="302">
        <f>SUM(D198:D199)</f>
        <v>45.081591948991871</v>
      </c>
      <c r="E200" s="299" t="str">
        <f>CONCATENATE("(",ROUND((D200/$H200)*100,1),")")</f>
        <v>(37.6)</v>
      </c>
      <c r="F200" s="302">
        <f>SUM(F198:F199)</f>
        <v>6.2083536140092832</v>
      </c>
      <c r="G200" s="299" t="str">
        <f>CONCATENATE("(",ROUND((F200/$H200)*100,1),")")</f>
        <v>(5.2)</v>
      </c>
      <c r="H200" s="302">
        <f>SUM(H198:H199)</f>
        <v>119.92700000000022</v>
      </c>
      <c r="I200" s="299" t="str">
        <f>CONCATENATE("(",ROUND((H200/$H200)*100,1),")")</f>
        <v>(100)</v>
      </c>
      <c r="K200" s="302">
        <f t="shared" si="157"/>
        <v>1.7771329940422476</v>
      </c>
      <c r="L200" s="302">
        <f t="shared" si="158"/>
        <v>-1.179760565670513</v>
      </c>
      <c r="M200" s="302">
        <f t="shared" si="159"/>
        <v>0.1236275716279529</v>
      </c>
      <c r="N200" s="302">
        <f t="shared" si="160"/>
        <v>0.72099999999968745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42.886944405477891</v>
      </c>
      <c r="C203" s="299" t="str">
        <f>CONCATENATE("(",ROUND((B203/$H205)*100,1),")")</f>
        <v>(35.5)</v>
      </c>
      <c r="D203" s="302">
        <f>'Ind T6'!R81</f>
        <v>15.2244148377084</v>
      </c>
      <c r="E203" s="299" t="str">
        <f>CONCATENATE("(",ROUND((D203/$H205)*100,1),")")</f>
        <v>(12.6)</v>
      </c>
      <c r="F203" s="302">
        <f>'Ind T6'!S81</f>
        <v>3.4966734094861689</v>
      </c>
      <c r="G203" s="299" t="str">
        <f>CONCATENATE("(",ROUND((F203/$H205)*100,1),")")</f>
        <v>(2.9)</v>
      </c>
      <c r="H203" s="302">
        <f>SUM(B203,D203,F203)</f>
        <v>61.608032652672463</v>
      </c>
      <c r="I203" s="299" t="str">
        <f>CONCATENATE("(",ROUND((H203/$H205)*100,1),")")</f>
        <v>(51.1)</v>
      </c>
      <c r="K203" s="302">
        <f>B208-B203</f>
        <v>0.85513194561245598</v>
      </c>
      <c r="L203" s="302">
        <f>D208-D203</f>
        <v>0.12758389920548296</v>
      </c>
      <c r="M203" s="302">
        <f>F208-F203</f>
        <v>7.4247243225170401E-2</v>
      </c>
      <c r="N203" s="302">
        <f>SUM(K203:M203)</f>
        <v>1.0569630880431093</v>
      </c>
    </row>
    <row r="204" spans="1:14" x14ac:dyDescent="0.2">
      <c r="A204" s="282" t="s">
        <v>365</v>
      </c>
      <c r="B204" s="302">
        <f>'Ind T6'!Q80</f>
        <v>27.527243025563415</v>
      </c>
      <c r="C204" s="299" t="str">
        <f>CONCATENATE("(",ROUND((B204/$H205)*100,1),")")</f>
        <v>(22.8)</v>
      </c>
      <c r="D204" s="302">
        <f>'Ind T6'!R80</f>
        <v>28.677416545612957</v>
      </c>
      <c r="E204" s="299" t="str">
        <f>CONCATENATE("(",ROUND((D204/$H205)*100,1),")")</f>
        <v>(23.8)</v>
      </c>
      <c r="F204" s="302">
        <f>'Ind T6'!S80</f>
        <v>2.8353077761510672</v>
      </c>
      <c r="G204" s="299" t="str">
        <f>CONCATENATE("(",ROUND((F204/$H205)*100,1),")")</f>
        <v>(2.4)</v>
      </c>
      <c r="H204" s="302">
        <f t="shared" ref="H204" si="161">SUM(B204,D204,F204)</f>
        <v>59.03996734732744</v>
      </c>
      <c r="I204" s="299" t="str">
        <f>CONCATENATE("(",ROUND((H204/$H205)*100,1),")")</f>
        <v>(48.9)</v>
      </c>
      <c r="K204" s="302">
        <f t="shared" ref="K204:K205" si="162">B209-B204</f>
        <v>2.1576672917730093</v>
      </c>
      <c r="L204" s="302">
        <f t="shared" ref="L204:L205" si="163">D209-D204</f>
        <v>-1.9832848440264961</v>
      </c>
      <c r="M204" s="302">
        <f t="shared" ref="M204:M205" si="164">F209-F204</f>
        <v>0.18665446421045129</v>
      </c>
      <c r="N204" s="302">
        <f t="shared" ref="N204:N205" si="165">SUM(K204:M204)</f>
        <v>0.36103691195696452</v>
      </c>
    </row>
    <row r="205" spans="1:14" x14ac:dyDescent="0.2">
      <c r="A205" s="282" t="s">
        <v>363</v>
      </c>
      <c r="B205" s="302">
        <f>SUM(B203:B204)</f>
        <v>70.414187431041313</v>
      </c>
      <c r="C205" s="299" t="str">
        <f>CONCATENATE("(",ROUND((B205/$H205)*100,1),")")</f>
        <v>(58.4)</v>
      </c>
      <c r="D205" s="302">
        <f>SUM(D203:D204)</f>
        <v>43.901831383321358</v>
      </c>
      <c r="E205" s="299" t="str">
        <f>CONCATENATE("(",ROUND((D205/$H205)*100,1),")")</f>
        <v>(36.4)</v>
      </c>
      <c r="F205" s="302">
        <f>SUM(F203:F204)</f>
        <v>6.3319811856372361</v>
      </c>
      <c r="G205" s="299" t="str">
        <f>CONCATENATE("(",ROUND((F205/$H205)*100,1),")")</f>
        <v>(5.2)</v>
      </c>
      <c r="H205" s="302">
        <f>SUM(H203:H204)</f>
        <v>120.64799999999991</v>
      </c>
      <c r="I205" s="299" t="str">
        <f>CONCATENATE("(",ROUND((H205/$H205)*100,1),")")</f>
        <v>(100)</v>
      </c>
      <c r="K205" s="302">
        <f t="shared" si="162"/>
        <v>3.0127992373854511</v>
      </c>
      <c r="L205" s="302">
        <f t="shared" si="163"/>
        <v>-1.8557009448210167</v>
      </c>
      <c r="M205" s="302">
        <f t="shared" si="164"/>
        <v>0.26090170743562169</v>
      </c>
      <c r="N205" s="302">
        <f t="shared" si="165"/>
        <v>1.4180000000000561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43.742076351090347</v>
      </c>
      <c r="C208" s="299" t="str">
        <f>CONCATENATE("(",ROUND((B208/$H210)*100,1),")")</f>
        <v>(35.8)</v>
      </c>
      <c r="D208" s="302">
        <f>'Ind T6'!W81</f>
        <v>15.351998736913883</v>
      </c>
      <c r="E208" s="299" t="str">
        <f>CONCATENATE("(",ROUND((D208/$H210)*100,1),")")</f>
        <v>(12.6)</v>
      </c>
      <c r="F208" s="302">
        <f>'Ind T6'!X81</f>
        <v>3.5709206527113393</v>
      </c>
      <c r="G208" s="299" t="str">
        <f>CONCATENATE("(",ROUND((F208/$H210)*100,1),")")</f>
        <v>(2.9)</v>
      </c>
      <c r="H208" s="302">
        <f>SUM(B208,D208,F208)</f>
        <v>62.664995740715568</v>
      </c>
      <c r="I208" s="299" t="str">
        <f>CONCATENATE("(",ROUND((H208/$H210)*100,1),")")</f>
        <v>(51.3)</v>
      </c>
      <c r="K208" s="302">
        <f>B208-B198</f>
        <v>1.524190651866455</v>
      </c>
      <c r="L208" s="302">
        <f>D208-D198</f>
        <v>0.10767571784847441</v>
      </c>
      <c r="M208" s="302">
        <f>F208-F198</f>
        <v>0.1172069709665986</v>
      </c>
      <c r="N208" s="302">
        <f>SUM(K208:M208)</f>
        <v>1.749073340681528</v>
      </c>
    </row>
    <row r="209" spans="1:14" x14ac:dyDescent="0.2">
      <c r="A209" s="282" t="s">
        <v>365</v>
      </c>
      <c r="B209" s="302">
        <f>'Ind T6'!V80</f>
        <v>29.684910317336424</v>
      </c>
      <c r="C209" s="299" t="str">
        <f>CONCATENATE("(",ROUND((B209/$H210)*100,1),")")</f>
        <v>(24.3)</v>
      </c>
      <c r="D209" s="302">
        <f>'Ind T6'!W80</f>
        <v>26.694131701586461</v>
      </c>
      <c r="E209" s="299" t="str">
        <f>CONCATENATE("(",ROUND((D209/$H210)*100,1),")")</f>
        <v>(21.9)</v>
      </c>
      <c r="F209" s="302">
        <f>'Ind T6'!X80</f>
        <v>3.0219622403615185</v>
      </c>
      <c r="G209" s="299" t="str">
        <f>CONCATENATE("(",ROUND((F209/$H210)*100,1),")")</f>
        <v>(2.5)</v>
      </c>
      <c r="H209" s="302">
        <f t="shared" ref="H209" si="166">SUM(B209,D209,F209)</f>
        <v>59.401004259284406</v>
      </c>
      <c r="I209" s="299" t="str">
        <f>CONCATENATE("(",ROUND((H209/$H210)*100,1),")")</f>
        <v>(48.7)</v>
      </c>
      <c r="K209" s="302">
        <f t="shared" ref="K209:K210" si="167">B209-B199</f>
        <v>3.2657415795612508</v>
      </c>
      <c r="L209" s="302">
        <f t="shared" ref="L209:L210" si="168">D209-D199</f>
        <v>-3.1431372283399988</v>
      </c>
      <c r="M209" s="302">
        <f t="shared" ref="M209:M210" si="169">F209-F199</f>
        <v>0.26732230809697599</v>
      </c>
      <c r="N209" s="302">
        <f t="shared" ref="N209:N210" si="170">SUM(K209:M209)</f>
        <v>0.38992665931822801</v>
      </c>
    </row>
    <row r="210" spans="1:14" x14ac:dyDescent="0.2">
      <c r="A210" s="282" t="s">
        <v>363</v>
      </c>
      <c r="B210" s="302">
        <f>SUM(B208:B209)</f>
        <v>73.426986668426764</v>
      </c>
      <c r="C210" s="299" t="str">
        <f>CONCATENATE("(",ROUND((B210/$H210)*100,1),")")</f>
        <v>(60.2)</v>
      </c>
      <c r="D210" s="302">
        <f>SUM(D208:D209)</f>
        <v>42.046130438500342</v>
      </c>
      <c r="E210" s="299" t="str">
        <f>CONCATENATE("(",ROUND((D210/$H210)*100,1),")")</f>
        <v>(34.4)</v>
      </c>
      <c r="F210" s="302">
        <f>SUM(F208:F209)</f>
        <v>6.5928828930728578</v>
      </c>
      <c r="G210" s="299" t="str">
        <f>CONCATENATE("(",ROUND((F210/$H210)*100,1),")")</f>
        <v>(5.4)</v>
      </c>
      <c r="H210" s="302">
        <f>SUM(H208:H209)</f>
        <v>122.06599999999997</v>
      </c>
      <c r="I210" s="299" t="str">
        <f>CONCATENATE("(",ROUND((H210/$H210)*100,1),")")</f>
        <v>(100)</v>
      </c>
      <c r="K210" s="302">
        <f t="shared" si="167"/>
        <v>4.7899322314276986</v>
      </c>
      <c r="L210" s="302">
        <f t="shared" si="168"/>
        <v>-3.0354615104915297</v>
      </c>
      <c r="M210" s="302">
        <f t="shared" si="169"/>
        <v>0.38452927906357459</v>
      </c>
      <c r="N210" s="302">
        <f t="shared" si="170"/>
        <v>2.1389999999997436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25.405584617861479</v>
      </c>
      <c r="C219" s="299" t="str">
        <f>CONCATENATE("(",ROUND((B219/$H221)*100,1),")")</f>
        <v>(56.1)</v>
      </c>
      <c r="D219" s="302">
        <f>'Ind T6'!M90</f>
        <v>4.0957674598843088</v>
      </c>
      <c r="E219" s="299" t="str">
        <f>CONCATENATE("(",ROUND((D219/$H221)*100,1),")")</f>
        <v>(9)</v>
      </c>
      <c r="F219" s="302">
        <f>'Ind T6'!N90</f>
        <v>4.3253995606902462</v>
      </c>
      <c r="G219" s="299" t="str">
        <f>CONCATENATE("(",ROUND((F219/$H221)*100,1),")")</f>
        <v>(9.6)</v>
      </c>
      <c r="H219" s="302">
        <f>SUM(B219,D219,F219)</f>
        <v>33.826751638436029</v>
      </c>
      <c r="I219" s="299" t="str">
        <f>CONCATENATE("(",ROUND((H219/$H221)*100,1),")")</f>
        <v>(74.7)</v>
      </c>
      <c r="K219" s="302">
        <f>B224-B219</f>
        <v>-0.7526686523370465</v>
      </c>
      <c r="L219" s="302">
        <f>D224-D219</f>
        <v>-7.7194157935221774E-2</v>
      </c>
      <c r="M219" s="302">
        <f>F224-F219</f>
        <v>-0.10652168769207826</v>
      </c>
      <c r="N219" s="302">
        <f>SUM(K219:M219)</f>
        <v>-0.93638449796434653</v>
      </c>
    </row>
    <row r="220" spans="1:14" x14ac:dyDescent="0.2">
      <c r="A220" s="282" t="s">
        <v>365</v>
      </c>
      <c r="B220" s="302">
        <f>'Ind T6'!L89</f>
        <v>6.9111113407836289</v>
      </c>
      <c r="C220" s="299" t="str">
        <f>CONCATENATE("(",ROUND((B220/$H221)*100,1),")")</f>
        <v>(15.3)</v>
      </c>
      <c r="D220" s="302">
        <f>'Ind T6'!M89</f>
        <v>4.1517650969157422</v>
      </c>
      <c r="E220" s="299" t="str">
        <f>CONCATENATE("(",ROUND((D220/$H221)*100,1),")")</f>
        <v>(9.2)</v>
      </c>
      <c r="F220" s="302">
        <f>'Ind T6'!N89</f>
        <v>0.3823719238646171</v>
      </c>
      <c r="G220" s="299" t="str">
        <f>CONCATENATE("(",ROUND((F220/$H221)*100,1),")")</f>
        <v>(0.8)</v>
      </c>
      <c r="H220" s="302">
        <f t="shared" ref="H220" si="171">SUM(B220,D220,F220)</f>
        <v>11.445248361563989</v>
      </c>
      <c r="I220" s="299" t="str">
        <f>CONCATENATE("(",ROUND((H220/$H221)*100,1),")")</f>
        <v>(25.3)</v>
      </c>
      <c r="K220" s="302">
        <f t="shared" ref="K220:K221" si="172">B225-B220</f>
        <v>-0.18436476733242646</v>
      </c>
      <c r="L220" s="302">
        <f t="shared" ref="L220:L221" si="173">D225-D220</f>
        <v>2.1277123742491355E-3</v>
      </c>
      <c r="M220" s="302">
        <f t="shared" ref="M220:M221" si="174">F225-F220</f>
        <v>-2.2378447077474106E-2</v>
      </c>
      <c r="N220" s="302">
        <f t="shared" ref="N220:N221" si="175">SUM(K220:M220)</f>
        <v>-0.20461550203565143</v>
      </c>
    </row>
    <row r="221" spans="1:14" x14ac:dyDescent="0.2">
      <c r="A221" s="282" t="s">
        <v>363</v>
      </c>
      <c r="B221" s="302">
        <f>SUM(B219:B220)</f>
        <v>32.316695958645106</v>
      </c>
      <c r="C221" s="299" t="str">
        <f>CONCATENATE("(",ROUND((B221/$H221)*100,1),")")</f>
        <v>(71.4)</v>
      </c>
      <c r="D221" s="302">
        <f>SUM(D219:D220)</f>
        <v>8.247532556800051</v>
      </c>
      <c r="E221" s="299" t="str">
        <f>CONCATENATE("(",ROUND((D221/$H221)*100,1),")")</f>
        <v>(18.2)</v>
      </c>
      <c r="F221" s="302">
        <f>SUM(F219:F220)</f>
        <v>4.7077714845548631</v>
      </c>
      <c r="G221" s="299" t="str">
        <f>CONCATENATE("(",ROUND((F221/$H221)*100,1),")")</f>
        <v>(10.4)</v>
      </c>
      <c r="H221" s="302">
        <f>SUM(H219:H220)</f>
        <v>45.27200000000002</v>
      </c>
      <c r="I221" s="299" t="str">
        <f>CONCATENATE("(",ROUND((H221/$H221)*100,1),")")</f>
        <v>(100)</v>
      </c>
      <c r="K221" s="302">
        <f t="shared" si="172"/>
        <v>-0.93703341966947207</v>
      </c>
      <c r="L221" s="302">
        <f t="shared" si="173"/>
        <v>-7.5066445560972639E-2</v>
      </c>
      <c r="M221" s="302">
        <f t="shared" si="174"/>
        <v>-0.12890013476955176</v>
      </c>
      <c r="N221" s="302">
        <f t="shared" si="175"/>
        <v>-1.1409999999999965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24.652915965524432</v>
      </c>
      <c r="C224" s="299" t="str">
        <f>CONCATENATE("(",ROUND((B224/$H226)*100,1),")")</f>
        <v>(55.9)</v>
      </c>
      <c r="D224" s="302">
        <f>'Ind T6'!R90</f>
        <v>4.018573301949087</v>
      </c>
      <c r="E224" s="299" t="str">
        <f>CONCATENATE("(",ROUND((D224/$H226)*100,1),")")</f>
        <v>(9.1)</v>
      </c>
      <c r="F224" s="302">
        <f>'Ind T6'!S90</f>
        <v>4.218877872998168</v>
      </c>
      <c r="G224" s="299" t="str">
        <f>CONCATENATE("(",ROUND((F224/$H226)*100,1),")")</f>
        <v>(9.6)</v>
      </c>
      <c r="H224" s="302">
        <f>SUM(B224,D224,F224)</f>
        <v>32.890367140471689</v>
      </c>
      <c r="I224" s="299" t="str">
        <f>CONCATENATE("(",ROUND((H224/$H226)*100,1),")")</f>
        <v>(74.5)</v>
      </c>
      <c r="K224" s="302">
        <f>B229-B224</f>
        <v>-0.81062337579890809</v>
      </c>
      <c r="L224" s="302">
        <f>D229-D224</f>
        <v>8.1658783268951041E-2</v>
      </c>
      <c r="M224" s="302">
        <f>F229-F224</f>
        <v>5.9277401473391222E-2</v>
      </c>
      <c r="N224" s="302">
        <f>SUM(K224:M224)</f>
        <v>-0.66968719105656582</v>
      </c>
    </row>
    <row r="225" spans="1:14" x14ac:dyDescent="0.2">
      <c r="A225" s="282" t="s">
        <v>365</v>
      </c>
      <c r="B225" s="302">
        <f>'Ind T6'!Q89</f>
        <v>6.7267465734512024</v>
      </c>
      <c r="C225" s="299" t="str">
        <f>CONCATENATE("(",ROUND((B225/$H226)*100,1),")")</f>
        <v>(15.2)</v>
      </c>
      <c r="D225" s="302">
        <f>'Ind T6'!R89</f>
        <v>4.1538928092899914</v>
      </c>
      <c r="E225" s="299" t="str">
        <f>CONCATENATE("(",ROUND((D225/$H226)*100,1),")")</f>
        <v>(9.4)</v>
      </c>
      <c r="F225" s="302">
        <f>'Ind T6'!S89</f>
        <v>0.359993476787143</v>
      </c>
      <c r="G225" s="299" t="str">
        <f>CONCATENATE("(",ROUND((F225/$H226)*100,1),")")</f>
        <v>(0.8)</v>
      </c>
      <c r="H225" s="302">
        <f t="shared" ref="H225" si="176">SUM(B225,D225,F225)</f>
        <v>11.240632859528336</v>
      </c>
      <c r="I225" s="299" t="str">
        <f>CONCATENATE("(",ROUND((H225/$H226)*100,1),")")</f>
        <v>(25.5)</v>
      </c>
      <c r="K225" s="302">
        <f t="shared" ref="K225:K226" si="177">B230-B225</f>
        <v>0.11198090976467601</v>
      </c>
      <c r="L225" s="302">
        <f t="shared" ref="L225:L226" si="178">D230-D225</f>
        <v>0.25185212006991708</v>
      </c>
      <c r="M225" s="302">
        <f t="shared" ref="M225:M226" si="179">F230-F225</f>
        <v>-1.2145838778039264E-2</v>
      </c>
      <c r="N225" s="302">
        <f t="shared" ref="N225:N226" si="180">SUM(K225:M225)</f>
        <v>0.35168719105655383</v>
      </c>
    </row>
    <row r="226" spans="1:14" x14ac:dyDescent="0.2">
      <c r="A226" s="282" t="s">
        <v>363</v>
      </c>
      <c r="B226" s="302">
        <f>SUM(B224:B225)</f>
        <v>31.379662538975634</v>
      </c>
      <c r="C226" s="299" t="str">
        <f>CONCATENATE("(",ROUND((B226/$H226)*100,1),")")</f>
        <v>(71.1)</v>
      </c>
      <c r="D226" s="302">
        <f>SUM(D224:D225)</f>
        <v>8.1724661112390784</v>
      </c>
      <c r="E226" s="299" t="str">
        <f>CONCATENATE("(",ROUND((D226/$H226)*100,1),")")</f>
        <v>(18.5)</v>
      </c>
      <c r="F226" s="302">
        <f>SUM(F224:F225)</f>
        <v>4.5788713497853113</v>
      </c>
      <c r="G226" s="299" t="str">
        <f>CONCATENATE("(",ROUND((F226/$H226)*100,1),")")</f>
        <v>(10.4)</v>
      </c>
      <c r="H226" s="302">
        <f>SUM(H224:H225)</f>
        <v>44.131000000000029</v>
      </c>
      <c r="I226" s="299" t="str">
        <f>CONCATENATE("(",ROUND((H226/$H226)*100,1),")")</f>
        <v>(100)</v>
      </c>
      <c r="K226" s="302">
        <f t="shared" si="177"/>
        <v>-0.69864246603423297</v>
      </c>
      <c r="L226" s="302">
        <f t="shared" si="178"/>
        <v>0.33351090333886901</v>
      </c>
      <c r="M226" s="302">
        <f t="shared" si="179"/>
        <v>4.7131562695351903E-2</v>
      </c>
      <c r="N226" s="302">
        <f t="shared" si="180"/>
        <v>-0.31800000000001205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23.842292589725524</v>
      </c>
      <c r="C229" s="299" t="str">
        <f>CONCATENATE("(",ROUND((B229/$H231)*100,1),")")</f>
        <v>(54.4)</v>
      </c>
      <c r="D229" s="302">
        <f>'Ind T6'!W90</f>
        <v>4.1002320852180381</v>
      </c>
      <c r="E229" s="299" t="str">
        <f>CONCATENATE("(",ROUND((D229/$H231)*100,1),")")</f>
        <v>(9.4)</v>
      </c>
      <c r="F229" s="302">
        <f>'Ind T6'!X90</f>
        <v>4.2781552744715592</v>
      </c>
      <c r="G229" s="299" t="str">
        <f>CONCATENATE("(",ROUND((F229/$H231)*100,1),")")</f>
        <v>(9.8)</v>
      </c>
      <c r="H229" s="302">
        <f>SUM(B229,D229,F229)</f>
        <v>32.220679949415121</v>
      </c>
      <c r="I229" s="299" t="str">
        <f>CONCATENATE("(",ROUND((H229/$H231)*100,1),")")</f>
        <v>(73.5)</v>
      </c>
      <c r="K229" s="302">
        <f>B229-B219</f>
        <v>-1.5632920281359546</v>
      </c>
      <c r="L229" s="302">
        <f>D229-D219</f>
        <v>4.4646253337292663E-3</v>
      </c>
      <c r="M229" s="302">
        <f>F229-F219</f>
        <v>-4.7244286218687037E-2</v>
      </c>
      <c r="N229" s="302">
        <f>SUM(K229:M229)</f>
        <v>-1.6060716890209124</v>
      </c>
    </row>
    <row r="230" spans="1:14" x14ac:dyDescent="0.2">
      <c r="A230" s="282" t="s">
        <v>365</v>
      </c>
      <c r="B230" s="302">
        <f>'Ind T6'!V89</f>
        <v>6.8387274832158784</v>
      </c>
      <c r="C230" s="299" t="str">
        <f>CONCATENATE("(",ROUND((B230/$H231)*100,1),")")</f>
        <v>(15.6)</v>
      </c>
      <c r="D230" s="302">
        <f>'Ind T6'!W89</f>
        <v>4.4057449293599085</v>
      </c>
      <c r="E230" s="299" t="str">
        <f>CONCATENATE("(",ROUND((D230/$H231)*100,1),")")</f>
        <v>(10.1)</v>
      </c>
      <c r="F230" s="302">
        <f>'Ind T6'!X89</f>
        <v>0.34784763800910373</v>
      </c>
      <c r="G230" s="299" t="str">
        <f>CONCATENATE("(",ROUND((F230/$H231)*100,1),")")</f>
        <v>(0.8)</v>
      </c>
      <c r="H230" s="302">
        <f t="shared" ref="H230" si="181">SUM(B230,D230,F230)</f>
        <v>11.59232005058489</v>
      </c>
      <c r="I230" s="299" t="str">
        <f>CONCATENATE("(",ROUND((H230/$H231)*100,1),")")</f>
        <v>(26.5)</v>
      </c>
      <c r="K230" s="302">
        <f t="shared" ref="K230:K231" si="182">B230-B220</f>
        <v>-7.2383857567750454E-2</v>
      </c>
      <c r="L230" s="302">
        <f t="shared" ref="L230:L231" si="183">D230-D220</f>
        <v>0.25397983244416622</v>
      </c>
      <c r="M230" s="302">
        <f t="shared" ref="M230:M231" si="184">F230-F220</f>
        <v>-3.452428585551337E-2</v>
      </c>
      <c r="N230" s="302">
        <f t="shared" ref="N230:N231" si="185">SUM(K230:M230)</f>
        <v>0.1470716890209024</v>
      </c>
    </row>
    <row r="231" spans="1:14" x14ac:dyDescent="0.2">
      <c r="A231" s="282" t="s">
        <v>363</v>
      </c>
      <c r="B231" s="302">
        <f>SUM(B229:B230)</f>
        <v>30.681020072941401</v>
      </c>
      <c r="C231" s="299" t="str">
        <f>CONCATENATE("(",ROUND((B231/$H231)*100,1),")")</f>
        <v>(70)</v>
      </c>
      <c r="D231" s="302">
        <f>SUM(D229:D230)</f>
        <v>8.5059770145779474</v>
      </c>
      <c r="E231" s="299" t="str">
        <f>CONCATENATE("(",ROUND((D231/$H231)*100,1),")")</f>
        <v>(19.4)</v>
      </c>
      <c r="F231" s="302">
        <f>SUM(F229:F230)</f>
        <v>4.6260029124806632</v>
      </c>
      <c r="G231" s="299" t="str">
        <f>CONCATENATE("(",ROUND((F231/$H231)*100,1),")")</f>
        <v>(10.6)</v>
      </c>
      <c r="H231" s="302">
        <f>SUM(H229:H230)</f>
        <v>43.813000000000009</v>
      </c>
      <c r="I231" s="299" t="str">
        <f>CONCATENATE("(",ROUND((H231/$H231)*100,1),")")</f>
        <v>(100)</v>
      </c>
      <c r="K231" s="302">
        <f t="shared" si="182"/>
        <v>-1.635675885703705</v>
      </c>
      <c r="L231" s="302">
        <f t="shared" si="183"/>
        <v>0.25844445777789637</v>
      </c>
      <c r="M231" s="302">
        <f t="shared" si="184"/>
        <v>-8.1768572074199852E-2</v>
      </c>
      <c r="N231" s="302">
        <f t="shared" si="185"/>
        <v>-1.4590000000000085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13.396171599512922</v>
      </c>
      <c r="C240" s="299" t="str">
        <f>CONCATENATE("(",ROUND((B240/$H242)*100,1),")")</f>
        <v>(22.3)</v>
      </c>
      <c r="D240" s="302">
        <f>'Ind T6'!M99</f>
        <v>13.973725966720137</v>
      </c>
      <c r="E240" s="299" t="str">
        <f>CONCATENATE("(",ROUND((D240/$H242)*100,1),")")</f>
        <v>(23.2)</v>
      </c>
      <c r="F240" s="302">
        <f>'Ind T6'!N99</f>
        <v>0.7376242208805559</v>
      </c>
      <c r="G240" s="299" t="str">
        <f>CONCATENATE("(",ROUND((F240/$H242)*100,1),")")</f>
        <v>(1.2)</v>
      </c>
      <c r="H240" s="302">
        <f>SUM(B240,D240,F240)</f>
        <v>28.107521787113612</v>
      </c>
      <c r="I240" s="299" t="str">
        <f>CONCATENATE("(",ROUND((H240/$H242)*100,1),")")</f>
        <v>(46.8)</v>
      </c>
      <c r="K240" s="302">
        <f>B245-B240</f>
        <v>0.72239413853387902</v>
      </c>
      <c r="L240" s="302">
        <f>D245-D240</f>
        <v>0.57305097179381903</v>
      </c>
      <c r="M240" s="302">
        <f>F245-F240</f>
        <v>4.5115491448522005E-2</v>
      </c>
      <c r="N240" s="302">
        <f>SUM(K240:M240)</f>
        <v>1.3405606017762199</v>
      </c>
    </row>
    <row r="241" spans="1:14" x14ac:dyDescent="0.2">
      <c r="A241" s="282" t="s">
        <v>365</v>
      </c>
      <c r="B241" s="302">
        <f>'Ind T6'!L98</f>
        <v>11.404604815953423</v>
      </c>
      <c r="C241" s="299" t="str">
        <f>CONCATENATE("(",ROUND((B241/$H242)*100,1),")")</f>
        <v>(19)</v>
      </c>
      <c r="D241" s="302">
        <f>'Ind T6'!M98</f>
        <v>19.490738213452897</v>
      </c>
      <c r="E241" s="299" t="str">
        <f>CONCATENATE("(",ROUND((D241/$H242)*100,1),")")</f>
        <v>(32.4)</v>
      </c>
      <c r="F241" s="302">
        <f>'Ind T6'!N98</f>
        <v>1.1091351834801222</v>
      </c>
      <c r="G241" s="299" t="str">
        <f>CONCATENATE("(",ROUND((F241/$H242)*100,1),")")</f>
        <v>(1.8)</v>
      </c>
      <c r="H241" s="302">
        <f t="shared" ref="H241" si="186">SUM(B241,D241,F241)</f>
        <v>32.00447821288644</v>
      </c>
      <c r="I241" s="299" t="str">
        <f>CONCATENATE("(",ROUND((H241/$H242)*100,1),")")</f>
        <v>(53.2)</v>
      </c>
      <c r="K241" s="302">
        <f t="shared" ref="K241:K242" si="187">B246-B241</f>
        <v>0.58975196810517616</v>
      </c>
      <c r="L241" s="302">
        <f t="shared" ref="L241:L242" si="188">D246-D241</f>
        <v>0.86567801458599902</v>
      </c>
      <c r="M241" s="302">
        <f t="shared" ref="M241:M242" si="189">F246-F241</f>
        <v>7.2009415532506837E-2</v>
      </c>
      <c r="N241" s="302">
        <f t="shared" ref="N241:N242" si="190">SUM(K241:M241)</f>
        <v>1.527439398223682</v>
      </c>
    </row>
    <row r="242" spans="1:14" x14ac:dyDescent="0.2">
      <c r="A242" s="282" t="s">
        <v>363</v>
      </c>
      <c r="B242" s="302">
        <f>SUM(B240:B241)</f>
        <v>24.800776415466345</v>
      </c>
      <c r="C242" s="299" t="str">
        <f>CONCATENATE("(",ROUND((B242/$H242)*100,1),")")</f>
        <v>(41.3)</v>
      </c>
      <c r="D242" s="302">
        <f>SUM(D240:D241)</f>
        <v>33.464464180173032</v>
      </c>
      <c r="E242" s="299" t="str">
        <f>CONCATENATE("(",ROUND((D242/$H242)*100,1),")")</f>
        <v>(55.7)</v>
      </c>
      <c r="F242" s="302">
        <f>SUM(F240:F241)</f>
        <v>1.8467594043606781</v>
      </c>
      <c r="G242" s="299" t="str">
        <f>CONCATENATE("(",ROUND((F242/$H242)*100,1),")")</f>
        <v>(3.1)</v>
      </c>
      <c r="H242" s="302">
        <f>SUM(H240:H241)</f>
        <v>60.112000000000052</v>
      </c>
      <c r="I242" s="299" t="str">
        <f>CONCATENATE("(",ROUND((H242/$H242)*100,1),")")</f>
        <v>(100)</v>
      </c>
      <c r="K242" s="302">
        <f t="shared" si="187"/>
        <v>1.3121461066390552</v>
      </c>
      <c r="L242" s="302">
        <f t="shared" si="188"/>
        <v>1.4387289863798216</v>
      </c>
      <c r="M242" s="302">
        <f t="shared" si="189"/>
        <v>0.11712490698102873</v>
      </c>
      <c r="N242" s="302">
        <f t="shared" si="190"/>
        <v>2.8679999999999053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14.118565738046801</v>
      </c>
      <c r="C245" s="299" t="str">
        <f>CONCATENATE("(",ROUND((B245/$H247)*100,1),")")</f>
        <v>(22.4)</v>
      </c>
      <c r="D245" s="302">
        <f>'Ind T6'!R99</f>
        <v>14.546776938513956</v>
      </c>
      <c r="E245" s="299" t="str">
        <f>CONCATENATE("(",ROUND((D245/$H247)*100,1),")")</f>
        <v>(23.1)</v>
      </c>
      <c r="F245" s="302">
        <f>'Ind T6'!S99</f>
        <v>0.78273971232907791</v>
      </c>
      <c r="G245" s="299" t="str">
        <f>CONCATENATE("(",ROUND((F245/$H247)*100,1),")")</f>
        <v>(1.2)</v>
      </c>
      <c r="H245" s="302">
        <f>SUM(B245,D245,F245)</f>
        <v>29.448082388889834</v>
      </c>
      <c r="I245" s="299" t="str">
        <f>CONCATENATE("(",ROUND((H245/$H247)*100,1),")")</f>
        <v>(46.8)</v>
      </c>
      <c r="K245" s="302">
        <f>B250-B245</f>
        <v>2.0185573686913756</v>
      </c>
      <c r="L245" s="302">
        <f>D250-D245</f>
        <v>1.8539252847270138</v>
      </c>
      <c r="M245" s="302">
        <f>F250-F245</f>
        <v>0.10617582044659779</v>
      </c>
      <c r="N245" s="302">
        <f>SUM(K245:M245)</f>
        <v>3.9786584738649871</v>
      </c>
    </row>
    <row r="246" spans="1:14" x14ac:dyDescent="0.2">
      <c r="A246" s="282" t="s">
        <v>365</v>
      </c>
      <c r="B246" s="302">
        <f>'Ind T6'!Q98</f>
        <v>11.994356784058599</v>
      </c>
      <c r="C246" s="299" t="str">
        <f>CONCATENATE("(",ROUND((B246/$H247)*100,1),")")</f>
        <v>(19)</v>
      </c>
      <c r="D246" s="302">
        <f>'Ind T6'!R98</f>
        <v>20.356416228038896</v>
      </c>
      <c r="E246" s="299" t="str">
        <f>CONCATENATE("(",ROUND((D246/$H247)*100,1),")")</f>
        <v>(32.3)</v>
      </c>
      <c r="F246" s="302">
        <f>'Ind T6'!S98</f>
        <v>1.181144599012629</v>
      </c>
      <c r="G246" s="299" t="str">
        <f>CONCATENATE("(",ROUND((F246/$H247)*100,1),")")</f>
        <v>(1.9)</v>
      </c>
      <c r="H246" s="302">
        <f t="shared" ref="H246" si="191">SUM(B246,D246,F246)</f>
        <v>33.531917611110117</v>
      </c>
      <c r="I246" s="299" t="str">
        <f>CONCATENATE("(",ROUND((H246/$H247)*100,1),")")</f>
        <v>(53.2)</v>
      </c>
      <c r="K246" s="302">
        <f t="shared" ref="K246:K247" si="192">B251-B246</f>
        <v>1.5787771146248488</v>
      </c>
      <c r="L246" s="302">
        <f t="shared" ref="L246:L247" si="193">D251-D246</f>
        <v>2.5571995748990908</v>
      </c>
      <c r="M246" s="302">
        <f t="shared" ref="M246:M247" si="194">F251-F246</f>
        <v>0.15836483661117629</v>
      </c>
      <c r="N246" s="302">
        <f t="shared" ref="N246:N247" si="195">SUM(K246:M246)</f>
        <v>4.2943415261351161</v>
      </c>
    </row>
    <row r="247" spans="1:14" x14ac:dyDescent="0.2">
      <c r="A247" s="282" t="s">
        <v>363</v>
      </c>
      <c r="B247" s="302">
        <f>SUM(B245:B246)</f>
        <v>26.1129225221054</v>
      </c>
      <c r="C247" s="299" t="str">
        <f>CONCATENATE("(",ROUND((B247/$H247)*100,1),")")</f>
        <v>(41.5)</v>
      </c>
      <c r="D247" s="302">
        <f>SUM(D245:D246)</f>
        <v>34.903193166552853</v>
      </c>
      <c r="E247" s="299" t="str">
        <f>CONCATENATE("(",ROUND((D247/$H247)*100,1),")")</f>
        <v>(55.4)</v>
      </c>
      <c r="F247" s="302">
        <f>SUM(F245:F246)</f>
        <v>1.9638843113417068</v>
      </c>
      <c r="G247" s="299" t="str">
        <f>CONCATENATE("(",ROUND((F247/$H247)*100,1),")")</f>
        <v>(3.1)</v>
      </c>
      <c r="H247" s="302">
        <f>SUM(H245:H246)</f>
        <v>62.979999999999947</v>
      </c>
      <c r="I247" s="299" t="str">
        <f>CONCATENATE("(",ROUND((H247/$H247)*100,1),")")</f>
        <v>(100)</v>
      </c>
      <c r="K247" s="302">
        <f t="shared" si="192"/>
        <v>3.5973344833162244</v>
      </c>
      <c r="L247" s="302">
        <f t="shared" si="193"/>
        <v>4.4111248596260992</v>
      </c>
      <c r="M247" s="302">
        <f t="shared" si="194"/>
        <v>0.26454065705777419</v>
      </c>
      <c r="N247" s="302">
        <f t="shared" si="195"/>
        <v>8.2730000000000974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16.137123106738176</v>
      </c>
      <c r="C250" s="299" t="str">
        <f>CONCATENATE("(",ROUND((B250/$H252)*100,1),")")</f>
        <v>(22.6)</v>
      </c>
      <c r="D250" s="302">
        <f>'Ind T6'!W99</f>
        <v>16.40070222324097</v>
      </c>
      <c r="E250" s="299" t="str">
        <f>CONCATENATE("(",ROUND((D250/$H252)*100,1),")")</f>
        <v>(23)</v>
      </c>
      <c r="F250" s="302">
        <f>'Ind T6'!X99</f>
        <v>0.8889155327756757</v>
      </c>
      <c r="G250" s="299" t="str">
        <f>CONCATENATE("(",ROUND((F250/$H252)*100,1),")")</f>
        <v>(1.2)</v>
      </c>
      <c r="H250" s="302">
        <f>SUM(B250,D250,F250)</f>
        <v>33.426740862754819</v>
      </c>
      <c r="I250" s="299" t="str">
        <f>CONCATENATE("(",ROUND((H250/$H252)*100,1),")")</f>
        <v>(46.9)</v>
      </c>
      <c r="K250" s="302">
        <f>B250-B240</f>
        <v>2.7409515072252546</v>
      </c>
      <c r="L250" s="302">
        <f>D250-D240</f>
        <v>2.4269762565208328</v>
      </c>
      <c r="M250" s="302">
        <f>F250-F240</f>
        <v>0.1512913118951198</v>
      </c>
      <c r="N250" s="302">
        <f>SUM(K250:M250)</f>
        <v>5.3192190756412074</v>
      </c>
    </row>
    <row r="251" spans="1:14" x14ac:dyDescent="0.2">
      <c r="A251" s="282" t="s">
        <v>365</v>
      </c>
      <c r="B251" s="302">
        <f>'Ind T6'!V98</f>
        <v>13.573133898683448</v>
      </c>
      <c r="C251" s="299" t="str">
        <f>CONCATENATE("(",ROUND((B251/$H252)*100,1),")")</f>
        <v>(19)</v>
      </c>
      <c r="D251" s="302">
        <f>'Ind T6'!W98</f>
        <v>22.913615802937986</v>
      </c>
      <c r="E251" s="299" t="str">
        <f>CONCATENATE("(",ROUND((D251/$H252)*100,1),")")</f>
        <v>(32.2)</v>
      </c>
      <c r="F251" s="302">
        <f>'Ind T6'!X98</f>
        <v>1.3395094356238053</v>
      </c>
      <c r="G251" s="299" t="str">
        <f>CONCATENATE("(",ROUND((F251/$H252)*100,1),")")</f>
        <v>(1.9)</v>
      </c>
      <c r="H251" s="302">
        <f t="shared" ref="H251" si="196">SUM(B251,D251,F251)</f>
        <v>37.826259137245238</v>
      </c>
      <c r="I251" s="299" t="str">
        <f>CONCATENATE("(",ROUND((H251/$H252)*100,1),")")</f>
        <v>(53.1)</v>
      </c>
      <c r="K251" s="302">
        <f t="shared" ref="K251:K252" si="197">B251-B241</f>
        <v>2.168529082730025</v>
      </c>
      <c r="L251" s="302">
        <f t="shared" ref="L251:L252" si="198">D251-D241</f>
        <v>3.4228775894850898</v>
      </c>
      <c r="M251" s="302">
        <f t="shared" ref="M251:M252" si="199">F251-F241</f>
        <v>0.23037425214368312</v>
      </c>
      <c r="N251" s="302">
        <f t="shared" ref="N251:N252" si="200">SUM(K251:M251)</f>
        <v>5.8217809243587979</v>
      </c>
    </row>
    <row r="252" spans="1:14" x14ac:dyDescent="0.2">
      <c r="A252" s="282" t="s">
        <v>363</v>
      </c>
      <c r="B252" s="302">
        <f>SUM(B250:B251)</f>
        <v>29.710257005421624</v>
      </c>
      <c r="C252" s="299" t="str">
        <f>CONCATENATE("(",ROUND((B252/$H252)*100,1),")")</f>
        <v>(41.7)</v>
      </c>
      <c r="D252" s="302">
        <f>SUM(D250:D251)</f>
        <v>39.314318026178952</v>
      </c>
      <c r="E252" s="299" t="str">
        <f>CONCATENATE("(",ROUND((D252/$H252)*100,1),")")</f>
        <v>(55.2)</v>
      </c>
      <c r="F252" s="302">
        <f>SUM(F250:F251)</f>
        <v>2.228424968399481</v>
      </c>
      <c r="G252" s="299" t="str">
        <f>CONCATENATE("(",ROUND((F252/$H252)*100,1),")")</f>
        <v>(3.1)</v>
      </c>
      <c r="H252" s="302">
        <f>SUM(H250:H251)</f>
        <v>71.253000000000057</v>
      </c>
      <c r="I252" s="299" t="str">
        <f>CONCATENATE("(",ROUND((H252/$H252)*100,1),")")</f>
        <v>(100)</v>
      </c>
      <c r="K252" s="302">
        <f t="shared" si="197"/>
        <v>4.9094805899552796</v>
      </c>
      <c r="L252" s="302">
        <f t="shared" si="198"/>
        <v>5.8498538460059208</v>
      </c>
      <c r="M252" s="302">
        <f t="shared" si="199"/>
        <v>0.38166556403880292</v>
      </c>
      <c r="N252" s="302">
        <f t="shared" si="200"/>
        <v>11.141000000000004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1.9538857301869637</v>
      </c>
      <c r="C261" s="299" t="str">
        <f>CONCATENATE("(",ROUND((B261/$H263)*100,1),")")</f>
        <v>(28.6)</v>
      </c>
      <c r="D261" s="302">
        <f>'Ind T6'!M108</f>
        <v>0.6163719152290511</v>
      </c>
      <c r="E261" s="299" t="str">
        <f>CONCATENATE("(",ROUND((D261/$H263)*100,1),")")</f>
        <v>(9)</v>
      </c>
      <c r="F261" s="302">
        <f>'Ind T6'!N108</f>
        <v>0.69879759026462951</v>
      </c>
      <c r="G261" s="299" t="str">
        <f>CONCATENATE("(",ROUND((F261/$H263)*100,1),")")</f>
        <v>(10.2)</v>
      </c>
      <c r="H261" s="302">
        <f>SUM(B261,D261,F261)</f>
        <v>3.2690552356806442</v>
      </c>
      <c r="I261" s="299" t="str">
        <f>CONCATENATE("(",ROUND((H261/$H263)*100,1),")")</f>
        <v>(47.8)</v>
      </c>
      <c r="K261" s="302">
        <f>B266-B261</f>
        <v>-8.4794297484478642E-2</v>
      </c>
      <c r="L261" s="302">
        <f>D266-D261</f>
        <v>4.8407015352232019E-3</v>
      </c>
      <c r="M261" s="302">
        <f>F266-F261</f>
        <v>-2.2222848802462392E-2</v>
      </c>
      <c r="N261" s="302">
        <f>SUM(K261:M261)</f>
        <v>-0.10217644475171783</v>
      </c>
    </row>
    <row r="262" spans="1:14" x14ac:dyDescent="0.2">
      <c r="A262" s="282" t="s">
        <v>365</v>
      </c>
      <c r="B262" s="302">
        <f>'Ind T6'!L107</f>
        <v>1.6074661763239939</v>
      </c>
      <c r="C262" s="299" t="str">
        <f>CONCATENATE("(",ROUND((B262/$H263)*100,1),")")</f>
        <v>(23.5)</v>
      </c>
      <c r="D262" s="302">
        <f>'Ind T6'!M107</f>
        <v>0.78817482823533136</v>
      </c>
      <c r="E262" s="299" t="str">
        <f>CONCATENATE("(",ROUND((D262/$H263)*100,1),")")</f>
        <v>(11.5)</v>
      </c>
      <c r="F262" s="302">
        <f>'Ind T6'!N107</f>
        <v>1.1763037597600312</v>
      </c>
      <c r="G262" s="299" t="str">
        <f>CONCATENATE("(",ROUND((F262/$H263)*100,1),")")</f>
        <v>(17.2)</v>
      </c>
      <c r="H262" s="302">
        <f t="shared" ref="H262" si="201">SUM(B262,D262,F262)</f>
        <v>3.5719447643193565</v>
      </c>
      <c r="I262" s="299" t="str">
        <f>CONCATENATE("(",ROUND((H262/$H263)*100,1),")")</f>
        <v>(52.2)</v>
      </c>
      <c r="K262" s="302">
        <f t="shared" ref="K262:K263" si="202">B267-B262</f>
        <v>-6.3110788268571527E-2</v>
      </c>
      <c r="L262" s="302">
        <f t="shared" ref="L262:L263" si="203">D267-D262</f>
        <v>-1.9550225782207775E-2</v>
      </c>
      <c r="M262" s="302">
        <f t="shared" ref="M262:M263" si="204">F267-F262</f>
        <v>-5.7162541197504524E-2</v>
      </c>
      <c r="N262" s="302">
        <f t="shared" ref="N262:N263" si="205">SUM(K262:M262)</f>
        <v>-0.13982355524828383</v>
      </c>
    </row>
    <row r="263" spans="1:14" x14ac:dyDescent="0.2">
      <c r="A263" s="282" t="s">
        <v>363</v>
      </c>
      <c r="B263" s="302">
        <f>SUM(B261:B262)</f>
        <v>3.5613519065109576</v>
      </c>
      <c r="C263" s="299" t="str">
        <f>CONCATENATE("(",ROUND((B263/$H263)*100,1),")")</f>
        <v>(52.1)</v>
      </c>
      <c r="D263" s="302">
        <f>SUM(D261:D262)</f>
        <v>1.4045467434643824</v>
      </c>
      <c r="E263" s="299" t="str">
        <f>CONCATENATE("(",ROUND((D263/$H263)*100,1),")")</f>
        <v>(20.5)</v>
      </c>
      <c r="F263" s="302">
        <f>SUM(F261:F262)</f>
        <v>1.8751013500246607</v>
      </c>
      <c r="G263" s="299" t="str">
        <f>CONCATENATE("(",ROUND((F263/$H263)*100,1),")")</f>
        <v>(27.4)</v>
      </c>
      <c r="H263" s="302">
        <f>SUM(H261:H262)</f>
        <v>6.8410000000000011</v>
      </c>
      <c r="I263" s="299" t="str">
        <f>CONCATENATE("(",ROUND((H263/$H263)*100,1),")")</f>
        <v>(100)</v>
      </c>
      <c r="K263" s="302">
        <f t="shared" si="202"/>
        <v>-0.14790508575305017</v>
      </c>
      <c r="L263" s="302">
        <f t="shared" si="203"/>
        <v>-1.4709524246984351E-2</v>
      </c>
      <c r="M263" s="302">
        <f t="shared" si="204"/>
        <v>-7.9385389999966804E-2</v>
      </c>
      <c r="N263" s="302">
        <f t="shared" si="205"/>
        <v>-0.24200000000000133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1.869091432702485</v>
      </c>
      <c r="C266" s="299" t="str">
        <f>CONCATENATE("(",ROUND((B266/$H268)*100,1),")")</f>
        <v>(28.3)</v>
      </c>
      <c r="D266" s="302">
        <f>'Ind T6'!R108</f>
        <v>0.62121261676427431</v>
      </c>
      <c r="E266" s="299" t="str">
        <f>CONCATENATE("(",ROUND((D266/$H268)*100,1),")")</f>
        <v>(9.4)</v>
      </c>
      <c r="F266" s="302">
        <f>'Ind T6'!S108</f>
        <v>0.67657474146216712</v>
      </c>
      <c r="G266" s="299" t="str">
        <f>CONCATENATE("(",ROUND((F266/$H268)*100,1),")")</f>
        <v>(10.3)</v>
      </c>
      <c r="H266" s="302">
        <f>SUM(B266,D266,F266)</f>
        <v>3.1668787909289264</v>
      </c>
      <c r="I266" s="299" t="str">
        <f>CONCATENATE("(",ROUND((H266/$H268)*100,1),")")</f>
        <v>(48)</v>
      </c>
      <c r="K266" s="302">
        <f>B271-B266</f>
        <v>-6.0863003878905531E-2</v>
      </c>
      <c r="L266" s="302">
        <f>D271-D266</f>
        <v>2.6456830523063468E-2</v>
      </c>
      <c r="M266" s="302">
        <f>F271-F266</f>
        <v>-8.7790403146694729E-3</v>
      </c>
      <c r="N266" s="302">
        <f>SUM(K266:M266)</f>
        <v>-4.3185213670511535E-2</v>
      </c>
    </row>
    <row r="267" spans="1:14" x14ac:dyDescent="0.2">
      <c r="A267" s="282" t="s">
        <v>365</v>
      </c>
      <c r="B267" s="302">
        <f>'Ind T6'!Q107</f>
        <v>1.5443553880554224</v>
      </c>
      <c r="C267" s="299" t="str">
        <f>CONCATENATE("(",ROUND((B267/$H268)*100,1),")")</f>
        <v>(23.4)</v>
      </c>
      <c r="D267" s="302">
        <f>'Ind T6'!R107</f>
        <v>0.76862460245312358</v>
      </c>
      <c r="E267" s="299" t="str">
        <f>CONCATENATE("(",ROUND((D267/$H268)*100,1),")")</f>
        <v>(11.6)</v>
      </c>
      <c r="F267" s="302">
        <f>'Ind T6'!S107</f>
        <v>1.1191412185625267</v>
      </c>
      <c r="G267" s="299" t="str">
        <f>CONCATENATE("(",ROUND((F267/$H268)*100,1),")")</f>
        <v>(17)</v>
      </c>
      <c r="H267" s="302">
        <f t="shared" ref="H267" si="206">SUM(B267,D267,F267)</f>
        <v>3.4321212090710724</v>
      </c>
      <c r="I267" s="299" t="str">
        <f>CONCATENATE("(",ROUND((H267/$H268)*100,1),")")</f>
        <v>(52)</v>
      </c>
      <c r="K267" s="302">
        <f t="shared" ref="K267:K268" si="207">B272-B267</f>
        <v>-2.1523837369953558E-2</v>
      </c>
      <c r="L267" s="302">
        <f t="shared" ref="L267:L268" si="208">D272-D267</f>
        <v>-1.5374807152271575E-2</v>
      </c>
      <c r="M267" s="302">
        <f t="shared" ref="M267:M268" si="209">F272-F267</f>
        <v>-7.1916141807260248E-2</v>
      </c>
      <c r="N267" s="302">
        <f t="shared" ref="N267:N268" si="210">SUM(K267:M267)</f>
        <v>-0.10881478632948538</v>
      </c>
    </row>
    <row r="268" spans="1:14" x14ac:dyDescent="0.2">
      <c r="A268" s="282" t="s">
        <v>363</v>
      </c>
      <c r="B268" s="302">
        <f>SUM(B266:B267)</f>
        <v>3.4134468207579074</v>
      </c>
      <c r="C268" s="299" t="str">
        <f>CONCATENATE("(",ROUND((B268/$H268)*100,1),")")</f>
        <v>(51.7)</v>
      </c>
      <c r="D268" s="302">
        <f>SUM(D266:D267)</f>
        <v>1.389837219217398</v>
      </c>
      <c r="E268" s="299" t="str">
        <f>CONCATENATE("(",ROUND((D268/$H268)*100,1),")")</f>
        <v>(21.1)</v>
      </c>
      <c r="F268" s="302">
        <f>SUM(F266:F267)</f>
        <v>1.7957159600246939</v>
      </c>
      <c r="G268" s="299" t="str">
        <f>CONCATENATE("(",ROUND((F268/$H268)*100,1),")")</f>
        <v>(27.2)</v>
      </c>
      <c r="H268" s="302">
        <f>SUM(H266:H267)</f>
        <v>6.5989999999999984</v>
      </c>
      <c r="I268" s="299" t="str">
        <f>CONCATENATE("(",ROUND((H268/$H268)*100,1),")")</f>
        <v>(100)</v>
      </c>
      <c r="K268" s="302">
        <f t="shared" si="207"/>
        <v>-8.2386841248859088E-2</v>
      </c>
      <c r="L268" s="302">
        <f t="shared" si="208"/>
        <v>1.1082023370791783E-2</v>
      </c>
      <c r="M268" s="302">
        <f t="shared" si="209"/>
        <v>-8.0695182121929943E-2</v>
      </c>
      <c r="N268" s="302">
        <f t="shared" si="210"/>
        <v>-0.15199999999999725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1.8082284288235795</v>
      </c>
      <c r="C271" s="299" t="str">
        <f>CONCATENATE("(",ROUND((B271/$H273)*100,1),")")</f>
        <v>(28)</v>
      </c>
      <c r="D271" s="302">
        <f>'Ind T6'!W108</f>
        <v>0.64766944728733777</v>
      </c>
      <c r="E271" s="299" t="str">
        <f>CONCATENATE("(",ROUND((D271/$H273)*100,1),")")</f>
        <v>(10)</v>
      </c>
      <c r="F271" s="302">
        <f>'Ind T6'!X108</f>
        <v>0.66779570114749764</v>
      </c>
      <c r="G271" s="299" t="str">
        <f>CONCATENATE("(",ROUND((F271/$H273)*100,1),")")</f>
        <v>(10.4)</v>
      </c>
      <c r="H271" s="302">
        <f>SUM(B271,D271,F271)</f>
        <v>3.1236935772584151</v>
      </c>
      <c r="I271" s="299" t="str">
        <f>CONCATENATE("(",ROUND((H271/$H273)*100,1),")")</f>
        <v>(48.5)</v>
      </c>
      <c r="K271" s="302">
        <f>B271-B261</f>
        <v>-0.14565730136338417</v>
      </c>
      <c r="L271" s="302">
        <f>D271-D261</f>
        <v>3.129753205828667E-2</v>
      </c>
      <c r="M271" s="302">
        <f>F271-F261</f>
        <v>-3.1001889117131864E-2</v>
      </c>
      <c r="N271" s="302">
        <f>SUM(K271:M271)</f>
        <v>-0.14536165842222937</v>
      </c>
    </row>
    <row r="272" spans="1:14" x14ac:dyDescent="0.2">
      <c r="A272" s="282" t="s">
        <v>365</v>
      </c>
      <c r="B272" s="302">
        <f>'Ind T6'!V107</f>
        <v>1.5228315506854688</v>
      </c>
      <c r="C272" s="299" t="str">
        <f>CONCATENATE("(",ROUND((B272/$H273)*100,1),")")</f>
        <v>(23.6)</v>
      </c>
      <c r="D272" s="302">
        <f>'Ind T6'!W107</f>
        <v>0.75324979530085201</v>
      </c>
      <c r="E272" s="299" t="str">
        <f>CONCATENATE("(",ROUND((D272/$H273)*100,1),")")</f>
        <v>(11.7)</v>
      </c>
      <c r="F272" s="302">
        <f>'Ind T6'!X107</f>
        <v>1.0472250767552664</v>
      </c>
      <c r="G272" s="299" t="str">
        <f>CONCATENATE("(",ROUND((F272/$H273)*100,1),")")</f>
        <v>(16.2)</v>
      </c>
      <c r="H272" s="302">
        <f t="shared" ref="H272" si="211">SUM(B272,D272,F272)</f>
        <v>3.3233064227415872</v>
      </c>
      <c r="I272" s="299" t="str">
        <f>CONCATENATE("(",ROUND((H272/$H273)*100,1),")")</f>
        <v>(51.5)</v>
      </c>
      <c r="K272" s="302">
        <f t="shared" ref="K272:K273" si="212">B272-B262</f>
        <v>-8.4634625638525085E-2</v>
      </c>
      <c r="L272" s="302">
        <f t="shared" ref="L272:L273" si="213">D272-D262</f>
        <v>-3.492503293447935E-2</v>
      </c>
      <c r="M272" s="302">
        <f t="shared" ref="M272:M273" si="214">F272-F262</f>
        <v>-0.12907868300476477</v>
      </c>
      <c r="N272" s="302">
        <f t="shared" ref="N272:N273" si="215">SUM(K272:M272)</f>
        <v>-0.24863834157776921</v>
      </c>
    </row>
    <row r="273" spans="1:14" x14ac:dyDescent="0.2">
      <c r="A273" s="282" t="s">
        <v>363</v>
      </c>
      <c r="B273" s="302">
        <f>SUM(B271:B272)</f>
        <v>3.3310599795090483</v>
      </c>
      <c r="C273" s="299" t="str">
        <f>CONCATENATE("(",ROUND((B273/$H273)*100,1),")")</f>
        <v>(51.7)</v>
      </c>
      <c r="D273" s="302">
        <f>SUM(D271:D272)</f>
        <v>1.4009192425881898</v>
      </c>
      <c r="E273" s="299" t="str">
        <f>CONCATENATE("(",ROUND((D273/$H273)*100,1),")")</f>
        <v>(21.7)</v>
      </c>
      <c r="F273" s="302">
        <f>SUM(F271:F272)</f>
        <v>1.715020777902764</v>
      </c>
      <c r="G273" s="299" t="str">
        <f>CONCATENATE("(",ROUND((F273/$H273)*100,1),")")</f>
        <v>(26.6)</v>
      </c>
      <c r="H273" s="302">
        <f>SUM(H271:H272)</f>
        <v>6.4470000000000027</v>
      </c>
      <c r="I273" s="299" t="str">
        <f>CONCATENATE("(",ROUND((H273/$H273)*100,1),")")</f>
        <v>(100)</v>
      </c>
      <c r="K273" s="302">
        <f t="shared" si="212"/>
        <v>-0.23029192700190926</v>
      </c>
      <c r="L273" s="302">
        <f t="shared" si="213"/>
        <v>-3.6275008761925687E-3</v>
      </c>
      <c r="M273" s="302">
        <f t="shared" si="214"/>
        <v>-0.16008057212189675</v>
      </c>
      <c r="N273" s="302">
        <f t="shared" si="215"/>
        <v>-0.39399999999999857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17.251218438357732</v>
      </c>
      <c r="C282" s="299" t="str">
        <f>CONCATENATE("(",ROUND((B282/$H284)*100,1),")")</f>
        <v>(59)</v>
      </c>
      <c r="D282" s="302">
        <f>'Ind T6'!M117</f>
        <v>1.3042111921937027</v>
      </c>
      <c r="E282" s="299" t="str">
        <f>CONCATENATE("(",ROUND((D282/$H284)*100,1),")")</f>
        <v>(4.5)</v>
      </c>
      <c r="F282" s="302">
        <f>'Ind T6'!N117</f>
        <v>2.2508892607454656</v>
      </c>
      <c r="G282" s="299" t="str">
        <f>CONCATENATE("(",ROUND((F282/$H284)*100,1),")")</f>
        <v>(7.7)</v>
      </c>
      <c r="H282" s="302">
        <f>SUM(B282,D282,F282)</f>
        <v>20.8063188912969</v>
      </c>
      <c r="I282" s="299" t="str">
        <f>CONCATENATE("(",ROUND((H282/$H284)*100,1),")")</f>
        <v>(71.2)</v>
      </c>
      <c r="K282" s="302">
        <f>B287-B282</f>
        <v>1.0947713847197171</v>
      </c>
      <c r="L282" s="302">
        <f>D287-D282</f>
        <v>0.1038005031328586</v>
      </c>
      <c r="M282" s="302">
        <f>F287-F282</f>
        <v>0.21595890523344563</v>
      </c>
      <c r="N282" s="302">
        <f>SUM(K282:M282)</f>
        <v>1.4145307930860214</v>
      </c>
    </row>
    <row r="283" spans="1:14" x14ac:dyDescent="0.2">
      <c r="A283" s="282" t="s">
        <v>365</v>
      </c>
      <c r="B283" s="302">
        <f>'Ind T6'!L116</f>
        <v>5.9827945024379456</v>
      </c>
      <c r="C283" s="299" t="str">
        <f>CONCATENATE("(",ROUND((B283/$H284)*100,1),")")</f>
        <v>(20.5)</v>
      </c>
      <c r="D283" s="302">
        <f>'Ind T6'!M116</f>
        <v>1.5950440348851991</v>
      </c>
      <c r="E283" s="299" t="str">
        <f>CONCATENATE("(",ROUND((D283/$H284)*100,1),")")</f>
        <v>(5.5)</v>
      </c>
      <c r="F283" s="302">
        <f>'Ind T6'!N116</f>
        <v>0.85484257137999187</v>
      </c>
      <c r="G283" s="299" t="str">
        <f>CONCATENATE("(",ROUND((F283/$H284)*100,1),")")</f>
        <v>(2.9)</v>
      </c>
      <c r="H283" s="302">
        <f t="shared" ref="H283" si="216">SUM(B283,D283,F283)</f>
        <v>8.4326811087031359</v>
      </c>
      <c r="I283" s="299" t="str">
        <f>CONCATENATE("(",ROUND((H283/$H284)*100,1),")")</f>
        <v>(28.8)</v>
      </c>
      <c r="K283" s="302">
        <f t="shared" ref="K283:K284" si="217">B288-B283</f>
        <v>0.57600783907941544</v>
      </c>
      <c r="L283" s="302">
        <f t="shared" ref="L283:L284" si="218">D288-D283</f>
        <v>9.0142978185285161E-2</v>
      </c>
      <c r="M283" s="302">
        <f t="shared" ref="M283:M284" si="219">F288-F283</f>
        <v>7.531838964930937E-2</v>
      </c>
      <c r="N283" s="302">
        <f t="shared" ref="N283:N284" si="220">SUM(K283:M283)</f>
        <v>0.74146920691400997</v>
      </c>
    </row>
    <row r="284" spans="1:14" x14ac:dyDescent="0.2">
      <c r="A284" s="282" t="s">
        <v>363</v>
      </c>
      <c r="B284" s="302">
        <f>SUM(B282:B283)</f>
        <v>23.234012940795679</v>
      </c>
      <c r="C284" s="299" t="str">
        <f>CONCATENATE("(",ROUND((B284/$H284)*100,1),")")</f>
        <v>(79.5)</v>
      </c>
      <c r="D284" s="302">
        <f>SUM(D282:D283)</f>
        <v>2.8992552270789016</v>
      </c>
      <c r="E284" s="299" t="str">
        <f>CONCATENATE("(",ROUND((D284/$H284)*100,1),")")</f>
        <v>(9.9)</v>
      </c>
      <c r="F284" s="302">
        <f>SUM(F282:F283)</f>
        <v>3.1057318321254574</v>
      </c>
      <c r="G284" s="299" t="str">
        <f>CONCATENATE("(",ROUND((F284/$H284)*100,1),")")</f>
        <v>(10.6)</v>
      </c>
      <c r="H284" s="302">
        <f>SUM(H282:H283)</f>
        <v>29.239000000000036</v>
      </c>
      <c r="I284" s="299" t="str">
        <f>CONCATENATE("(",ROUND((H284/$H284)*100,1),")")</f>
        <v>(100)</v>
      </c>
      <c r="K284" s="302">
        <f t="shared" si="217"/>
        <v>1.6707792237991299</v>
      </c>
      <c r="L284" s="302">
        <f t="shared" si="218"/>
        <v>0.19394348131814398</v>
      </c>
      <c r="M284" s="302">
        <f t="shared" si="219"/>
        <v>0.29127729488275511</v>
      </c>
      <c r="N284" s="302">
        <f t="shared" si="220"/>
        <v>2.156000000000029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18.345989823077449</v>
      </c>
      <c r="C287" s="299" t="str">
        <f>CONCATENATE("(",ROUND((B287/$H289)*100,1),")")</f>
        <v>(58.4)</v>
      </c>
      <c r="D287" s="302">
        <f>'Ind T6'!R117</f>
        <v>1.4080116953265613</v>
      </c>
      <c r="E287" s="299" t="str">
        <f>CONCATENATE("(",ROUND((D287/$H289)*100,1),")")</f>
        <v>(4.5)</v>
      </c>
      <c r="F287" s="302">
        <f>'Ind T6'!S117</f>
        <v>2.4668481659789112</v>
      </c>
      <c r="G287" s="299" t="str">
        <f>CONCATENATE("(",ROUND((F287/$H289)*100,1),")")</f>
        <v>(7.9)</v>
      </c>
      <c r="H287" s="302">
        <f>SUM(B287,D287,F287)</f>
        <v>22.22084968438292</v>
      </c>
      <c r="I287" s="299" t="str">
        <f>CONCATENATE("(",ROUND((H287/$H289)*100,1),")")</f>
        <v>(70.8)</v>
      </c>
      <c r="K287" s="302">
        <f>B292-B287</f>
        <v>1.2202640146743065</v>
      </c>
      <c r="L287" s="302">
        <f>D292-D287</f>
        <v>0.12197655519443851</v>
      </c>
      <c r="M287" s="302">
        <f>F292-F287</f>
        <v>0.25205966645342537</v>
      </c>
      <c r="N287" s="302">
        <f>SUM(K287:M287)</f>
        <v>1.5943002363221703</v>
      </c>
    </row>
    <row r="288" spans="1:14" x14ac:dyDescent="0.2">
      <c r="A288" s="282" t="s">
        <v>365</v>
      </c>
      <c r="B288" s="302">
        <f>'Ind T6'!Q116</f>
        <v>6.5588023415173611</v>
      </c>
      <c r="C288" s="299" t="str">
        <f>CONCATENATE("(",ROUND((B288/$H289)*100,1),")")</f>
        <v>(20.9)</v>
      </c>
      <c r="D288" s="302">
        <f>'Ind T6'!R116</f>
        <v>1.6851870130704842</v>
      </c>
      <c r="E288" s="299" t="str">
        <f>CONCATENATE("(",ROUND((D288/$H289)*100,1),")")</f>
        <v>(5.4)</v>
      </c>
      <c r="F288" s="302">
        <f>'Ind T6'!S116</f>
        <v>0.93016096102930124</v>
      </c>
      <c r="G288" s="299" t="str">
        <f>CONCATENATE("(",ROUND((F288/$H289)*100,1),")")</f>
        <v>(3)</v>
      </c>
      <c r="H288" s="302">
        <f t="shared" ref="H288" si="221">SUM(B288,D288,F288)</f>
        <v>9.1741503156171476</v>
      </c>
      <c r="I288" s="299" t="str">
        <f>CONCATENATE("(",ROUND((H288/$H289)*100,1),")")</f>
        <v>(29.2)</v>
      </c>
      <c r="K288" s="302">
        <f t="shared" ref="K288:K289" si="222">B293-B288</f>
        <v>0.81671722998268859</v>
      </c>
      <c r="L288" s="302">
        <f t="shared" ref="L288:L289" si="223">D293-D288</f>
        <v>6.9810143638525224E-2</v>
      </c>
      <c r="M288" s="302">
        <f t="shared" ref="M288:M289" si="224">F293-F288</f>
        <v>7.6172390056555961E-2</v>
      </c>
      <c r="N288" s="302">
        <f t="shared" ref="N288:N289" si="225">SUM(K288:M288)</f>
        <v>0.96269976367776977</v>
      </c>
    </row>
    <row r="289" spans="1:14" x14ac:dyDescent="0.2">
      <c r="A289" s="282" t="s">
        <v>363</v>
      </c>
      <c r="B289" s="302">
        <f>SUM(B287:B288)</f>
        <v>24.904792164594809</v>
      </c>
      <c r="C289" s="299" t="str">
        <f>CONCATENATE("(",ROUND((B289/$H289)*100,1),")")</f>
        <v>(79.3)</v>
      </c>
      <c r="D289" s="302">
        <f>SUM(D287:D288)</f>
        <v>3.0931987083970456</v>
      </c>
      <c r="E289" s="299" t="str">
        <f>CONCATENATE("(",ROUND((D289/$H289)*100,1),")")</f>
        <v>(9.9)</v>
      </c>
      <c r="F289" s="302">
        <f>SUM(F287:F288)</f>
        <v>3.3970091270082126</v>
      </c>
      <c r="G289" s="299" t="str">
        <f>CONCATENATE("(",ROUND((F289/$H289)*100,1),")")</f>
        <v>(10.8)</v>
      </c>
      <c r="H289" s="302">
        <f>SUM(H287:H288)</f>
        <v>31.395000000000067</v>
      </c>
      <c r="I289" s="299" t="str">
        <f>CONCATENATE("(",ROUND((H289/$H289)*100,1),")")</f>
        <v>(100)</v>
      </c>
      <c r="K289" s="302">
        <f t="shared" si="222"/>
        <v>2.0369812446569959</v>
      </c>
      <c r="L289" s="302">
        <f t="shared" si="223"/>
        <v>0.19178669883296395</v>
      </c>
      <c r="M289" s="302">
        <f t="shared" si="224"/>
        <v>0.32823205650998144</v>
      </c>
      <c r="N289" s="302">
        <f t="shared" si="225"/>
        <v>2.5569999999999413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19.566253837751756</v>
      </c>
      <c r="C292" s="299" t="str">
        <f>CONCATENATE("(",ROUND((B292/$H294)*100,1),")")</f>
        <v>(57.6)</v>
      </c>
      <c r="D292" s="302">
        <f>'Ind T6'!W117</f>
        <v>1.5299882505209998</v>
      </c>
      <c r="E292" s="299" t="str">
        <f>CONCATENATE("(",ROUND((D292/$H294)*100,1),")")</f>
        <v>(4.5)</v>
      </c>
      <c r="F292" s="302">
        <f>'Ind T6'!X117</f>
        <v>2.7189078324323366</v>
      </c>
      <c r="G292" s="299" t="str">
        <f>CONCATENATE("(",ROUND((F292/$H294)*100,1),")")</f>
        <v>(8)</v>
      </c>
      <c r="H292" s="302">
        <f>SUM(B292,D292,F292)</f>
        <v>23.815149920705093</v>
      </c>
      <c r="I292" s="299" t="str">
        <f>CONCATENATE("(",ROUND((H292/$H294)*100,1),")")</f>
        <v>(70.1)</v>
      </c>
      <c r="K292" s="302">
        <f>B292-B282</f>
        <v>2.3150353993940236</v>
      </c>
      <c r="L292" s="302">
        <f>D292-D282</f>
        <v>0.22577705832729711</v>
      </c>
      <c r="M292" s="302">
        <f>F292-F282</f>
        <v>0.468018571686871</v>
      </c>
      <c r="N292" s="302">
        <f>SUM(K292:M292)</f>
        <v>3.0088310294081917</v>
      </c>
    </row>
    <row r="293" spans="1:14" x14ac:dyDescent="0.2">
      <c r="A293" s="282" t="s">
        <v>365</v>
      </c>
      <c r="B293" s="302">
        <f>'Ind T6'!V116</f>
        <v>7.3755195715000497</v>
      </c>
      <c r="C293" s="299" t="str">
        <f>CONCATENATE("(",ROUND((B293/$H294)*100,1),")")</f>
        <v>(21.7)</v>
      </c>
      <c r="D293" s="302">
        <f>'Ind T6'!W116</f>
        <v>1.7549971567090095</v>
      </c>
      <c r="E293" s="299" t="str">
        <f>CONCATENATE("(",ROUND((D293/$H294)*100,1),")")</f>
        <v>(5.2)</v>
      </c>
      <c r="F293" s="302">
        <f>'Ind T6'!X116</f>
        <v>1.0063333510858572</v>
      </c>
      <c r="G293" s="299" t="str">
        <f>CONCATENATE("(",ROUND((F293/$H294)*100,1),")")</f>
        <v>(3)</v>
      </c>
      <c r="H293" s="302">
        <f t="shared" ref="H293" si="226">SUM(B293,D293,F293)</f>
        <v>10.136850079294916</v>
      </c>
      <c r="I293" s="299" t="str">
        <f>CONCATENATE("(",ROUND((H293/$H294)*100,1),")")</f>
        <v>(29.9)</v>
      </c>
      <c r="K293" s="302">
        <f t="shared" ref="K293:K294" si="227">B293-B283</f>
        <v>1.392725069062104</v>
      </c>
      <c r="L293" s="302">
        <f t="shared" ref="L293:L294" si="228">D293-D283</f>
        <v>0.15995312182381038</v>
      </c>
      <c r="M293" s="302">
        <f t="shared" ref="M293:M294" si="229">F293-F283</f>
        <v>0.15149077970586533</v>
      </c>
      <c r="N293" s="302">
        <f t="shared" ref="N293:N294" si="230">SUM(K293:M293)</f>
        <v>1.7041689705917797</v>
      </c>
    </row>
    <row r="294" spans="1:14" x14ac:dyDescent="0.2">
      <c r="A294" s="282" t="s">
        <v>363</v>
      </c>
      <c r="B294" s="302">
        <f>SUM(B292:B293)</f>
        <v>26.941773409251805</v>
      </c>
      <c r="C294" s="299" t="str">
        <f>CONCATENATE("(",ROUND((B294/$H294)*100,1),")")</f>
        <v>(79.4)</v>
      </c>
      <c r="D294" s="302">
        <f>SUM(D292:D293)</f>
        <v>3.2849854072300095</v>
      </c>
      <c r="E294" s="299" t="str">
        <f>CONCATENATE("(",ROUND((D294/$H294)*100,1),")")</f>
        <v>(9.7)</v>
      </c>
      <c r="F294" s="302">
        <f>SUM(F292:F293)</f>
        <v>3.725241183518194</v>
      </c>
      <c r="G294" s="299" t="str">
        <f>CONCATENATE("(",ROUND((F294/$H294)*100,1),")")</f>
        <v>(11)</v>
      </c>
      <c r="H294" s="302">
        <f>SUM(H292:H293)</f>
        <v>33.952000000000012</v>
      </c>
      <c r="I294" s="299" t="str">
        <f>CONCATENATE("(",ROUND((H294/$H294)*100,1),")")</f>
        <v>(100)</v>
      </c>
      <c r="K294" s="302">
        <f t="shared" si="227"/>
        <v>3.7077604684561258</v>
      </c>
      <c r="L294" s="302">
        <f t="shared" si="228"/>
        <v>0.38573018015110794</v>
      </c>
      <c r="M294" s="302">
        <f t="shared" si="229"/>
        <v>0.61950935139273655</v>
      </c>
      <c r="N294" s="302">
        <f t="shared" si="230"/>
        <v>4.7129999999999708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14.59916678850807</v>
      </c>
      <c r="C303" s="299" t="str">
        <f>CONCATENATE("(",ROUND((B303/$H305)*100,1),")")</f>
        <v>(42.3)</v>
      </c>
      <c r="D303" s="302">
        <f>'Ind T6'!M126</f>
        <v>0.62913242867383479</v>
      </c>
      <c r="E303" s="299" t="str">
        <f>CONCATENATE("(",ROUND((D303/$H305)*100,1),")")</f>
        <v>(1.8)</v>
      </c>
      <c r="F303" s="302">
        <f>'Ind T6'!N126</f>
        <v>3.2033149039715263</v>
      </c>
      <c r="G303" s="299" t="str">
        <f>CONCATENATE("(",ROUND((F303/$H305)*100,1),")")</f>
        <v>(9.3)</v>
      </c>
      <c r="H303" s="302">
        <f>SUM(B303,D303,F303)</f>
        <v>18.43161412115343</v>
      </c>
      <c r="I303" s="299" t="str">
        <f>CONCATENATE("(",ROUND((H303/$H305)*100,1),")")</f>
        <v>(53.4)</v>
      </c>
      <c r="K303" s="302">
        <f>B308-B303</f>
        <v>-0.38000900706467178</v>
      </c>
      <c r="L303" s="302">
        <f>D308-D303</f>
        <v>9.296138242037788E-3</v>
      </c>
      <c r="M303" s="302">
        <f>F308-F303</f>
        <v>7.3028025540255115E-2</v>
      </c>
      <c r="N303" s="302">
        <f>SUM(K303:M303)</f>
        <v>-0.29768484328237887</v>
      </c>
    </row>
    <row r="304" spans="1:14" x14ac:dyDescent="0.2">
      <c r="A304" s="282" t="s">
        <v>365</v>
      </c>
      <c r="B304" s="302">
        <f>'Ind T6'!L125</f>
        <v>12.031626336317361</v>
      </c>
      <c r="C304" s="299" t="str">
        <f>CONCATENATE("(",ROUND((B304/$H305)*100,1),")")</f>
        <v>(34.9)</v>
      </c>
      <c r="D304" s="302">
        <f>'Ind T6'!M125</f>
        <v>3.3906199555592798</v>
      </c>
      <c r="E304" s="299" t="str">
        <f>CONCATENATE("(",ROUND((D304/$H305)*100,1),")")</f>
        <v>(9.8)</v>
      </c>
      <c r="F304" s="302">
        <f>'Ind T6'!N125</f>
        <v>0.66313958696988129</v>
      </c>
      <c r="G304" s="299" t="str">
        <f>CONCATENATE("(",ROUND((F304/$H305)*100,1),")")</f>
        <v>(1.9)</v>
      </c>
      <c r="H304" s="302">
        <f t="shared" ref="H304" si="231">SUM(B304,D304,F304)</f>
        <v>16.08538587884652</v>
      </c>
      <c r="I304" s="299" t="str">
        <f>CONCATENATE("(",ROUND((H304/$H305)*100,1),")")</f>
        <v>(46.6)</v>
      </c>
      <c r="K304" s="302">
        <f t="shared" ref="K304:K305" si="232">B309-B304</f>
        <v>-0.36271889433482407</v>
      </c>
      <c r="L304" s="302">
        <f t="shared" ref="L304:L305" si="233">D309-D304</f>
        <v>-0.13745869784483977</v>
      </c>
      <c r="M304" s="302">
        <f t="shared" ref="M304:M305" si="234">F309-F304</f>
        <v>8.8624354621097412E-3</v>
      </c>
      <c r="N304" s="302">
        <f t="shared" ref="N304:N305" si="235">SUM(K304:M304)</f>
        <v>-0.4913151567175541</v>
      </c>
    </row>
    <row r="305" spans="1:14" x14ac:dyDescent="0.2">
      <c r="A305" s="282" t="s">
        <v>363</v>
      </c>
      <c r="B305" s="302">
        <f>SUM(B303:B304)</f>
        <v>26.630793124825431</v>
      </c>
      <c r="C305" s="299" t="str">
        <f>CONCATENATE("(",ROUND((B305/$H305)*100,1),")")</f>
        <v>(77.2)</v>
      </c>
      <c r="D305" s="302">
        <f>SUM(D303:D304)</f>
        <v>4.0197523842331142</v>
      </c>
      <c r="E305" s="299" t="str">
        <f>CONCATENATE("(",ROUND((D305/$H305)*100,1),")")</f>
        <v>(11.6)</v>
      </c>
      <c r="F305" s="302">
        <f>SUM(F303:F304)</f>
        <v>3.8664544909414076</v>
      </c>
      <c r="G305" s="299" t="str">
        <f>CONCATENATE("(",ROUND((F305/$H305)*100,1),")")</f>
        <v>(11.2)</v>
      </c>
      <c r="H305" s="302">
        <f>SUM(H303:H304)</f>
        <v>34.516999999999953</v>
      </c>
      <c r="I305" s="299" t="str">
        <f>CONCATENATE("(",ROUND((H305/$H305)*100,1),")")</f>
        <v>(100)</v>
      </c>
      <c r="K305" s="302">
        <f t="shared" si="232"/>
        <v>-0.74272790139949763</v>
      </c>
      <c r="L305" s="302">
        <f t="shared" si="233"/>
        <v>-0.12816255960280154</v>
      </c>
      <c r="M305" s="302">
        <f t="shared" si="234"/>
        <v>8.1890461002364745E-2</v>
      </c>
      <c r="N305" s="302">
        <f t="shared" si="235"/>
        <v>-0.78899999999993442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14.219157781443398</v>
      </c>
      <c r="C308" s="299" t="str">
        <f>CONCATENATE("(",ROUND((B308/$H310)*100,1),")")</f>
        <v>(42.2)</v>
      </c>
      <c r="D308" s="302">
        <f>'Ind T6'!R126</f>
        <v>0.63842856691587258</v>
      </c>
      <c r="E308" s="299" t="str">
        <f>CONCATENATE("(",ROUND((D308/$H310)*100,1),")")</f>
        <v>(1.9)</v>
      </c>
      <c r="F308" s="302">
        <f>'Ind T6'!S126</f>
        <v>3.2763429295117814</v>
      </c>
      <c r="G308" s="299" t="str">
        <f>CONCATENATE("(",ROUND((F308/$H310)*100,1),")")</f>
        <v>(9.7)</v>
      </c>
      <c r="H308" s="302">
        <f>SUM(B308,D308,F308)</f>
        <v>18.133929277871051</v>
      </c>
      <c r="I308" s="299" t="str">
        <f>CONCATENATE("(",ROUND((H308/$H310)*100,1),")")</f>
        <v>(53.8)</v>
      </c>
      <c r="K308" s="302">
        <f>B313-B308</f>
        <v>-1.0834283509851232</v>
      </c>
      <c r="L308" s="302">
        <f>D313-D308</f>
        <v>-8.2539288105519804E-3</v>
      </c>
      <c r="M308" s="302">
        <f>F313-F308</f>
        <v>-0.12761045956888406</v>
      </c>
      <c r="N308" s="302">
        <f>SUM(K308:M308)</f>
        <v>-1.2192927393645592</v>
      </c>
    </row>
    <row r="309" spans="1:14" x14ac:dyDescent="0.2">
      <c r="A309" s="282" t="s">
        <v>365</v>
      </c>
      <c r="B309" s="302">
        <f>'Ind T6'!Q125</f>
        <v>11.668907441982537</v>
      </c>
      <c r="C309" s="299" t="str">
        <f>CONCATENATE("(",ROUND((B309/$H310)*100,1),")")</f>
        <v>(34.6)</v>
      </c>
      <c r="D309" s="302">
        <f>'Ind T6'!R125</f>
        <v>3.25316125771444</v>
      </c>
      <c r="E309" s="299" t="str">
        <f>CONCATENATE("(",ROUND((D309/$H310)*100,1),")")</f>
        <v>(9.6)</v>
      </c>
      <c r="F309" s="302">
        <f>'Ind T6'!S125</f>
        <v>0.67200202243199103</v>
      </c>
      <c r="G309" s="299" t="str">
        <f>CONCATENATE("(",ROUND((F309/$H310)*100,1),")")</f>
        <v>(2)</v>
      </c>
      <c r="H309" s="302">
        <f t="shared" ref="H309" si="236">SUM(B309,D309,F309)</f>
        <v>15.594070722128968</v>
      </c>
      <c r="I309" s="299" t="str">
        <f>CONCATENATE("(",ROUND((H309/$H310)*100,1),")")</f>
        <v>(46.2)</v>
      </c>
      <c r="K309" s="302">
        <f t="shared" ref="K309:K310" si="237">B314-B309</f>
        <v>-0.92382778452876124</v>
      </c>
      <c r="L309" s="302">
        <f t="shared" ref="L309:L310" si="238">D314-D309</f>
        <v>-0.28505209176608037</v>
      </c>
      <c r="M309" s="302">
        <f t="shared" ref="M309:M310" si="239">F314-F309</f>
        <v>-4.1827384340637708E-2</v>
      </c>
      <c r="N309" s="302">
        <f t="shared" ref="N309:N310" si="240">SUM(K309:M309)</f>
        <v>-1.2507072606354792</v>
      </c>
    </row>
    <row r="310" spans="1:14" x14ac:dyDescent="0.2">
      <c r="A310" s="282" t="s">
        <v>363</v>
      </c>
      <c r="B310" s="302">
        <f>SUM(B308:B309)</f>
        <v>25.888065223425933</v>
      </c>
      <c r="C310" s="299" t="str">
        <f>CONCATENATE("(",ROUND((B310/$H310)*100,1),")")</f>
        <v>(76.8)</v>
      </c>
      <c r="D310" s="302">
        <f>SUM(D308:D309)</f>
        <v>3.8915898246303127</v>
      </c>
      <c r="E310" s="299" t="str">
        <f>CONCATENATE("(",ROUND((D310/$H310)*100,1),")")</f>
        <v>(11.5)</v>
      </c>
      <c r="F310" s="302">
        <f>SUM(F308:F309)</f>
        <v>3.9483449519437723</v>
      </c>
      <c r="G310" s="299" t="str">
        <f>CONCATENATE("(",ROUND((F310/$H310)*100,1),")")</f>
        <v>(11.7)</v>
      </c>
      <c r="H310" s="302">
        <f>SUM(H308:H309)</f>
        <v>33.728000000000023</v>
      </c>
      <c r="I310" s="299" t="str">
        <f>CONCATENATE("(",ROUND((H310/$H310)*100,1),")")</f>
        <v>(100)</v>
      </c>
      <c r="K310" s="302">
        <f t="shared" si="237"/>
        <v>-2.0072561355138845</v>
      </c>
      <c r="L310" s="302">
        <f t="shared" si="238"/>
        <v>-0.29330602057663269</v>
      </c>
      <c r="M310" s="302">
        <f t="shared" si="239"/>
        <v>-0.16943784390952166</v>
      </c>
      <c r="N310" s="302">
        <f t="shared" si="240"/>
        <v>-2.4700000000000388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13.135729430458275</v>
      </c>
      <c r="C313" s="299" t="str">
        <f>CONCATENATE("(",ROUND((B313/$H315)*100,1),")")</f>
        <v>(42)</v>
      </c>
      <c r="D313" s="302">
        <f>'Ind T6'!W126</f>
        <v>0.63017463810532059</v>
      </c>
      <c r="E313" s="299" t="str">
        <f>CONCATENATE("(",ROUND((D313/$H315)*100,1),")")</f>
        <v>(2)</v>
      </c>
      <c r="F313" s="302">
        <f>'Ind T6'!X126</f>
        <v>3.1487324699428973</v>
      </c>
      <c r="G313" s="299" t="str">
        <f>CONCATENATE("(",ROUND((F313/$H315)*100,1),")")</f>
        <v>(10.1)</v>
      </c>
      <c r="H313" s="302">
        <f>SUM(B313,D313,F313)</f>
        <v>16.914636538506493</v>
      </c>
      <c r="I313" s="299" t="str">
        <f>CONCATENATE("(",ROUND((H313/$H315)*100,1),")")</f>
        <v>(54.1)</v>
      </c>
      <c r="K313" s="302">
        <f>B313-B303</f>
        <v>-1.463437358049795</v>
      </c>
      <c r="L313" s="302">
        <f>D313-D303</f>
        <v>1.0422094314858077E-3</v>
      </c>
      <c r="M313" s="302">
        <f>F313-F303</f>
        <v>-5.4582434028628946E-2</v>
      </c>
      <c r="N313" s="302">
        <f>SUM(K313:M313)</f>
        <v>-1.516977582646938</v>
      </c>
    </row>
    <row r="314" spans="1:14" x14ac:dyDescent="0.2">
      <c r="A314" s="282" t="s">
        <v>365</v>
      </c>
      <c r="B314" s="302">
        <f>'Ind T6'!V125</f>
        <v>10.745079657453775</v>
      </c>
      <c r="C314" s="299" t="str">
        <f>CONCATENATE("(",ROUND((B314/$H315)*100,1),")")</f>
        <v>(34.4)</v>
      </c>
      <c r="D314" s="302">
        <f>'Ind T6'!W125</f>
        <v>2.9681091659483596</v>
      </c>
      <c r="E314" s="299" t="str">
        <f>CONCATENATE("(",ROUND((D314/$H315)*100,1),")")</f>
        <v>(9.5)</v>
      </c>
      <c r="F314" s="302">
        <f>'Ind T6'!X125</f>
        <v>0.63017463809135332</v>
      </c>
      <c r="G314" s="299" t="str">
        <f>CONCATENATE("(",ROUND((F314/$H315)*100,1),")")</f>
        <v>(2)</v>
      </c>
      <c r="H314" s="302">
        <f t="shared" ref="H314" si="241">SUM(B314,D314,F314)</f>
        <v>14.343363461493489</v>
      </c>
      <c r="I314" s="299" t="str">
        <f>CONCATENATE("(",ROUND((H314/$H315)*100,1),")")</f>
        <v>(45.9)</v>
      </c>
      <c r="K314" s="302">
        <f t="shared" ref="K314:K315" si="242">B314-B304</f>
        <v>-1.2865466788635853</v>
      </c>
      <c r="L314" s="302">
        <f t="shared" ref="L314:L315" si="243">D314-D304</f>
        <v>-0.42251078961092015</v>
      </c>
      <c r="M314" s="302">
        <f t="shared" ref="M314:M315" si="244">F314-F304</f>
        <v>-3.2964948878527967E-2</v>
      </c>
      <c r="N314" s="302">
        <f t="shared" ref="N314:N315" si="245">SUM(K314:M314)</f>
        <v>-1.7420224173530334</v>
      </c>
    </row>
    <row r="315" spans="1:14" x14ac:dyDescent="0.2">
      <c r="A315" s="282" t="s">
        <v>363</v>
      </c>
      <c r="B315" s="302">
        <f>SUM(B313:B314)</f>
        <v>23.880809087912048</v>
      </c>
      <c r="C315" s="299" t="str">
        <f>CONCATENATE("(",ROUND((B315/$H315)*100,1),")")</f>
        <v>(76.4)</v>
      </c>
      <c r="D315" s="302">
        <f>SUM(D313:D314)</f>
        <v>3.59828380405368</v>
      </c>
      <c r="E315" s="299" t="str">
        <f>CONCATENATE("(",ROUND((D315/$H315)*100,1),")")</f>
        <v>(11.5)</v>
      </c>
      <c r="F315" s="302">
        <f>SUM(F313:F314)</f>
        <v>3.7789071080342507</v>
      </c>
      <c r="G315" s="299" t="str">
        <f>CONCATENATE("(",ROUND((F315/$H315)*100,1),")")</f>
        <v>(12.1)</v>
      </c>
      <c r="H315" s="302">
        <f>SUM(H313:H314)</f>
        <v>31.257999999999981</v>
      </c>
      <c r="I315" s="299" t="str">
        <f>CONCATENATE("(",ROUND((H315/$H315)*100,1),")")</f>
        <v>(100)</v>
      </c>
      <c r="K315" s="302">
        <f t="shared" si="242"/>
        <v>-2.7499840369133821</v>
      </c>
      <c r="L315" s="302">
        <f t="shared" si="243"/>
        <v>-0.42146858017943423</v>
      </c>
      <c r="M315" s="302">
        <f t="shared" si="244"/>
        <v>-8.7547382907156912E-2</v>
      </c>
      <c r="N315" s="302">
        <f t="shared" si="245"/>
        <v>-3.2589999999999733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4.6156181423478708</v>
      </c>
      <c r="C324" s="299" t="str">
        <f>CONCATENATE("(",ROUND((B324/$H326)*100,1),")")</f>
        <v>(30.1)</v>
      </c>
      <c r="D324" s="302">
        <f>'Ind T6'!M135</f>
        <v>1.1267259014337978</v>
      </c>
      <c r="E324" s="299" t="str">
        <f>CONCATENATE("(",ROUND((D324/$H326)*100,1),")")</f>
        <v>(7.4)</v>
      </c>
      <c r="F324" s="302">
        <f>'Ind T6'!N135</f>
        <v>0.71878251886142641</v>
      </c>
      <c r="G324" s="299" t="str">
        <f>CONCATENATE("(",ROUND((F324/$H326)*100,1),")")</f>
        <v>(4.7)</v>
      </c>
      <c r="H324" s="302">
        <f>SUM(B324,D324,F324)</f>
        <v>6.4611265626430958</v>
      </c>
      <c r="I324" s="299" t="str">
        <f>CONCATENATE("(",ROUND((H324/$H326)*100,1),")")</f>
        <v>(42.2)</v>
      </c>
      <c r="K324" s="302">
        <f>B329-B324</f>
        <v>-2.4622832876076473E-2</v>
      </c>
      <c r="L324" s="302">
        <f>D329-D324</f>
        <v>-3.0507965487309718E-3</v>
      </c>
      <c r="M324" s="302">
        <f>F329-F324</f>
        <v>3.3796374050336198E-2</v>
      </c>
      <c r="N324" s="302">
        <f>SUM(K324:M324)</f>
        <v>6.1227446255287532E-3</v>
      </c>
    </row>
    <row r="325" spans="1:14" x14ac:dyDescent="0.2">
      <c r="A325" s="282" t="s">
        <v>365</v>
      </c>
      <c r="B325" s="302">
        <f>'Ind T6'!L134</f>
        <v>4.4959969693620767</v>
      </c>
      <c r="C325" s="299" t="str">
        <f>CONCATENATE("(",ROUND((B325/$H326)*100,1),")")</f>
        <v>(29.3)</v>
      </c>
      <c r="D325" s="302">
        <f>'Ind T6'!M134</f>
        <v>3.4343590591881181</v>
      </c>
      <c r="E325" s="299" t="str">
        <f>CONCATENATE("(",ROUND((D325/$H326)*100,1),")")</f>
        <v>(22.4)</v>
      </c>
      <c r="F325" s="302">
        <f>'Ind T6'!N134</f>
        <v>0.93251740880666389</v>
      </c>
      <c r="G325" s="299" t="str">
        <f>CONCATENATE("(",ROUND((F325/$H326)*100,1),")")</f>
        <v>(6.1)</v>
      </c>
      <c r="H325" s="302">
        <f t="shared" ref="H325" si="246">SUM(B325,D325,F325)</f>
        <v>8.8628734373568587</v>
      </c>
      <c r="I325" s="299" t="str">
        <f>CONCATENATE("(",ROUND((H325/$H326)*100,1),")")</f>
        <v>(57.8)</v>
      </c>
      <c r="K325" s="302">
        <f t="shared" ref="K325:K326" si="247">B330-B325</f>
        <v>0.13865671808921398</v>
      </c>
      <c r="L325" s="302">
        <f t="shared" ref="L325:L326" si="248">D330-D325</f>
        <v>-0.16473384788280887</v>
      </c>
      <c r="M325" s="302">
        <f t="shared" ref="M325:M326" si="249">F330-F325</f>
        <v>8.954385168107204E-3</v>
      </c>
      <c r="N325" s="302">
        <f t="shared" ref="N325:N326" si="250">SUM(K325:M325)</f>
        <v>-1.7122744625487685E-2</v>
      </c>
    </row>
    <row r="326" spans="1:14" x14ac:dyDescent="0.2">
      <c r="A326" s="282" t="s">
        <v>363</v>
      </c>
      <c r="B326" s="302">
        <f>SUM(B324:B325)</f>
        <v>9.1116151117099484</v>
      </c>
      <c r="C326" s="299" t="str">
        <f>CONCATENATE("(",ROUND((B326/$H326)*100,1),")")</f>
        <v>(59.5)</v>
      </c>
      <c r="D326" s="302">
        <f>SUM(D324:D325)</f>
        <v>4.5610849606219155</v>
      </c>
      <c r="E326" s="299" t="str">
        <f>CONCATENATE("(",ROUND((D326/$H326)*100,1),")")</f>
        <v>(29.8)</v>
      </c>
      <c r="F326" s="302">
        <f>SUM(F324:F325)</f>
        <v>1.6512999276680902</v>
      </c>
      <c r="G326" s="299" t="str">
        <f>CONCATENATE("(",ROUND((F326/$H326)*100,1),")")</f>
        <v>(10.8)</v>
      </c>
      <c r="H326" s="302">
        <f>SUM(H324:H325)</f>
        <v>15.323999999999955</v>
      </c>
      <c r="I326" s="299" t="str">
        <f>CONCATENATE("(",ROUND((H326/$H326)*100,1),")")</f>
        <v>(100)</v>
      </c>
      <c r="K326" s="302">
        <f t="shared" si="247"/>
        <v>0.11403388521313573</v>
      </c>
      <c r="L326" s="302">
        <f t="shared" si="248"/>
        <v>-0.1677846444315394</v>
      </c>
      <c r="M326" s="302">
        <f t="shared" si="249"/>
        <v>4.2750759218443513E-2</v>
      </c>
      <c r="N326" s="302">
        <f t="shared" si="250"/>
        <v>-1.0999999999960153E-2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4.5909953094717944</v>
      </c>
      <c r="C329" s="299" t="str">
        <f>CONCATENATE("(",ROUND((B329/$H331)*100,1),")")</f>
        <v>(30)</v>
      </c>
      <c r="D329" s="302">
        <f>'Ind T6'!R135</f>
        <v>1.1236751048850668</v>
      </c>
      <c r="E329" s="299" t="str">
        <f>CONCATENATE("(",ROUND((D329/$H331)*100,1),")")</f>
        <v>(7.3)</v>
      </c>
      <c r="F329" s="302">
        <f>'Ind T6'!S135</f>
        <v>0.75257889291176261</v>
      </c>
      <c r="G329" s="299" t="str">
        <f>CONCATENATE("(",ROUND((F329/$H331)*100,1),")")</f>
        <v>(4.9)</v>
      </c>
      <c r="H329" s="302">
        <f>SUM(B329,D329,F329)</f>
        <v>6.4672493072686246</v>
      </c>
      <c r="I329" s="299" t="str">
        <f>CONCATENATE("(",ROUND((H329/$H331)*100,1),")")</f>
        <v>(42.2)</v>
      </c>
      <c r="K329" s="302">
        <f>B334-B329</f>
        <v>0.37032132882464452</v>
      </c>
      <c r="L329" s="302">
        <f>D334-D329</f>
        <v>0.11272171473792603</v>
      </c>
      <c r="M329" s="302">
        <f>F334-F329</f>
        <v>0.13103085712681661</v>
      </c>
      <c r="N329" s="302">
        <f>SUM(K329:M329)</f>
        <v>0.61407390068938716</v>
      </c>
    </row>
    <row r="330" spans="1:14" x14ac:dyDescent="0.2">
      <c r="A330" s="282" t="s">
        <v>365</v>
      </c>
      <c r="B330" s="302">
        <f>'Ind T6'!Q134</f>
        <v>4.6346536874512907</v>
      </c>
      <c r="C330" s="299" t="str">
        <f>CONCATENATE("(",ROUND((B330/$H331)*100,1),")")</f>
        <v>(30.3)</v>
      </c>
      <c r="D330" s="302">
        <f>'Ind T6'!R134</f>
        <v>3.2696252113053093</v>
      </c>
      <c r="E330" s="299" t="str">
        <f>CONCATENATE("(",ROUND((D330/$H331)*100,1),")")</f>
        <v>(21.4)</v>
      </c>
      <c r="F330" s="302">
        <f>'Ind T6'!S134</f>
        <v>0.9414717939747711</v>
      </c>
      <c r="G330" s="299" t="str">
        <f>CONCATENATE("(",ROUND((F330/$H331)*100,1),")")</f>
        <v>(6.1)</v>
      </c>
      <c r="H330" s="302">
        <f t="shared" ref="H330" si="251">SUM(B330,D330,F330)</f>
        <v>8.8457506927313698</v>
      </c>
      <c r="I330" s="299" t="str">
        <f>CONCATENATE("(",ROUND((H330/$H331)*100,1),")")</f>
        <v>(57.8)</v>
      </c>
      <c r="K330" s="302">
        <f t="shared" ref="K330:K331" si="252">B335-B330</f>
        <v>0.73026795223093277</v>
      </c>
      <c r="L330" s="302">
        <f t="shared" ref="L330:L331" si="253">D335-D330</f>
        <v>-3.387119699223673E-2</v>
      </c>
      <c r="M330" s="302">
        <f t="shared" ref="M330:M331" si="254">F335-F330</f>
        <v>8.3529344071906597E-2</v>
      </c>
      <c r="N330" s="302">
        <f t="shared" ref="N330:N331" si="255">SUM(K330:M330)</f>
        <v>0.77992609931060264</v>
      </c>
    </row>
    <row r="331" spans="1:14" x14ac:dyDescent="0.2">
      <c r="A331" s="282" t="s">
        <v>363</v>
      </c>
      <c r="B331" s="302">
        <f>SUM(B329:B330)</f>
        <v>9.2256489969230842</v>
      </c>
      <c r="C331" s="299" t="str">
        <f>CONCATENATE("(",ROUND((B331/$H331)*100,1),")")</f>
        <v>(60.2)</v>
      </c>
      <c r="D331" s="302">
        <f>SUM(D329:D330)</f>
        <v>4.3933003161903761</v>
      </c>
      <c r="E331" s="299" t="str">
        <f>CONCATENATE("(",ROUND((D331/$H331)*100,1),")")</f>
        <v>(28.7)</v>
      </c>
      <c r="F331" s="302">
        <f>SUM(F329:F330)</f>
        <v>1.6940506868865337</v>
      </c>
      <c r="G331" s="299" t="str">
        <f>CONCATENATE("(",ROUND((F331/$H331)*100,1),")")</f>
        <v>(11.1)</v>
      </c>
      <c r="H331" s="302">
        <f>SUM(H329:H330)</f>
        <v>15.312999999999995</v>
      </c>
      <c r="I331" s="299" t="str">
        <f>CONCATENATE("(",ROUND((H331/$H331)*100,1),")")</f>
        <v>(100)</v>
      </c>
      <c r="K331" s="302">
        <f t="shared" si="252"/>
        <v>1.1005892810555782</v>
      </c>
      <c r="L331" s="302">
        <f t="shared" si="253"/>
        <v>7.8850517745689075E-2</v>
      </c>
      <c r="M331" s="302">
        <f t="shared" si="254"/>
        <v>0.2145602011987231</v>
      </c>
      <c r="N331" s="302">
        <f t="shared" si="255"/>
        <v>1.3939999999999904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4.9613166382964389</v>
      </c>
      <c r="C334" s="299" t="str">
        <f>CONCATENATE("(",ROUND((B334/$H336)*100,1),")")</f>
        <v>(29.7)</v>
      </c>
      <c r="D334" s="302">
        <f>'Ind T6'!W135</f>
        <v>1.2363968196229929</v>
      </c>
      <c r="E334" s="299" t="str">
        <f>CONCATENATE("(",ROUND((D334/$H336)*100,1),")")</f>
        <v>(7.4)</v>
      </c>
      <c r="F334" s="302">
        <f>'Ind T6'!X135</f>
        <v>0.88360975003857922</v>
      </c>
      <c r="G334" s="299" t="str">
        <f>CONCATENATE("(",ROUND((F334/$H336)*100,1),")")</f>
        <v>(5.3)</v>
      </c>
      <c r="H334" s="302">
        <f>SUM(B334,D334,F334)</f>
        <v>7.0813232079580111</v>
      </c>
      <c r="I334" s="299" t="str">
        <f>CONCATENATE("(",ROUND((H334/$H336)*100,1),")")</f>
        <v>(42.4)</v>
      </c>
      <c r="K334" s="302">
        <f>B334-B324</f>
        <v>0.34569849594856805</v>
      </c>
      <c r="L334" s="302">
        <f>D334-D324</f>
        <v>0.10967091818919505</v>
      </c>
      <c r="M334" s="302">
        <f>F334-F324</f>
        <v>0.16482723117715281</v>
      </c>
      <c r="N334" s="302">
        <f>SUM(K334:M334)</f>
        <v>0.62019664531491592</v>
      </c>
    </row>
    <row r="335" spans="1:14" x14ac:dyDescent="0.2">
      <c r="A335" s="282" t="s">
        <v>365</v>
      </c>
      <c r="B335" s="302">
        <f>'Ind T6'!V134</f>
        <v>5.3649216396822235</v>
      </c>
      <c r="C335" s="299" t="str">
        <f>CONCATENATE("(",ROUND((B335/$H336)*100,1),")")</f>
        <v>(32.1)</v>
      </c>
      <c r="D335" s="302">
        <f>'Ind T6'!W134</f>
        <v>3.2357540143130725</v>
      </c>
      <c r="E335" s="299" t="str">
        <f>CONCATENATE("(",ROUND((D335/$H336)*100,1),")")</f>
        <v>(19.4)</v>
      </c>
      <c r="F335" s="302">
        <f>'Ind T6'!X134</f>
        <v>1.0250011380466777</v>
      </c>
      <c r="G335" s="299" t="str">
        <f>CONCATENATE("(",ROUND((F335/$H336)*100,1),")")</f>
        <v>(6.1)</v>
      </c>
      <c r="H335" s="302">
        <f>SUM(B335,D335,F335)</f>
        <v>9.6256767920419737</v>
      </c>
      <c r="I335" s="299" t="str">
        <f>CONCATENATE("(",ROUND((H335/$H336)*100,1),")")</f>
        <v>(57.6)</v>
      </c>
      <c r="K335" s="302">
        <f t="shared" ref="K335:K336" si="256">B335-B325</f>
        <v>0.86892467032014675</v>
      </c>
      <c r="L335" s="302">
        <f t="shared" ref="L335:L336" si="257">D335-D325</f>
        <v>-0.1986050448750456</v>
      </c>
      <c r="M335" s="302">
        <f t="shared" ref="M335:M336" si="258">F335-F325</f>
        <v>9.2483729240013801E-2</v>
      </c>
      <c r="N335" s="302">
        <f t="shared" ref="N335:N336" si="259">SUM(K335:M335)</f>
        <v>0.76280335468511495</v>
      </c>
    </row>
    <row r="336" spans="1:14" x14ac:dyDescent="0.2">
      <c r="A336" s="282" t="s">
        <v>363</v>
      </c>
      <c r="B336" s="302">
        <f>SUM(B334:B335)</f>
        <v>10.326238277978662</v>
      </c>
      <c r="C336" s="299" t="str">
        <f>CONCATENATE("(",ROUND((B336/$H336)*100,1),")")</f>
        <v>(61.8)</v>
      </c>
      <c r="D336" s="302">
        <f>SUM(D334:D335)</f>
        <v>4.4721508339360652</v>
      </c>
      <c r="E336" s="299" t="str">
        <f>CONCATENATE("(",ROUND((D336/$H336)*100,1),")")</f>
        <v>(26.8)</v>
      </c>
      <c r="F336" s="302">
        <f>SUM(F334:F335)</f>
        <v>1.9086108880852568</v>
      </c>
      <c r="G336" s="299" t="str">
        <f>CONCATENATE("(",ROUND((F336/$H336)*100,1),")")</f>
        <v>(11.4)</v>
      </c>
      <c r="H336" s="302">
        <f>SUM(H334:H335)</f>
        <v>16.706999999999987</v>
      </c>
      <c r="I336" s="299" t="str">
        <f>CONCATENATE("(",ROUND((H336/$H336)*100,1),")")</f>
        <v>(100)</v>
      </c>
      <c r="K336" s="302">
        <f t="shared" si="256"/>
        <v>1.2146231662687139</v>
      </c>
      <c r="L336" s="302">
        <f t="shared" si="257"/>
        <v>-8.8934126685850323E-2</v>
      </c>
      <c r="M336" s="302">
        <f t="shared" si="258"/>
        <v>0.25731096041716661</v>
      </c>
      <c r="N336" s="302">
        <f t="shared" si="259"/>
        <v>1.3830000000000302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28.92113081141953</v>
      </c>
      <c r="C345" s="299" t="str">
        <f>CONCATENATE("(",ROUND((B345/$H347)*100,1),")")</f>
        <v>(40.2)</v>
      </c>
      <c r="D345" s="302">
        <f>'Ind T6'!M144</f>
        <v>4.6324733244273446</v>
      </c>
      <c r="E345" s="299" t="str">
        <f>CONCATENATE("(",ROUND((D345/$H347)*100,1),")")</f>
        <v>(6.4)</v>
      </c>
      <c r="F345" s="302">
        <f>'Ind T6'!N144</f>
        <v>5.9414546632187992</v>
      </c>
      <c r="G345" s="299" t="str">
        <f>CONCATENATE("(",ROUND((F345/$H347)*100,1),")")</f>
        <v>(8.3)</v>
      </c>
      <c r="H345" s="302">
        <f>SUM(B345,D345,F345)</f>
        <v>39.495058799065674</v>
      </c>
      <c r="I345" s="299" t="str">
        <f>CONCATENATE("(",ROUND((H345/$H347)*100,1),")")</f>
        <v>(54.9)</v>
      </c>
      <c r="K345" s="302">
        <f>B350-B345</f>
        <v>0.74244862907288223</v>
      </c>
      <c r="L345" s="302">
        <f>D350-D345</f>
        <v>0.29460255340809915</v>
      </c>
      <c r="M345" s="302">
        <f>F350-F345</f>
        <v>0.31961353386267533</v>
      </c>
      <c r="N345" s="302">
        <f>SUM(K345:M345)</f>
        <v>1.3566647163436567</v>
      </c>
    </row>
    <row r="346" spans="1:14" x14ac:dyDescent="0.2">
      <c r="A346" s="282" t="s">
        <v>365</v>
      </c>
      <c r="B346" s="302">
        <f>'Ind T6'!L143</f>
        <v>19.346183825428739</v>
      </c>
      <c r="C346" s="299" t="str">
        <f>CONCATENATE("(",ROUND((B346/$H347)*100,1),")")</f>
        <v>(26.9)</v>
      </c>
      <c r="D346" s="302">
        <f>'Ind T6'!M143</f>
        <v>8.1902678904459503</v>
      </c>
      <c r="E346" s="299" t="str">
        <f>CONCATENATE("(",ROUND((D346/$H347)*100,1),")")</f>
        <v>(11.4)</v>
      </c>
      <c r="F346" s="302">
        <f>'Ind T6'!N143</f>
        <v>4.912489485059603</v>
      </c>
      <c r="G346" s="299" t="str">
        <f>CONCATENATE("(",ROUND((F346/$H347)*100,1),")")</f>
        <v>(6.8)</v>
      </c>
      <c r="H346" s="302">
        <f t="shared" ref="H346" si="260">SUM(B346,D346,F346)</f>
        <v>32.448941200934293</v>
      </c>
      <c r="I346" s="299" t="str">
        <f>CONCATENATE("(",ROUND((H346/$H347)*100,1),")")</f>
        <v>(45.1)</v>
      </c>
      <c r="K346" s="302">
        <f t="shared" ref="K346:K347" si="261">B351-B346</f>
        <v>1.1155843416545359</v>
      </c>
      <c r="L346" s="302">
        <f t="shared" ref="L346:L347" si="262">D351-D346</f>
        <v>0.48231059060640646</v>
      </c>
      <c r="M346" s="302">
        <f t="shared" ref="M346:M347" si="263">F351-F346</f>
        <v>0.44644035139543004</v>
      </c>
      <c r="N346" s="302">
        <f t="shared" ref="N346:N347" si="264">SUM(K346:M346)</f>
        <v>2.0443352836563724</v>
      </c>
    </row>
    <row r="347" spans="1:14" x14ac:dyDescent="0.2">
      <c r="A347" s="282" t="s">
        <v>363</v>
      </c>
      <c r="B347" s="302">
        <f>SUM(B345:B346)</f>
        <v>48.267314636848269</v>
      </c>
      <c r="C347" s="299" t="str">
        <f>CONCATENATE("(",ROUND((B347/$H347)*100,1),")")</f>
        <v>(67.1)</v>
      </c>
      <c r="D347" s="302">
        <f>SUM(D345:D346)</f>
        <v>12.822741214873295</v>
      </c>
      <c r="E347" s="299" t="str">
        <f>CONCATENATE("(",ROUND((D347/$H347)*100,1),")")</f>
        <v>(17.8)</v>
      </c>
      <c r="F347" s="302">
        <f>SUM(F345:F346)</f>
        <v>10.853944148278401</v>
      </c>
      <c r="G347" s="299" t="str">
        <f>CONCATENATE("(",ROUND((F347/$H347)*100,1),")")</f>
        <v>(15.1)</v>
      </c>
      <c r="H347" s="302">
        <f>SUM(H345:H346)</f>
        <v>71.94399999999996</v>
      </c>
      <c r="I347" s="299" t="str">
        <f>CONCATENATE("(",ROUND((H347/$H347)*100,1),")")</f>
        <v>(100)</v>
      </c>
      <c r="K347" s="302">
        <f t="shared" si="261"/>
        <v>1.8580329707274217</v>
      </c>
      <c r="L347" s="302">
        <f t="shared" si="262"/>
        <v>0.77691314401450562</v>
      </c>
      <c r="M347" s="302">
        <f t="shared" si="263"/>
        <v>0.76605388525810625</v>
      </c>
      <c r="N347" s="302">
        <f t="shared" si="264"/>
        <v>3.4010000000000336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29.663579440492413</v>
      </c>
      <c r="C350" s="299" t="str">
        <f>CONCATENATE("(",ROUND((B350/$H352)*100,1),")")</f>
        <v>(39.4)</v>
      </c>
      <c r="D350" s="302">
        <f>'Ind T6'!R144</f>
        <v>4.9270758778354438</v>
      </c>
      <c r="E350" s="299" t="str">
        <f>CONCATENATE("(",ROUND((D350/$H352)*100,1),")")</f>
        <v>(6.5)</v>
      </c>
      <c r="F350" s="302">
        <f>'Ind T6'!S144</f>
        <v>6.2610681970814746</v>
      </c>
      <c r="G350" s="299" t="str">
        <f>CONCATENATE("(",ROUND((F350/$H352)*100,1),")")</f>
        <v>(8.3)</v>
      </c>
      <c r="H350" s="302">
        <f>SUM(B350,D350,F350)</f>
        <v>40.851723515409333</v>
      </c>
      <c r="I350" s="299" t="str">
        <f>CONCATENATE("(",ROUND((H350/$H352)*100,1),")")</f>
        <v>(54.2)</v>
      </c>
      <c r="K350" s="302">
        <f>B355-B350</f>
        <v>0.97605465787536971</v>
      </c>
      <c r="L350" s="302">
        <f>D355-D350</f>
        <v>0.52093228581299389</v>
      </c>
      <c r="M350" s="302">
        <f>F355-F350</f>
        <v>0.49272368132605227</v>
      </c>
      <c r="N350" s="302">
        <f>SUM(K350:M350)</f>
        <v>1.9897106250144159</v>
      </c>
    </row>
    <row r="351" spans="1:14" x14ac:dyDescent="0.2">
      <c r="A351" s="282" t="s">
        <v>365</v>
      </c>
      <c r="B351" s="302">
        <f>'Ind T6'!Q143</f>
        <v>20.461768167083275</v>
      </c>
      <c r="C351" s="299" t="str">
        <f>CONCATENATE("(",ROUND((B351/$H352)*100,1),")")</f>
        <v>(27.2)</v>
      </c>
      <c r="D351" s="302">
        <f>'Ind T6'!R143</f>
        <v>8.6725784810523567</v>
      </c>
      <c r="E351" s="299" t="str">
        <f>CONCATENATE("(",ROUND((D351/$H352)*100,1),")")</f>
        <v>(11.5)</v>
      </c>
      <c r="F351" s="302">
        <f>'Ind T6'!S143</f>
        <v>5.3589298364550331</v>
      </c>
      <c r="G351" s="299" t="str">
        <f>CONCATENATE("(",ROUND((F351/$H352)*100,1),")")</f>
        <v>(7.1)</v>
      </c>
      <c r="H351" s="302">
        <f t="shared" ref="H351" si="265">SUM(B351,D351,F351)</f>
        <v>34.493276484590666</v>
      </c>
      <c r="I351" s="299" t="str">
        <f>CONCATENATE("(",ROUND((H351/$H352)*100,1),")")</f>
        <v>(45.8)</v>
      </c>
      <c r="K351" s="302">
        <f t="shared" ref="K351:K352" si="266">B356-B351</f>
        <v>1.5134586898440254</v>
      </c>
      <c r="L351" s="302">
        <f t="shared" ref="L351:L352" si="267">D356-D351</f>
        <v>0.67452602476579493</v>
      </c>
      <c r="M351" s="302">
        <f t="shared" ref="M351:M352" si="268">F356-F351</f>
        <v>0.73930466037570142</v>
      </c>
      <c r="N351" s="302">
        <f t="shared" ref="N351:N352" si="269">SUM(K351:M351)</f>
        <v>2.9272893749855218</v>
      </c>
    </row>
    <row r="352" spans="1:14" x14ac:dyDescent="0.2">
      <c r="A352" s="282" t="s">
        <v>363</v>
      </c>
      <c r="B352" s="302">
        <f>SUM(B350:B351)</f>
        <v>50.125347607575691</v>
      </c>
      <c r="C352" s="299" t="str">
        <f>CONCATENATE("(",ROUND((B352/$H352)*100,1),")")</f>
        <v>(66.5)</v>
      </c>
      <c r="D352" s="302">
        <f>SUM(D350:D351)</f>
        <v>13.5996543588878</v>
      </c>
      <c r="E352" s="299" t="str">
        <f>CONCATENATE("(",ROUND((D352/$H352)*100,1),")")</f>
        <v>(18)</v>
      </c>
      <c r="F352" s="302">
        <f>SUM(F350:F351)</f>
        <v>11.619998033536508</v>
      </c>
      <c r="G352" s="299" t="str">
        <f>CONCATENATE("(",ROUND((F352/$H352)*100,1),")")</f>
        <v>(15.4)</v>
      </c>
      <c r="H352" s="302">
        <f>SUM(H350:H351)</f>
        <v>75.344999999999999</v>
      </c>
      <c r="I352" s="299" t="str">
        <f>CONCATENATE("(",ROUND((H352/$H352)*100,1),")")</f>
        <v>(100)</v>
      </c>
      <c r="K352" s="302">
        <f t="shared" si="266"/>
        <v>2.4895133477193951</v>
      </c>
      <c r="L352" s="302">
        <f t="shared" si="267"/>
        <v>1.1954583105787897</v>
      </c>
      <c r="M352" s="302">
        <f t="shared" si="268"/>
        <v>1.2320283417017528</v>
      </c>
      <c r="N352" s="302">
        <f t="shared" si="269"/>
        <v>4.9169999999999376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30.639634098367782</v>
      </c>
      <c r="C355" s="299" t="str">
        <f>CONCATENATE("(",ROUND((B355/$H357)*100,1),")")</f>
        <v>(38.2)</v>
      </c>
      <c r="D355" s="302">
        <f>'Ind T6'!W144</f>
        <v>5.4480081636484377</v>
      </c>
      <c r="E355" s="299" t="str">
        <f>CONCATENATE("(",ROUND((D355/$H357)*100,1),")")</f>
        <v>(6.8)</v>
      </c>
      <c r="F355" s="302">
        <f>'Ind T6'!X144</f>
        <v>6.7537918784075268</v>
      </c>
      <c r="G355" s="299" t="str">
        <f>CONCATENATE("(",ROUND((F355/$H357)*100,1),")")</f>
        <v>(8.4)</v>
      </c>
      <c r="H355" s="302">
        <f>SUM(B355,D355,F355)</f>
        <v>42.841434140423743</v>
      </c>
      <c r="I355" s="299" t="str">
        <f>CONCATENATE("(",ROUND((H355/$H357)*100,1),")")</f>
        <v>(53.4)</v>
      </c>
      <c r="K355" s="302">
        <f>B355-B345</f>
        <v>1.7185032869482519</v>
      </c>
      <c r="L355" s="302">
        <f>D355-D345</f>
        <v>0.81553483922109304</v>
      </c>
      <c r="M355" s="302">
        <f>F355-F345</f>
        <v>0.81233721518872759</v>
      </c>
      <c r="N355" s="302">
        <f>SUM(K355:M355)</f>
        <v>3.3463753413580726</v>
      </c>
    </row>
    <row r="356" spans="1:14" x14ac:dyDescent="0.2">
      <c r="A356" s="282" t="s">
        <v>365</v>
      </c>
      <c r="B356" s="302">
        <f>'Ind T6'!V143</f>
        <v>21.9752268569273</v>
      </c>
      <c r="C356" s="299" t="str">
        <f>CONCATENATE("(",ROUND((B356/$H357)*100,1),")")</f>
        <v>(27.4)</v>
      </c>
      <c r="D356" s="302">
        <f>'Ind T6'!W143</f>
        <v>9.3471045058181517</v>
      </c>
      <c r="E356" s="299" t="str">
        <f>CONCATENATE("(",ROUND((D356/$H357)*100,1),")")</f>
        <v>(11.6)</v>
      </c>
      <c r="F356" s="302">
        <f>'Ind T6'!X143</f>
        <v>6.0982344968307345</v>
      </c>
      <c r="G356" s="299" t="str">
        <f>CONCATENATE("(",ROUND((F356/$H357)*100,1),")")</f>
        <v>(7.6)</v>
      </c>
      <c r="H356" s="302">
        <f t="shared" ref="H356" si="270">SUM(B356,D356,F356)</f>
        <v>37.420565859576186</v>
      </c>
      <c r="I356" s="299" t="str">
        <f>CONCATENATE("(",ROUND((H356/$H357)*100,1),")")</f>
        <v>(46.6)</v>
      </c>
      <c r="K356" s="302">
        <f t="shared" ref="K356:K357" si="271">B356-B346</f>
        <v>2.6290430314985613</v>
      </c>
      <c r="L356" s="302">
        <f t="shared" ref="L356:L357" si="272">D356-D346</f>
        <v>1.1568366153722014</v>
      </c>
      <c r="M356" s="302">
        <f t="shared" ref="M356:M357" si="273">F356-F346</f>
        <v>1.1857450117711315</v>
      </c>
      <c r="N356" s="302">
        <f t="shared" ref="N356:N357" si="274">SUM(K356:M356)</f>
        <v>4.9716246586418942</v>
      </c>
    </row>
    <row r="357" spans="1:14" x14ac:dyDescent="0.2">
      <c r="A357" s="282" t="s">
        <v>363</v>
      </c>
      <c r="B357" s="302">
        <f>SUM(B355:B356)</f>
        <v>52.614860955295086</v>
      </c>
      <c r="C357" s="299" t="str">
        <f>CONCATENATE("(",ROUND((B357/$H357)*100,1),")")</f>
        <v>(65.6)</v>
      </c>
      <c r="D357" s="302">
        <f>SUM(D355:D356)</f>
        <v>14.79511266946659</v>
      </c>
      <c r="E357" s="299" t="str">
        <f>CONCATENATE("(",ROUND((D357/$H357)*100,1),")")</f>
        <v>(18.4)</v>
      </c>
      <c r="F357" s="302">
        <f>SUM(F355:F356)</f>
        <v>12.85202637523826</v>
      </c>
      <c r="G357" s="299" t="str">
        <f>CONCATENATE("(",ROUND((F357/$H357)*100,1),")")</f>
        <v>(16)</v>
      </c>
      <c r="H357" s="302">
        <f>SUM(H355:H356)</f>
        <v>80.261999999999929</v>
      </c>
      <c r="I357" s="299" t="str">
        <f>CONCATENATE("(",ROUND((H357/$H357)*100,1),")")</f>
        <v>(100)</v>
      </c>
      <c r="K357" s="302">
        <f t="shared" si="271"/>
        <v>4.3475463184468168</v>
      </c>
      <c r="L357" s="302">
        <f t="shared" si="272"/>
        <v>1.9723714545932953</v>
      </c>
      <c r="M357" s="302">
        <f t="shared" si="273"/>
        <v>1.998082226959859</v>
      </c>
      <c r="N357" s="302">
        <f t="shared" si="274"/>
        <v>8.3179999999999712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22.108176046938247</v>
      </c>
      <c r="C366" s="299" t="str">
        <f>CONCATENATE("(",ROUND((B366/$H368)*100,1),")")</f>
        <v>(33)</v>
      </c>
      <c r="D366" s="302">
        <f>'Ind T6'!M153</f>
        <v>9.6928945050508446</v>
      </c>
      <c r="E366" s="299" t="str">
        <f>CONCATENATE("(",ROUND((D366/$H368)*100,1),")")</f>
        <v>(14.5)</v>
      </c>
      <c r="F366" s="302">
        <f>'Ind T6'!N153</f>
        <v>5.5051316041013347</v>
      </c>
      <c r="G366" s="299" t="str">
        <f>CONCATENATE("(",ROUND((F366/$H368)*100,1),")")</f>
        <v>(8.2)</v>
      </c>
      <c r="H366" s="302">
        <f>SUM(B366,D366,F366)</f>
        <v>37.306202156090428</v>
      </c>
      <c r="I366" s="299" t="str">
        <f>CONCATENATE("(",ROUND((H366/$H368)*100,1),")")</f>
        <v>(55.7)</v>
      </c>
      <c r="K366" s="302">
        <f>B371-B366</f>
        <v>1.1349917046450919</v>
      </c>
      <c r="L366" s="302">
        <f>D371-D366</f>
        <v>0.47666709026862009</v>
      </c>
      <c r="M366" s="302">
        <f>F371-F366</f>
        <v>0.19205489192647374</v>
      </c>
      <c r="N366" s="302">
        <f>SUM(K366:M366)</f>
        <v>1.8037136868401857</v>
      </c>
    </row>
    <row r="367" spans="1:14" x14ac:dyDescent="0.2">
      <c r="A367" s="282" t="s">
        <v>365</v>
      </c>
      <c r="B367" s="302">
        <f>'Ind T6'!L152</f>
        <v>12.208491394914986</v>
      </c>
      <c r="C367" s="299" t="str">
        <f>CONCATENATE("(",ROUND((B367/$H368)*100,1),")")</f>
        <v>(18.2)</v>
      </c>
      <c r="D367" s="302">
        <f>'Ind T6'!M152</f>
        <v>12.4361005164142</v>
      </c>
      <c r="E367" s="299" t="str">
        <f>CONCATENATE("(",ROUND((D367/$H368)*100,1),")")</f>
        <v>(18.6)</v>
      </c>
      <c r="F367" s="302">
        <f>'Ind T6'!N152</f>
        <v>4.9892059325803979</v>
      </c>
      <c r="G367" s="299" t="str">
        <f>CONCATENATE("(",ROUND((F367/$H368)*100,1),")")</f>
        <v>(7.5)</v>
      </c>
      <c r="H367" s="302">
        <f t="shared" ref="H367" si="275">SUM(B367,D367,F367)</f>
        <v>29.633797843909583</v>
      </c>
      <c r="I367" s="299" t="str">
        <f>CONCATENATE("(",ROUND((H367/$H368)*100,1),")")</f>
        <v>(44.3)</v>
      </c>
      <c r="K367" s="302">
        <f t="shared" ref="K367:K368" si="276">B372-B367</f>
        <v>0.8574422529978083</v>
      </c>
      <c r="L367" s="302">
        <f t="shared" ref="L367:L368" si="277">D372-D367</f>
        <v>0.39303161168929535</v>
      </c>
      <c r="M367" s="302">
        <f t="shared" ref="M367:M368" si="278">F372-F367</f>
        <v>0.16881244847250443</v>
      </c>
      <c r="N367" s="302">
        <f t="shared" ref="N367:N368" si="279">SUM(K367:M367)</f>
        <v>1.4192863131596081</v>
      </c>
    </row>
    <row r="368" spans="1:14" x14ac:dyDescent="0.2">
      <c r="A368" s="282" t="s">
        <v>363</v>
      </c>
      <c r="B368" s="302">
        <f>SUM(B366:B367)</f>
        <v>34.316667441853234</v>
      </c>
      <c r="C368" s="299" t="str">
        <f>CONCATENATE("(",ROUND((B368/$H368)*100,1),")")</f>
        <v>(51.3)</v>
      </c>
      <c r="D368" s="302">
        <f>SUM(D366:D367)</f>
        <v>22.128995021465045</v>
      </c>
      <c r="E368" s="299" t="str">
        <f>CONCATENATE("(",ROUND((D368/$H368)*100,1),")")</f>
        <v>(33.1)</v>
      </c>
      <c r="F368" s="302">
        <f>SUM(F366:F367)</f>
        <v>10.494337536681734</v>
      </c>
      <c r="G368" s="299" t="str">
        <f>CONCATENATE("(",ROUND((F368/$H368)*100,1),")")</f>
        <v>(15.7)</v>
      </c>
      <c r="H368" s="302">
        <f>SUM(H366:H367)</f>
        <v>66.940000000000012</v>
      </c>
      <c r="I368" s="299" t="str">
        <f>CONCATENATE("(",ROUND((H368/$H368)*100,1),")")</f>
        <v>(100)</v>
      </c>
      <c r="K368" s="302">
        <f t="shared" si="276"/>
        <v>1.992433957642902</v>
      </c>
      <c r="L368" s="302">
        <f t="shared" si="277"/>
        <v>0.86969870195791543</v>
      </c>
      <c r="M368" s="302">
        <f t="shared" si="278"/>
        <v>0.36086734039897728</v>
      </c>
      <c r="N368" s="302">
        <f t="shared" si="279"/>
        <v>3.2229999999997947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23.243167751583339</v>
      </c>
      <c r="C371" s="299" t="str">
        <f>CONCATENATE("(",ROUND((B371/$H373)*100,1),")")</f>
        <v>(33.1)</v>
      </c>
      <c r="D371" s="302">
        <f>'Ind T6'!R153</f>
        <v>10.169561595319465</v>
      </c>
      <c r="E371" s="299" t="str">
        <f>CONCATENATE("(",ROUND((D371/$H373)*100,1),")")</f>
        <v>(14.5)</v>
      </c>
      <c r="F371" s="302">
        <f>'Ind T6'!S153</f>
        <v>5.6971864960278085</v>
      </c>
      <c r="G371" s="299" t="str">
        <f>CONCATENATE("(",ROUND((F371/$H373)*100,1),")")</f>
        <v>(8.1)</v>
      </c>
      <c r="H371" s="302">
        <f>SUM(B371,D371,F371)</f>
        <v>39.109915842930619</v>
      </c>
      <c r="I371" s="299" t="str">
        <f>CONCATENATE("(",ROUND((H371/$H373)*100,1),")")</f>
        <v>(55.7)</v>
      </c>
      <c r="K371" s="302">
        <f>B376-B371</f>
        <v>2.1093239102968901</v>
      </c>
      <c r="L371" s="302">
        <f>D376-D371</f>
        <v>0.82144328464924854</v>
      </c>
      <c r="M371" s="302">
        <f>F376-F371</f>
        <v>0.53639293625401407</v>
      </c>
      <c r="N371" s="302">
        <f>SUM(K371:M371)</f>
        <v>3.4671601312001528</v>
      </c>
    </row>
    <row r="372" spans="1:14" x14ac:dyDescent="0.2">
      <c r="A372" s="282" t="s">
        <v>365</v>
      </c>
      <c r="B372" s="302">
        <f>'Ind T6'!Q152</f>
        <v>13.065933647912795</v>
      </c>
      <c r="C372" s="299" t="str">
        <f>CONCATENATE("(",ROUND((B372/$H373)*100,1),")")</f>
        <v>(18.6)</v>
      </c>
      <c r="D372" s="302">
        <f>'Ind T6'!R152</f>
        <v>12.829132128103495</v>
      </c>
      <c r="E372" s="299" t="str">
        <f>CONCATENATE("(",ROUND((D372/$H373)*100,1),")")</f>
        <v>(18.3)</v>
      </c>
      <c r="F372" s="302">
        <f>'Ind T6'!S152</f>
        <v>5.1580183810529023</v>
      </c>
      <c r="G372" s="299" t="str">
        <f>CONCATENATE("(",ROUND((F372/$H373)*100,1),")")</f>
        <v>(7.4)</v>
      </c>
      <c r="H372" s="302">
        <f t="shared" ref="H372" si="280">SUM(B372,D372,F372)</f>
        <v>31.05308415706919</v>
      </c>
      <c r="I372" s="299" t="str">
        <f>CONCATENATE("(",ROUND((H372/$H373)*100,1),")")</f>
        <v>(44.3)</v>
      </c>
      <c r="K372" s="302">
        <f t="shared" ref="K372:K373" si="281">B377-B372</f>
        <v>1.5034204269483222</v>
      </c>
      <c r="L372" s="302">
        <f t="shared" ref="L372:L373" si="282">D377-D372</f>
        <v>0.68607515689009624</v>
      </c>
      <c r="M372" s="302">
        <f t="shared" ref="M372:M373" si="283">F377-F372</f>
        <v>0.51834428496162488</v>
      </c>
      <c r="N372" s="302">
        <f t="shared" ref="N372:N373" si="284">SUM(K372:M372)</f>
        <v>2.7078398688000433</v>
      </c>
    </row>
    <row r="373" spans="1:14" x14ac:dyDescent="0.2">
      <c r="A373" s="282" t="s">
        <v>363</v>
      </c>
      <c r="B373" s="302">
        <f>SUM(B371:B372)</f>
        <v>36.309101399496136</v>
      </c>
      <c r="C373" s="299" t="str">
        <f>CONCATENATE("(",ROUND((B373/$H373)*100,1),")")</f>
        <v>(51.7)</v>
      </c>
      <c r="D373" s="302">
        <f>SUM(D371:D372)</f>
        <v>22.99869372342296</v>
      </c>
      <c r="E373" s="299" t="str">
        <f>CONCATENATE("(",ROUND((D373/$H373)*100,1),")")</f>
        <v>(32.8)</v>
      </c>
      <c r="F373" s="302">
        <f>SUM(F371:F372)</f>
        <v>10.855204877080711</v>
      </c>
      <c r="G373" s="299" t="str">
        <f>CONCATENATE("(",ROUND((F373/$H373)*100,1),")")</f>
        <v>(15.5)</v>
      </c>
      <c r="H373" s="302">
        <f>SUM(H371:H372)</f>
        <v>70.162999999999812</v>
      </c>
      <c r="I373" s="299" t="str">
        <f>CONCATENATE("(",ROUND((H373/$H373)*100,1),")")</f>
        <v>(100)</v>
      </c>
      <c r="K373" s="302">
        <f t="shared" si="281"/>
        <v>3.6127443372452106</v>
      </c>
      <c r="L373" s="302">
        <f t="shared" si="282"/>
        <v>1.5075184415393466</v>
      </c>
      <c r="M373" s="302">
        <f t="shared" si="283"/>
        <v>1.054737221215639</v>
      </c>
      <c r="N373" s="302">
        <f t="shared" si="284"/>
        <v>6.1750000000001961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25.352491661880229</v>
      </c>
      <c r="C376" s="299" t="str">
        <f>CONCATENATE("(",ROUND((B376/$H378)*100,1),")")</f>
        <v>(33.2)</v>
      </c>
      <c r="D376" s="302">
        <f>'Ind T6'!W153</f>
        <v>10.991004879968713</v>
      </c>
      <c r="E376" s="299" t="str">
        <f>CONCATENATE("(",ROUND((D376/$H378)*100,1),")")</f>
        <v>(14.4)</v>
      </c>
      <c r="F376" s="302">
        <f>'Ind T6'!X153</f>
        <v>6.2335794322818225</v>
      </c>
      <c r="G376" s="299" t="str">
        <f>CONCATENATE("(",ROUND((F376/$H378)*100,1),")")</f>
        <v>(8.2)</v>
      </c>
      <c r="H376" s="302">
        <f>SUM(B376,D376,F376)</f>
        <v>42.577075974130764</v>
      </c>
      <c r="I376" s="299" t="str">
        <f>CONCATENATE("(",ROUND((H376/$H378)*100,1),")")</f>
        <v>(55.8)</v>
      </c>
      <c r="K376" s="302">
        <f>B376-B366</f>
        <v>3.2443156149419821</v>
      </c>
      <c r="L376" s="302">
        <f>D376-D366</f>
        <v>1.2981103749178686</v>
      </c>
      <c r="M376" s="302">
        <f>F376-F366</f>
        <v>0.72844782818048781</v>
      </c>
      <c r="N376" s="302">
        <f>SUM(K376:M376)</f>
        <v>5.2708738180403385</v>
      </c>
    </row>
    <row r="377" spans="1:14" x14ac:dyDescent="0.2">
      <c r="A377" s="282" t="s">
        <v>365</v>
      </c>
      <c r="B377" s="302">
        <f>'Ind T6'!V152</f>
        <v>14.569354074861117</v>
      </c>
      <c r="C377" s="299" t="str">
        <f>CONCATENATE("(",ROUND((B377/$H378)*100,1),")")</f>
        <v>(19.1)</v>
      </c>
      <c r="D377" s="302">
        <f>'Ind T6'!W152</f>
        <v>13.515207284993592</v>
      </c>
      <c r="E377" s="299" t="str">
        <f>CONCATENATE("(",ROUND((D377/$H378)*100,1),")")</f>
        <v>(17.7)</v>
      </c>
      <c r="F377" s="302">
        <f>'Ind T6'!X152</f>
        <v>5.6763626660145272</v>
      </c>
      <c r="G377" s="299" t="str">
        <f>CONCATENATE("(",ROUND((F377/$H378)*100,1),")")</f>
        <v>(7.4)</v>
      </c>
      <c r="H377" s="302">
        <f t="shared" ref="H377" si="285">SUM(B377,D377,F377)</f>
        <v>33.760924025869237</v>
      </c>
      <c r="I377" s="299" t="str">
        <f>CONCATENATE("(",ROUND((H377/$H378)*100,1),")")</f>
        <v>(44.2)</v>
      </c>
      <c r="K377" s="302">
        <f t="shared" ref="K377:K378" si="286">B377-B367</f>
        <v>2.3608626799461305</v>
      </c>
      <c r="L377" s="302">
        <f t="shared" ref="L377:L378" si="287">D377-D367</f>
        <v>1.0791067685793916</v>
      </c>
      <c r="M377" s="302">
        <f t="shared" ref="M377:M378" si="288">F377-F367</f>
        <v>0.68715673343412931</v>
      </c>
      <c r="N377" s="302">
        <f t="shared" ref="N377:N378" si="289">SUM(K377:M377)</f>
        <v>4.1271261819596514</v>
      </c>
    </row>
    <row r="378" spans="1:14" x14ac:dyDescent="0.2">
      <c r="A378" s="282" t="s">
        <v>363</v>
      </c>
      <c r="B378" s="302">
        <f>SUM(B376:B377)</f>
        <v>39.921845736741346</v>
      </c>
      <c r="C378" s="299" t="str">
        <f>CONCATENATE("(",ROUND((B378/$H378)*100,1),")")</f>
        <v>(52.3)</v>
      </c>
      <c r="D378" s="302">
        <f>SUM(D376:D377)</f>
        <v>24.506212164962307</v>
      </c>
      <c r="E378" s="299" t="str">
        <f>CONCATENATE("(",ROUND((D378/$H378)*100,1),")")</f>
        <v>(32.1)</v>
      </c>
      <c r="F378" s="302">
        <f>SUM(F376:F377)</f>
        <v>11.90994209829635</v>
      </c>
      <c r="G378" s="299" t="str">
        <f>CONCATENATE("(",ROUND((F378/$H378)*100,1),")")</f>
        <v>(15.6)</v>
      </c>
      <c r="H378" s="302">
        <f>SUM(H376:H377)</f>
        <v>76.337999999999994</v>
      </c>
      <c r="I378" s="299" t="str">
        <f>CONCATENATE("(",ROUND((H378/$H378)*100,1),")")</f>
        <v>(100)</v>
      </c>
      <c r="K378" s="302">
        <f t="shared" si="286"/>
        <v>5.6051782948881126</v>
      </c>
      <c r="L378" s="302">
        <f t="shared" si="287"/>
        <v>2.377217143497262</v>
      </c>
      <c r="M378" s="302">
        <f t="shared" si="288"/>
        <v>1.4156045616146162</v>
      </c>
      <c r="N378" s="302">
        <f t="shared" si="289"/>
        <v>9.3979999999999908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10.883841500957567</v>
      </c>
      <c r="C387" s="299" t="str">
        <f>CONCATENATE("(",ROUND((B387/$H389)*100,1),")")</f>
        <v>(35.9)</v>
      </c>
      <c r="D387" s="302">
        <f>'Ind T6'!M162</f>
        <v>1.5674560313615185</v>
      </c>
      <c r="E387" s="299" t="str">
        <f>CONCATENATE("(",ROUND((D387/$H389)*100,1),")")</f>
        <v>(5.2)</v>
      </c>
      <c r="F387" s="302">
        <f>'Ind T6'!N162</f>
        <v>0.58856523444047537</v>
      </c>
      <c r="G387" s="299" t="str">
        <f>CONCATENATE("(",ROUND((F387/$H389)*100,1),")")</f>
        <v>(1.9)</v>
      </c>
      <c r="H387" s="302">
        <f>SUM(B387,D387,F387)</f>
        <v>13.03986276675956</v>
      </c>
      <c r="I387" s="299" t="str">
        <f>CONCATENATE("(",ROUND((H387/$H389)*100,1),")")</f>
        <v>(43.1)</v>
      </c>
      <c r="K387" s="302">
        <f>B392-B387</f>
        <v>0.16345946321271754</v>
      </c>
      <c r="L387" s="302">
        <f>D392-D387</f>
        <v>0.14377402312879561</v>
      </c>
      <c r="M387" s="302">
        <f>F392-F387</f>
        <v>2.1714074761205127E-2</v>
      </c>
      <c r="N387" s="302">
        <f>SUM(K387:M387)</f>
        <v>0.32894756110271828</v>
      </c>
    </row>
    <row r="388" spans="1:14" x14ac:dyDescent="0.2">
      <c r="A388" s="282" t="s">
        <v>365</v>
      </c>
      <c r="B388" s="302">
        <f>'Ind T6'!L161</f>
        <v>9.057706873220706</v>
      </c>
      <c r="C388" s="299" t="str">
        <f>CONCATENATE("(",ROUND((B388/$H389)*100,1),")")</f>
        <v>(29.9)</v>
      </c>
      <c r="D388" s="302">
        <f>'Ind T6'!M161</f>
        <v>7.2095944549629305</v>
      </c>
      <c r="E388" s="299" t="str">
        <f>CONCATENATE("(",ROUND((D388/$H389)*100,1),")")</f>
        <v>(23.8)</v>
      </c>
      <c r="F388" s="302">
        <f>'Ind T6'!N161</f>
        <v>0.97383590505684814</v>
      </c>
      <c r="G388" s="299" t="str">
        <f>CONCATENATE("(",ROUND((F388/$H389)*100,1),")")</f>
        <v>(3.2)</v>
      </c>
      <c r="H388" s="302">
        <f t="shared" ref="H388" si="290">SUM(B388,D388,F388)</f>
        <v>17.241137233240483</v>
      </c>
      <c r="I388" s="299" t="str">
        <f>CONCATENATE("(",ROUND((H388/$H389)*100,1),")")</f>
        <v>(56.9)</v>
      </c>
      <c r="K388" s="302">
        <f t="shared" ref="K388:K389" si="291">B393-B388</f>
        <v>0.32539118947926404</v>
      </c>
      <c r="L388" s="302">
        <f t="shared" ref="L388:L389" si="292">D393-D388</f>
        <v>0.27437967721519474</v>
      </c>
      <c r="M388" s="302">
        <f t="shared" ref="M388:M389" si="293">F393-F388</f>
        <v>3.6281572202719437E-2</v>
      </c>
      <c r="N388" s="302">
        <f t="shared" ref="N388:N389" si="294">SUM(K388:M388)</f>
        <v>0.63605243889717822</v>
      </c>
    </row>
    <row r="389" spans="1:14" x14ac:dyDescent="0.2">
      <c r="A389" s="282" t="s">
        <v>363</v>
      </c>
      <c r="B389" s="302">
        <f>SUM(B387:B388)</f>
        <v>19.941548374178275</v>
      </c>
      <c r="C389" s="299" t="str">
        <f>CONCATENATE("(",ROUND((B389/$H389)*100,1),")")</f>
        <v>(65.9)</v>
      </c>
      <c r="D389" s="302">
        <f>SUM(D387:D388)</f>
        <v>8.7770504863244483</v>
      </c>
      <c r="E389" s="299" t="str">
        <f>CONCATENATE("(",ROUND((D389/$H389)*100,1),")")</f>
        <v>(29)</v>
      </c>
      <c r="F389" s="302">
        <f>SUM(F387:F388)</f>
        <v>1.5624011394973234</v>
      </c>
      <c r="G389" s="299" t="str">
        <f>CONCATENATE("(",ROUND((F389/$H389)*100,1),")")</f>
        <v>(5.2)</v>
      </c>
      <c r="H389" s="302">
        <f>SUM(H387:H388)</f>
        <v>30.281000000000041</v>
      </c>
      <c r="I389" s="299" t="str">
        <f>CONCATENATE("(",ROUND((H389/$H389)*100,1),")")</f>
        <v>(100)</v>
      </c>
      <c r="K389" s="302">
        <f t="shared" si="291"/>
        <v>0.4888506526919798</v>
      </c>
      <c r="L389" s="302">
        <f t="shared" si="292"/>
        <v>0.41815370034399102</v>
      </c>
      <c r="M389" s="302">
        <f t="shared" si="293"/>
        <v>5.7995646963924674E-2</v>
      </c>
      <c r="N389" s="302">
        <f t="shared" si="294"/>
        <v>0.9649999999998955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11.047300964170285</v>
      </c>
      <c r="C392" s="299" t="str">
        <f>CONCATENATE("(",ROUND((B392/$H394)*100,1),")")</f>
        <v>(35.4)</v>
      </c>
      <c r="D392" s="302">
        <f>'Ind T6'!R162</f>
        <v>1.7112300544903141</v>
      </c>
      <c r="E392" s="299" t="str">
        <f>CONCATENATE("(",ROUND((D392/$H394)*100,1),")")</f>
        <v>(5.5)</v>
      </c>
      <c r="F392" s="302">
        <f>'Ind T6'!S162</f>
        <v>0.6102793092016805</v>
      </c>
      <c r="G392" s="299" t="str">
        <f>CONCATENATE("(",ROUND((F392/$H394)*100,1),")")</f>
        <v>(2)</v>
      </c>
      <c r="H392" s="302">
        <f>SUM(B392,D392,F392)</f>
        <v>13.368810327862278</v>
      </c>
      <c r="I392" s="299" t="str">
        <f>CONCATENATE("(",ROUND((H392/$H394)*100,1),")")</f>
        <v>(42.8)</v>
      </c>
      <c r="K392" s="302">
        <f>B397-B392</f>
        <v>-0.53040605142136954</v>
      </c>
      <c r="L392" s="302">
        <f>D397-D392</f>
        <v>0.16212485576736224</v>
      </c>
      <c r="M392" s="302">
        <f>F397-F392</f>
        <v>1.8508667004255575E-3</v>
      </c>
      <c r="N392" s="302">
        <f>SUM(K392:M392)</f>
        <v>-0.36643032895358174</v>
      </c>
    </row>
    <row r="393" spans="1:14" x14ac:dyDescent="0.2">
      <c r="A393" s="282" t="s">
        <v>365</v>
      </c>
      <c r="B393" s="302">
        <f>'Ind T6'!Q161</f>
        <v>9.38309806269997</v>
      </c>
      <c r="C393" s="299" t="str">
        <f>CONCATENATE("(",ROUND((B393/$H394)*100,1),")")</f>
        <v>(30)</v>
      </c>
      <c r="D393" s="302">
        <f>'Ind T6'!R161</f>
        <v>7.4839741321781252</v>
      </c>
      <c r="E393" s="299" t="str">
        <f>CONCATENATE("(",ROUND((D393/$H394)*100,1),")")</f>
        <v>(24)</v>
      </c>
      <c r="F393" s="302">
        <f>'Ind T6'!S161</f>
        <v>1.0101174772595676</v>
      </c>
      <c r="G393" s="299" t="str">
        <f>CONCATENATE("(",ROUND((F393/$H394)*100,1),")")</f>
        <v>(3.2)</v>
      </c>
      <c r="H393" s="302">
        <f t="shared" ref="H393" si="295">SUM(B393,D393,F393)</f>
        <v>17.877189672137661</v>
      </c>
      <c r="I393" s="299" t="str">
        <f>CONCATENATE("(",ROUND((H393/$H394)*100,1),")")</f>
        <v>(57.2)</v>
      </c>
      <c r="K393" s="302">
        <f t="shared" ref="K393:K394" si="296">B398-B393</f>
        <v>-7.1453247572378586E-2</v>
      </c>
      <c r="L393" s="302">
        <f t="shared" ref="L393:L394" si="297">D398-D393</f>
        <v>-5.3710779071461268E-2</v>
      </c>
      <c r="M393" s="302">
        <f t="shared" ref="M393:M394" si="298">F398-F393</f>
        <v>5.9435559750498079E-4</v>
      </c>
      <c r="N393" s="302">
        <f t="shared" ref="N393:N394" si="299">SUM(K393:M393)</f>
        <v>-0.12456967104633487</v>
      </c>
    </row>
    <row r="394" spans="1:14" x14ac:dyDescent="0.2">
      <c r="A394" s="282" t="s">
        <v>363</v>
      </c>
      <c r="B394" s="302">
        <f>SUM(B392:B393)</f>
        <v>20.430399026870255</v>
      </c>
      <c r="C394" s="299" t="str">
        <f>CONCATENATE("(",ROUND((B394/$H394)*100,1),")")</f>
        <v>(65.4)</v>
      </c>
      <c r="D394" s="302">
        <f>SUM(D392:D393)</f>
        <v>9.1952041866684393</v>
      </c>
      <c r="E394" s="299" t="str">
        <f>CONCATENATE("(",ROUND((D394/$H394)*100,1),")")</f>
        <v>(29.4)</v>
      </c>
      <c r="F394" s="302">
        <f>SUM(F392:F393)</f>
        <v>1.6203967864612481</v>
      </c>
      <c r="G394" s="299" t="str">
        <f>CONCATENATE("(",ROUND((F394/$H394)*100,1),")")</f>
        <v>(5.2)</v>
      </c>
      <c r="H394" s="302">
        <f>SUM(H392:H393)</f>
        <v>31.245999999999938</v>
      </c>
      <c r="I394" s="299" t="str">
        <f>CONCATENATE("(",ROUND((H394/$H394)*100,1),")")</f>
        <v>(100)</v>
      </c>
      <c r="K394" s="302">
        <f t="shared" si="296"/>
        <v>-0.60185929899374813</v>
      </c>
      <c r="L394" s="302">
        <f t="shared" si="297"/>
        <v>0.10841407669590097</v>
      </c>
      <c r="M394" s="302">
        <f t="shared" si="298"/>
        <v>2.4452222979305382E-3</v>
      </c>
      <c r="N394" s="302">
        <f t="shared" si="299"/>
        <v>-0.49099999999991661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10.516894912748915</v>
      </c>
      <c r="C397" s="299" t="str">
        <f>CONCATENATE("(",ROUND((B397/$H399)*100,1),")")</f>
        <v>(34.2)</v>
      </c>
      <c r="D397" s="302">
        <f>'Ind T6'!W162</f>
        <v>1.8733549102576763</v>
      </c>
      <c r="E397" s="299" t="str">
        <f>CONCATENATE("(",ROUND((D397/$H399)*100,1),")")</f>
        <v>(6.1)</v>
      </c>
      <c r="F397" s="302">
        <f>'Ind T6'!X162</f>
        <v>0.61213017590210606</v>
      </c>
      <c r="G397" s="299" t="str">
        <f>CONCATENATE("(",ROUND((F397/$H399)*100,1),")")</f>
        <v>(2)</v>
      </c>
      <c r="H397" s="302">
        <f>SUM(B397,D397,F397)</f>
        <v>13.002379998908697</v>
      </c>
      <c r="I397" s="299" t="str">
        <f>CONCATENATE("(",ROUND((H397/$H399)*100,1),")")</f>
        <v>(42.3)</v>
      </c>
      <c r="K397" s="302">
        <f>B397-B387</f>
        <v>-0.366946588208652</v>
      </c>
      <c r="L397" s="302">
        <f>D397-D387</f>
        <v>0.30589887889615786</v>
      </c>
      <c r="M397" s="302">
        <f>F397-F387</f>
        <v>2.3564941461630684E-2</v>
      </c>
      <c r="N397" s="302">
        <f>SUM(K397:M397)</f>
        <v>-3.7482767850863463E-2</v>
      </c>
    </row>
    <row r="398" spans="1:14" x14ac:dyDescent="0.2">
      <c r="A398" s="282" t="s">
        <v>365</v>
      </c>
      <c r="B398" s="302">
        <f>'Ind T6'!V161</f>
        <v>9.3116448151275915</v>
      </c>
      <c r="C398" s="299" t="str">
        <f>CONCATENATE("(",ROUND((B398/$H399)*100,1),")")</f>
        <v>(30.3)</v>
      </c>
      <c r="D398" s="302">
        <f>'Ind T6'!W161</f>
        <v>7.430263353106664</v>
      </c>
      <c r="E398" s="299" t="str">
        <f>CONCATENATE("(",ROUND((D398/$H399)*100,1),")")</f>
        <v>(24.2)</v>
      </c>
      <c r="F398" s="302">
        <f>'Ind T6'!X161</f>
        <v>1.0107118328570726</v>
      </c>
      <c r="G398" s="299" t="str">
        <f>CONCATENATE("(",ROUND((F398/$H399)*100,1),")")</f>
        <v>(3.3)</v>
      </c>
      <c r="H398" s="302">
        <f t="shared" ref="H398" si="300">SUM(B398,D398,F398)</f>
        <v>17.752620001091326</v>
      </c>
      <c r="I398" s="299" t="str">
        <f>CONCATENATE("(",ROUND((H398/$H399)*100,1),")")</f>
        <v>(57.7)</v>
      </c>
      <c r="K398" s="302">
        <f t="shared" ref="K398:K399" si="301">B398-B388</f>
        <v>0.25393794190688546</v>
      </c>
      <c r="L398" s="302">
        <f t="shared" ref="L398:L399" si="302">D398-D388</f>
        <v>0.22066889814373347</v>
      </c>
      <c r="M398" s="302">
        <f t="shared" ref="M398:M399" si="303">F398-F388</f>
        <v>3.6875927800224417E-2</v>
      </c>
      <c r="N398" s="302">
        <f t="shared" ref="N398:N399" si="304">SUM(K398:M398)</f>
        <v>0.51148276785084335</v>
      </c>
    </row>
    <row r="399" spans="1:14" x14ac:dyDescent="0.2">
      <c r="A399" s="282" t="s">
        <v>363</v>
      </c>
      <c r="B399" s="302">
        <f>SUM(B397:B398)</f>
        <v>19.828539727876507</v>
      </c>
      <c r="C399" s="299" t="str">
        <f>CONCATENATE("(",ROUND((B399/$H399)*100,1),")")</f>
        <v>(64.5)</v>
      </c>
      <c r="D399" s="302">
        <f>SUM(D397:D398)</f>
        <v>9.3036182633643403</v>
      </c>
      <c r="E399" s="299" t="str">
        <f>CONCATENATE("(",ROUND((D399/$H399)*100,1),")")</f>
        <v>(30.3)</v>
      </c>
      <c r="F399" s="302">
        <f>SUM(F397:F398)</f>
        <v>1.6228420087591786</v>
      </c>
      <c r="G399" s="299" t="str">
        <f>CONCATENATE("(",ROUND((F399/$H399)*100,1),")")</f>
        <v>(5.3)</v>
      </c>
      <c r="H399" s="302">
        <f>SUM(H397:H398)</f>
        <v>30.755000000000024</v>
      </c>
      <c r="I399" s="299" t="str">
        <f>CONCATENATE("(",ROUND((H399/$H399)*100,1),")")</f>
        <v>(100)</v>
      </c>
      <c r="K399" s="302">
        <f t="shared" si="301"/>
        <v>-0.11300864630176832</v>
      </c>
      <c r="L399" s="302">
        <f t="shared" si="302"/>
        <v>0.52656777703989199</v>
      </c>
      <c r="M399" s="302">
        <f t="shared" si="303"/>
        <v>6.0440869261855212E-2</v>
      </c>
      <c r="N399" s="302">
        <f t="shared" si="304"/>
        <v>0.47399999999997888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12.575718760730048</v>
      </c>
      <c r="C408" s="299" t="str">
        <f>CONCATENATE("(",ROUND((B408/$H410)*100,1),")")</f>
        <v>(16.6)</v>
      </c>
      <c r="D408" s="302">
        <f>'Ind T6'!M171</f>
        <v>6.3329280506403203</v>
      </c>
      <c r="E408" s="299" t="str">
        <f>CONCATENATE("(",ROUND((D408/$H410)*100,1),")")</f>
        <v>(8.3)</v>
      </c>
      <c r="F408" s="302">
        <f>'Ind T6'!N171</f>
        <v>4.0819573057160472</v>
      </c>
      <c r="G408" s="299" t="str">
        <f>CONCATENATE("(",ROUND((F408/$H410)*100,1),")")</f>
        <v>(5.4)</v>
      </c>
      <c r="H408" s="302">
        <f>SUM(B408,D408,F408)</f>
        <v>22.990604117086413</v>
      </c>
      <c r="I408" s="299" t="str">
        <f>CONCATENATE("(",ROUND((H408/$H410)*100,1),")")</f>
        <v>(30.3)</v>
      </c>
      <c r="K408" s="302">
        <f>B413-B408</f>
        <v>-0.19014602173201034</v>
      </c>
      <c r="L408" s="302">
        <f>D413-D408</f>
        <v>7.1689965716169368E-2</v>
      </c>
      <c r="M408" s="302">
        <f>F413-F408</f>
        <v>7.0469269932615042E-2</v>
      </c>
      <c r="N408" s="302">
        <f>SUM(K408:M408)</f>
        <v>-4.798678608322593E-2</v>
      </c>
    </row>
    <row r="409" spans="1:14" x14ac:dyDescent="0.2">
      <c r="A409" s="282" t="s">
        <v>365</v>
      </c>
      <c r="B409" s="302">
        <f>'Ind T6'!L170</f>
        <v>19.682777158671712</v>
      </c>
      <c r="C409" s="299" t="str">
        <f>CONCATENATE("(",ROUND((B409/$H410)*100,1),")")</f>
        <v>(25.9)</v>
      </c>
      <c r="D409" s="302">
        <f>'Ind T6'!M170</f>
        <v>27.121980982647198</v>
      </c>
      <c r="E409" s="299" t="str">
        <f>CONCATENATE("(",ROUND((D409/$H410)*100,1),")")</f>
        <v>(35.7)</v>
      </c>
      <c r="F409" s="302">
        <f>'Ind T6'!N170</f>
        <v>6.1316377415946892</v>
      </c>
      <c r="G409" s="299" t="str">
        <f>CONCATENATE("(",ROUND((F409/$H410)*100,1),")")</f>
        <v>(8.1)</v>
      </c>
      <c r="H409" s="302">
        <f t="shared" ref="H409" si="305">SUM(B409,D409,F409)</f>
        <v>52.936395882913601</v>
      </c>
      <c r="I409" s="299" t="str">
        <f>CONCATENATE("(",ROUND((H409/$H410)*100,1),")")</f>
        <v>(69.7)</v>
      </c>
      <c r="K409" s="302">
        <f t="shared" ref="K409:K410" si="306">B414-B409</f>
        <v>0.39550789712516021</v>
      </c>
      <c r="L409" s="302">
        <f t="shared" ref="L409:L410" si="307">D414-D409</f>
        <v>-0.63907790979764556</v>
      </c>
      <c r="M409" s="302">
        <f t="shared" ref="M409:M410" si="308">F414-F409</f>
        <v>5.5556798755726611E-2</v>
      </c>
      <c r="N409" s="302">
        <f t="shared" ref="N409:N410" si="309">SUM(K409:M409)</f>
        <v>-0.18801321391675874</v>
      </c>
    </row>
    <row r="410" spans="1:14" x14ac:dyDescent="0.2">
      <c r="A410" s="282" t="s">
        <v>363</v>
      </c>
      <c r="B410" s="302">
        <f>SUM(B408:B409)</f>
        <v>32.25849591940176</v>
      </c>
      <c r="C410" s="299" t="str">
        <f>CONCATENATE("(",ROUND((B410/$H410)*100,1),")")</f>
        <v>(42.5)</v>
      </c>
      <c r="D410" s="302">
        <f>SUM(D408:D409)</f>
        <v>33.454909033287521</v>
      </c>
      <c r="E410" s="299" t="str">
        <f>CONCATENATE("(",ROUND((D410/$H410)*100,1),")")</f>
        <v>(44.1)</v>
      </c>
      <c r="F410" s="302">
        <f>SUM(F408:F409)</f>
        <v>10.213595047310736</v>
      </c>
      <c r="G410" s="299" t="str">
        <f>CONCATENATE("(",ROUND((F410/$H410)*100,1),")")</f>
        <v>(13.5)</v>
      </c>
      <c r="H410" s="302">
        <f>SUM(H408:H409)</f>
        <v>75.927000000000021</v>
      </c>
      <c r="I410" s="299" t="str">
        <f>CONCATENATE("(",ROUND((H410/$H410)*100,1),")")</f>
        <v>(100)</v>
      </c>
      <c r="K410" s="302">
        <f t="shared" si="306"/>
        <v>0.20536187539315165</v>
      </c>
      <c r="L410" s="302">
        <f t="shared" si="307"/>
        <v>-0.56738794408148152</v>
      </c>
      <c r="M410" s="302">
        <f t="shared" si="308"/>
        <v>0.12602606868834165</v>
      </c>
      <c r="N410" s="302">
        <f t="shared" si="309"/>
        <v>-0.23599999999998822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12.385572738998038</v>
      </c>
      <c r="C413" s="299" t="str">
        <f>CONCATENATE("(",ROUND((B413/$H415)*100,1),")")</f>
        <v>(16.4)</v>
      </c>
      <c r="D413" s="302">
        <f>'Ind T6'!R171</f>
        <v>6.4046180163564896</v>
      </c>
      <c r="E413" s="299" t="str">
        <f>CONCATENATE("(",ROUND((D413/$H415)*100,1),")")</f>
        <v>(8.5)</v>
      </c>
      <c r="F413" s="302">
        <f>'Ind T6'!S171</f>
        <v>4.1524265756486622</v>
      </c>
      <c r="G413" s="299" t="str">
        <f>CONCATENATE("(",ROUND((F413/$H415)*100,1),")")</f>
        <v>(5.5)</v>
      </c>
      <c r="H413" s="302">
        <f>SUM(B413,D413,F413)</f>
        <v>22.942617331003188</v>
      </c>
      <c r="I413" s="299" t="str">
        <f>CONCATENATE("(",ROUND((H413/$H415)*100,1),")")</f>
        <v>(30.3)</v>
      </c>
      <c r="K413" s="302">
        <f>B418-B413</f>
        <v>1.8047530468900064E-2</v>
      </c>
      <c r="L413" s="302">
        <f>D418-D413</f>
        <v>0.31795605414235162</v>
      </c>
      <c r="M413" s="302">
        <f>F418-F413</f>
        <v>0.24480725340577436</v>
      </c>
      <c r="N413" s="302">
        <f>SUM(K413:M413)</f>
        <v>0.58081083801702604</v>
      </c>
    </row>
    <row r="414" spans="1:14" x14ac:dyDescent="0.2">
      <c r="A414" s="282" t="s">
        <v>365</v>
      </c>
      <c r="B414" s="302">
        <f>'Ind T6'!Q170</f>
        <v>20.078285055796872</v>
      </c>
      <c r="C414" s="299" t="str">
        <f>CONCATENATE("(",ROUND((B414/$H415)*100,1),")")</f>
        <v>(26.5)</v>
      </c>
      <c r="D414" s="302">
        <f>'Ind T6'!R170</f>
        <v>26.482903072849552</v>
      </c>
      <c r="E414" s="299" t="str">
        <f>CONCATENATE("(",ROUND((D414/$H415)*100,1),")")</f>
        <v>(35)</v>
      </c>
      <c r="F414" s="302">
        <f>'Ind T6'!S170</f>
        <v>6.1871945403504158</v>
      </c>
      <c r="G414" s="299" t="str">
        <f>CONCATENATE("(",ROUND((F414/$H415)*100,1),")")</f>
        <v>(8.2)</v>
      </c>
      <c r="H414" s="302">
        <f t="shared" ref="H414" si="310">SUM(B414,D414,F414)</f>
        <v>52.74838266899684</v>
      </c>
      <c r="I414" s="299" t="str">
        <f>CONCATENATE("(",ROUND((H414/$H415)*100,1),")")</f>
        <v>(69.7)</v>
      </c>
      <c r="K414" s="302">
        <f t="shared" ref="K414:K415" si="311">B419-B414</f>
        <v>1.5073595761882004</v>
      </c>
      <c r="L414" s="302">
        <f t="shared" ref="L414:L415" si="312">D419-D414</f>
        <v>-0.45668917358743499</v>
      </c>
      <c r="M414" s="302">
        <f t="shared" ref="M414:M415" si="313">F419-F414</f>
        <v>0.1785187593822295</v>
      </c>
      <c r="N414" s="302">
        <f t="shared" ref="N414:N415" si="314">SUM(K414:M414)</f>
        <v>1.2291891619829949</v>
      </c>
    </row>
    <row r="415" spans="1:14" x14ac:dyDescent="0.2">
      <c r="A415" s="282" t="s">
        <v>363</v>
      </c>
      <c r="B415" s="302">
        <f>SUM(B413:B414)</f>
        <v>32.463857794794912</v>
      </c>
      <c r="C415" s="299" t="str">
        <f>CONCATENATE("(",ROUND((B415/$H415)*100,1),")")</f>
        <v>(42.9)</v>
      </c>
      <c r="D415" s="302">
        <f>SUM(D413:D414)</f>
        <v>32.887521089206039</v>
      </c>
      <c r="E415" s="299" t="str">
        <f>CONCATENATE("(",ROUND((D415/$H415)*100,1),")")</f>
        <v>(43.4)</v>
      </c>
      <c r="F415" s="302">
        <f>SUM(F413:F414)</f>
        <v>10.339621115999078</v>
      </c>
      <c r="G415" s="299" t="str">
        <f>CONCATENATE("(",ROUND((F415/$H415)*100,1),")")</f>
        <v>(13.7)</v>
      </c>
      <c r="H415" s="302">
        <f>SUM(H413:H414)</f>
        <v>75.691000000000031</v>
      </c>
      <c r="I415" s="299" t="str">
        <f>CONCATENATE("(",ROUND((H415/$H415)*100,1),")")</f>
        <v>(100)</v>
      </c>
      <c r="K415" s="302">
        <f t="shared" si="311"/>
        <v>1.5254071066570987</v>
      </c>
      <c r="L415" s="302">
        <f t="shared" si="312"/>
        <v>-0.13873311944507805</v>
      </c>
      <c r="M415" s="302">
        <f t="shared" si="313"/>
        <v>0.42332601278800475</v>
      </c>
      <c r="N415" s="302">
        <f t="shared" si="314"/>
        <v>1.8100000000000254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12.403620269466938</v>
      </c>
      <c r="C418" s="299" t="str">
        <f>CONCATENATE("(",ROUND((B418/$H420)*100,1),")")</f>
        <v>(16)</v>
      </c>
      <c r="D418" s="302">
        <f>'Ind T6'!W171</f>
        <v>6.7225740704988413</v>
      </c>
      <c r="E418" s="299" t="str">
        <f>CONCATENATE("(",ROUND((D418/$H420)*100,1),")")</f>
        <v>(8.7)</v>
      </c>
      <c r="F418" s="302">
        <f>'Ind T6'!X171</f>
        <v>4.3972338290544366</v>
      </c>
      <c r="G418" s="299" t="str">
        <f>CONCATENATE("(",ROUND((F418/$H420)*100,1),")")</f>
        <v>(5.7)</v>
      </c>
      <c r="H418" s="302">
        <f>SUM(B418,D418,F418)</f>
        <v>23.523428169020214</v>
      </c>
      <c r="I418" s="299" t="str">
        <f>CONCATENATE("(",ROUND((H418/$H420)*100,1),")")</f>
        <v>(30.4)</v>
      </c>
      <c r="K418" s="302">
        <f>B418-B408</f>
        <v>-0.17209849126311028</v>
      </c>
      <c r="L418" s="302">
        <f>D418-D408</f>
        <v>0.38964601985852099</v>
      </c>
      <c r="M418" s="302">
        <f>F418-F408</f>
        <v>0.3152765233383894</v>
      </c>
      <c r="N418" s="302">
        <f>SUM(K418:M418)</f>
        <v>0.53282405193380011</v>
      </c>
    </row>
    <row r="419" spans="1:14" x14ac:dyDescent="0.2">
      <c r="A419" s="282" t="s">
        <v>365</v>
      </c>
      <c r="B419" s="302">
        <f>'Ind T6'!V170</f>
        <v>21.585644631985073</v>
      </c>
      <c r="C419" s="299" t="str">
        <f>CONCATENATE("(",ROUND((B419/$H420)*100,1),")")</f>
        <v>(27.9)</v>
      </c>
      <c r="D419" s="302">
        <f>'Ind T6'!W170</f>
        <v>26.026213899262117</v>
      </c>
      <c r="E419" s="299" t="str">
        <f>CONCATENATE("(",ROUND((D419/$H420)*100,1),")")</f>
        <v>(33.6)</v>
      </c>
      <c r="F419" s="302">
        <f>'Ind T6'!X170</f>
        <v>6.3657132997326453</v>
      </c>
      <c r="G419" s="299" t="str">
        <f>CONCATENATE("(",ROUND((F419/$H420)*100,1),")")</f>
        <v>(8.2)</v>
      </c>
      <c r="H419" s="302">
        <f t="shared" ref="H419" si="315">SUM(B419,D419,F419)</f>
        <v>53.977571830979841</v>
      </c>
      <c r="I419" s="299" t="str">
        <f>CONCATENATE("(",ROUND((H419/$H420)*100,1),")")</f>
        <v>(69.6)</v>
      </c>
      <c r="K419" s="302">
        <f t="shared" ref="K419:K420" si="316">B419-B409</f>
        <v>1.9028674733133606</v>
      </c>
      <c r="L419" s="302">
        <f t="shared" ref="L419:L420" si="317">D419-D409</f>
        <v>-1.0957670833850806</v>
      </c>
      <c r="M419" s="302">
        <f t="shared" ref="M419:M420" si="318">F419-F409</f>
        <v>0.23407555813795611</v>
      </c>
      <c r="N419" s="302">
        <f t="shared" ref="N419:N420" si="319">SUM(K419:M419)</f>
        <v>1.0411759480662361</v>
      </c>
    </row>
    <row r="420" spans="1:14" x14ac:dyDescent="0.2">
      <c r="A420" s="282" t="s">
        <v>363</v>
      </c>
      <c r="B420" s="302">
        <f>SUM(B418:B419)</f>
        <v>33.98926490145201</v>
      </c>
      <c r="C420" s="299" t="str">
        <f>CONCATENATE("(",ROUND((B420/$H420)*100,1),")")</f>
        <v>(43.9)</v>
      </c>
      <c r="D420" s="302">
        <f>SUM(D418:D419)</f>
        <v>32.748787969760961</v>
      </c>
      <c r="E420" s="299" t="str">
        <f>CONCATENATE("(",ROUND((D420/$H420)*100,1),")")</f>
        <v>(42.3)</v>
      </c>
      <c r="F420" s="302">
        <f>SUM(F418:F419)</f>
        <v>10.762947128787083</v>
      </c>
      <c r="G420" s="299" t="str">
        <f>CONCATENATE("(",ROUND((F420/$H420)*100,1),")")</f>
        <v>(13.9)</v>
      </c>
      <c r="H420" s="302">
        <f>SUM(H418:H419)</f>
        <v>77.501000000000062</v>
      </c>
      <c r="I420" s="299" t="str">
        <f>CONCATENATE("(",ROUND((H420/$H420)*100,1),")")</f>
        <v>(100)</v>
      </c>
      <c r="K420" s="302">
        <f t="shared" si="316"/>
        <v>1.7307689820502503</v>
      </c>
      <c r="L420" s="302">
        <f t="shared" si="317"/>
        <v>-0.70612106352655957</v>
      </c>
      <c r="M420" s="302">
        <f t="shared" si="318"/>
        <v>0.5493520814763464</v>
      </c>
      <c r="N420" s="302">
        <f t="shared" si="319"/>
        <v>1.5740000000000371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15.043013101582467</v>
      </c>
      <c r="C429" s="299" t="str">
        <f>CONCATENATE("(",ROUND((B429/$H431)*100,1),")")</f>
        <v>(13.3)</v>
      </c>
      <c r="D429" s="302">
        <f>'Ind T6'!M180</f>
        <v>6.4402123468089725</v>
      </c>
      <c r="E429" s="299" t="str">
        <f>CONCATENATE("(",ROUND((D429/$H431)*100,1),")")</f>
        <v>(5.7)</v>
      </c>
      <c r="F429" s="302">
        <f>'Ind T6'!N180</f>
        <v>2.0370099931173096</v>
      </c>
      <c r="G429" s="299" t="str">
        <f>CONCATENATE("(",ROUND((F429/$H431)*100,1),")")</f>
        <v>(1.8)</v>
      </c>
      <c r="H429" s="302">
        <f>SUM(B429,D429,F429)</f>
        <v>23.520235441508749</v>
      </c>
      <c r="I429" s="299" t="str">
        <f>CONCATENATE("(",ROUND((H429/$H431)*100,1),")")</f>
        <v>(20.8)</v>
      </c>
      <c r="K429" s="302">
        <f>B434-B429</f>
        <v>0.57557343037274222</v>
      </c>
      <c r="L429" s="302">
        <f>D434-D429</f>
        <v>0.32984718561777271</v>
      </c>
      <c r="M429" s="302">
        <f>F434-F429</f>
        <v>-2.5959445686769556E-3</v>
      </c>
      <c r="N429" s="302">
        <f>SUM(K429:M429)</f>
        <v>0.90282467142183798</v>
      </c>
    </row>
    <row r="430" spans="1:14" x14ac:dyDescent="0.2">
      <c r="A430" s="282" t="s">
        <v>365</v>
      </c>
      <c r="B430" s="302">
        <f>'Ind T6'!L179</f>
        <v>42.134954868960563</v>
      </c>
      <c r="C430" s="299" t="str">
        <f>CONCATENATE("(",ROUND((B430/$H431)*100,1),")")</f>
        <v>(37.2)</v>
      </c>
      <c r="D430" s="302">
        <f>'Ind T6'!M179</f>
        <v>39.346997599530191</v>
      </c>
      <c r="E430" s="299" t="str">
        <f>CONCATENATE("(",ROUND((D430/$H431)*100,1),")")</f>
        <v>(34.8)</v>
      </c>
      <c r="F430" s="302">
        <f>'Ind T6'!N179</f>
        <v>8.1358120900003783</v>
      </c>
      <c r="G430" s="299" t="str">
        <f>CONCATENATE("(",ROUND((F430/$H431)*100,1),")")</f>
        <v>(7.2)</v>
      </c>
      <c r="H430" s="302">
        <f t="shared" ref="H430" si="320">SUM(B430,D430,F430)</f>
        <v>89.617764558491132</v>
      </c>
      <c r="I430" s="299" t="str">
        <f>CONCATENATE("(",ROUND((H430/$H431)*100,1),")")</f>
        <v>(79.2)</v>
      </c>
      <c r="K430" s="302">
        <f t="shared" ref="K430:K431" si="321">B435-B430</f>
        <v>2.6188550409981559</v>
      </c>
      <c r="L430" s="302">
        <f t="shared" ref="L430:L431" si="322">D435-D430</f>
        <v>1.1141815858486837E-2</v>
      </c>
      <c r="M430" s="302">
        <f t="shared" ref="M430:M431" si="323">F435-F430</f>
        <v>0.71717847172181592</v>
      </c>
      <c r="N430" s="302">
        <f t="shared" ref="N430:N431" si="324">SUM(K430:M430)</f>
        <v>3.3471753285784587</v>
      </c>
    </row>
    <row r="431" spans="1:14" x14ac:dyDescent="0.2">
      <c r="A431" s="282" t="s">
        <v>363</v>
      </c>
      <c r="B431" s="302">
        <f>SUM(B429:B430)</f>
        <v>57.17796797054303</v>
      </c>
      <c r="C431" s="299" t="str">
        <f>CONCATENATE("(",ROUND((B431/$H431)*100,1),")")</f>
        <v>(50.5)</v>
      </c>
      <c r="D431" s="302">
        <f>SUM(D429:D430)</f>
        <v>45.787209946339161</v>
      </c>
      <c r="E431" s="299" t="str">
        <f>CONCATENATE("(",ROUND((D431/$H431)*100,1),")")</f>
        <v>(40.5)</v>
      </c>
      <c r="F431" s="302">
        <f>SUM(F429:F430)</f>
        <v>10.172822083117687</v>
      </c>
      <c r="G431" s="299" t="str">
        <f>CONCATENATE("(",ROUND((F431/$H431)*100,1),")")</f>
        <v>(9)</v>
      </c>
      <c r="H431" s="302">
        <f>SUM(H429:H430)</f>
        <v>113.13799999999988</v>
      </c>
      <c r="I431" s="299" t="str">
        <f>CONCATENATE("(",ROUND((H431/$H431)*100,1),")")</f>
        <v>(100)</v>
      </c>
      <c r="K431" s="302">
        <f t="shared" si="321"/>
        <v>3.1944284713708981</v>
      </c>
      <c r="L431" s="302">
        <f t="shared" si="322"/>
        <v>0.34098900147625955</v>
      </c>
      <c r="M431" s="302">
        <f t="shared" si="323"/>
        <v>0.71458252715314075</v>
      </c>
      <c r="N431" s="302">
        <f t="shared" si="324"/>
        <v>4.2500000000002984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15.618586531955209</v>
      </c>
      <c r="C434" s="299" t="str">
        <f>CONCATENATE("(",ROUND((B434/$H436)*100,1),")")</f>
        <v>(13.3)</v>
      </c>
      <c r="D434" s="302">
        <f>'Ind T6'!R180</f>
        <v>6.7700595324267452</v>
      </c>
      <c r="E434" s="299" t="str">
        <f>CONCATENATE("(",ROUND((D434/$H436)*100,1),")")</f>
        <v>(5.8)</v>
      </c>
      <c r="F434" s="302">
        <f>'Ind T6'!S180</f>
        <v>2.0344140485486326</v>
      </c>
      <c r="G434" s="299" t="str">
        <f>CONCATENATE("(",ROUND((F434/$H436)*100,1),")")</f>
        <v>(1.7)</v>
      </c>
      <c r="H434" s="302">
        <f>SUM(B434,D434,F434)</f>
        <v>24.423060112930589</v>
      </c>
      <c r="I434" s="299" t="str">
        <f>CONCATENATE("(",ROUND((H434/$H436)*100,1),")")</f>
        <v>(20.8)</v>
      </c>
      <c r="K434" s="302">
        <f>B439-B434</f>
        <v>0.28864988704390449</v>
      </c>
      <c r="L434" s="302">
        <f>D439-D434</f>
        <v>0.28487108530729888</v>
      </c>
      <c r="M434" s="302">
        <f>F439-F434</f>
        <v>-0.14052898295086447</v>
      </c>
      <c r="N434" s="302">
        <f>SUM(K434:M434)</f>
        <v>0.43299198940033889</v>
      </c>
    </row>
    <row r="435" spans="1:14" x14ac:dyDescent="0.2">
      <c r="A435" s="282" t="s">
        <v>365</v>
      </c>
      <c r="B435" s="302">
        <f>'Ind T6'!Q179</f>
        <v>44.753809909958719</v>
      </c>
      <c r="C435" s="299" t="str">
        <f>CONCATENATE("(",ROUND((B435/$H436)*100,1),")")</f>
        <v>(38.1)</v>
      </c>
      <c r="D435" s="302">
        <f>'Ind T6'!R179</f>
        <v>39.358139415388678</v>
      </c>
      <c r="E435" s="299" t="str">
        <f>CONCATENATE("(",ROUND((D435/$H436)*100,1),")")</f>
        <v>(33.5)</v>
      </c>
      <c r="F435" s="302">
        <f>'Ind T6'!S179</f>
        <v>8.8529905617221942</v>
      </c>
      <c r="G435" s="299" t="str">
        <f>CONCATENATE("(",ROUND((F435/$H436)*100,1),")")</f>
        <v>(7.5)</v>
      </c>
      <c r="H435" s="302">
        <f t="shared" ref="H435" si="325">SUM(B435,D435,F435)</f>
        <v>92.96493988706959</v>
      </c>
      <c r="I435" s="299" t="str">
        <f>CONCATENATE("(",ROUND((H435/$H436)*100,1),")")</f>
        <v>(79.2)</v>
      </c>
      <c r="K435" s="302">
        <f t="shared" ref="K435:K436" si="326">B440-B435</f>
        <v>2.8492523897517898</v>
      </c>
      <c r="L435" s="302">
        <f t="shared" ref="L435:L436" si="327">D440-D435</f>
        <v>-2.3781547741911098</v>
      </c>
      <c r="M435" s="302">
        <f t="shared" ref="M435:M436" si="328">F440-F435</f>
        <v>0.80091039503874839</v>
      </c>
      <c r="N435" s="302">
        <f t="shared" ref="N435:N436" si="329">SUM(K435:M435)</f>
        <v>1.2720080105994285</v>
      </c>
    </row>
    <row r="436" spans="1:14" x14ac:dyDescent="0.2">
      <c r="A436" s="282" t="s">
        <v>363</v>
      </c>
      <c r="B436" s="302">
        <f>SUM(B434:B435)</f>
        <v>60.372396441913928</v>
      </c>
      <c r="C436" s="299" t="str">
        <f>CONCATENATE("(",ROUND((B436/$H436)*100,1),")")</f>
        <v>(51.4)</v>
      </c>
      <c r="D436" s="302">
        <f>SUM(D434:D435)</f>
        <v>46.12819894781542</v>
      </c>
      <c r="E436" s="299" t="str">
        <f>CONCATENATE("(",ROUND((D436/$H436)*100,1),")")</f>
        <v>(39.3)</v>
      </c>
      <c r="F436" s="302">
        <f>SUM(F434:F435)</f>
        <v>10.887404610270828</v>
      </c>
      <c r="G436" s="299" t="str">
        <f>CONCATENATE("(",ROUND((F436/$H436)*100,1),")")</f>
        <v>(9.3)</v>
      </c>
      <c r="H436" s="302">
        <f>SUM(H434:H435)</f>
        <v>117.38800000000018</v>
      </c>
      <c r="I436" s="299" t="str">
        <f>CONCATENATE("(",ROUND((H436/$H436)*100,1),")")</f>
        <v>(100)</v>
      </c>
      <c r="K436" s="302">
        <f t="shared" si="326"/>
        <v>3.1379022767956926</v>
      </c>
      <c r="L436" s="302">
        <f t="shared" si="327"/>
        <v>-2.0932836888838082</v>
      </c>
      <c r="M436" s="302">
        <f t="shared" si="328"/>
        <v>0.66038141208788304</v>
      </c>
      <c r="N436" s="302">
        <f t="shared" si="329"/>
        <v>1.7049999999997674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15.907236418999114</v>
      </c>
      <c r="C439" s="299" t="str">
        <f>CONCATENATE("(",ROUND((B439/$H441)*100,1),")")</f>
        <v>(13.4)</v>
      </c>
      <c r="D439" s="302">
        <f>'Ind T6'!W180</f>
        <v>7.0549306177340441</v>
      </c>
      <c r="E439" s="299" t="str">
        <f>CONCATENATE("(",ROUND((D439/$H441)*100,1),")")</f>
        <v>(5.9)</v>
      </c>
      <c r="F439" s="302">
        <f>'Ind T6'!X180</f>
        <v>1.8938850655977681</v>
      </c>
      <c r="G439" s="299" t="str">
        <f>CONCATENATE("(",ROUND((F439/$H441)*100,1),")")</f>
        <v>(1.6)</v>
      </c>
      <c r="H439" s="302">
        <f>SUM(B439,D439,F439)</f>
        <v>24.856052102330924</v>
      </c>
      <c r="I439" s="299" t="str">
        <f>CONCATENATE("(",ROUND((H439/$H441)*100,1),")")</f>
        <v>(20.9)</v>
      </c>
      <c r="K439" s="302">
        <f>B439-B429</f>
        <v>0.86422331741664671</v>
      </c>
      <c r="L439" s="302">
        <f>D439-D429</f>
        <v>0.61471827092507159</v>
      </c>
      <c r="M439" s="302">
        <f>F439-F429</f>
        <v>-0.14312492751954142</v>
      </c>
      <c r="N439" s="302">
        <f>SUM(K439:M439)</f>
        <v>1.3358166608221769</v>
      </c>
    </row>
    <row r="440" spans="1:14" x14ac:dyDescent="0.2">
      <c r="A440" s="282" t="s">
        <v>365</v>
      </c>
      <c r="B440" s="302">
        <f>'Ind T6'!V179</f>
        <v>47.603062299710508</v>
      </c>
      <c r="C440" s="299" t="str">
        <f>CONCATENATE("(",ROUND((B440/$H441)*100,1),")")</f>
        <v>(40)</v>
      </c>
      <c r="D440" s="302">
        <f>'Ind T6'!W179</f>
        <v>36.979984641197568</v>
      </c>
      <c r="E440" s="299" t="str">
        <f>CONCATENATE("(",ROUND((D440/$H441)*100,1),")")</f>
        <v>(31.1)</v>
      </c>
      <c r="F440" s="302">
        <f>'Ind T6'!X179</f>
        <v>9.6539009567609426</v>
      </c>
      <c r="G440" s="299" t="str">
        <f>CONCATENATE("(",ROUND((F440/$H441)*100,1),")")</f>
        <v>(8.1)</v>
      </c>
      <c r="H440" s="302">
        <f t="shared" ref="H440" si="330">SUM(B440,D440,F440)</f>
        <v>94.236947897669012</v>
      </c>
      <c r="I440" s="299" t="str">
        <f>CONCATENATE("(",ROUND((H440/$H441)*100,1),")")</f>
        <v>(79.1)</v>
      </c>
      <c r="K440" s="302">
        <f t="shared" ref="K440:K441" si="331">B440-B430</f>
        <v>5.4681074307499458</v>
      </c>
      <c r="L440" s="302">
        <f t="shared" ref="L440:L441" si="332">D440-D430</f>
        <v>-2.3670129583326229</v>
      </c>
      <c r="M440" s="302">
        <f t="shared" ref="M440:M441" si="333">F440-F430</f>
        <v>1.5180888667605643</v>
      </c>
      <c r="N440" s="302">
        <f t="shared" ref="N440:N441" si="334">SUM(K440:M440)</f>
        <v>4.6191833391778871</v>
      </c>
    </row>
    <row r="441" spans="1:14" x14ac:dyDescent="0.2">
      <c r="A441" s="282" t="s">
        <v>363</v>
      </c>
      <c r="B441" s="302">
        <f>SUM(B439:B440)</f>
        <v>63.51029871870962</v>
      </c>
      <c r="C441" s="299" t="str">
        <f>CONCATENATE("(",ROUND((B441/$H441)*100,1),")")</f>
        <v>(53.3)</v>
      </c>
      <c r="D441" s="302">
        <f>SUM(D439:D440)</f>
        <v>44.034915258931612</v>
      </c>
      <c r="E441" s="299" t="str">
        <f>CONCATENATE("(",ROUND((D441/$H441)*100,1),")")</f>
        <v>(37)</v>
      </c>
      <c r="F441" s="302">
        <f>SUM(F439:F440)</f>
        <v>11.547786022358711</v>
      </c>
      <c r="G441" s="299" t="str">
        <f>CONCATENATE("(",ROUND((F441/$H441)*100,1),")")</f>
        <v>(9.7)</v>
      </c>
      <c r="H441" s="302">
        <f>SUM(H439:H440)</f>
        <v>119.09299999999993</v>
      </c>
      <c r="I441" s="299" t="str">
        <f>CONCATENATE("(",ROUND((H441/$H441)*100,1),")")</f>
        <v>(100)</v>
      </c>
      <c r="K441" s="302">
        <f t="shared" si="331"/>
        <v>6.3323307481665907</v>
      </c>
      <c r="L441" s="302">
        <f t="shared" si="332"/>
        <v>-1.7522946874075487</v>
      </c>
      <c r="M441" s="302">
        <f t="shared" si="333"/>
        <v>1.3749639392410238</v>
      </c>
      <c r="N441" s="302">
        <f t="shared" si="334"/>
        <v>5.9550000000000658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4.5089617618044429</v>
      </c>
      <c r="C450" s="299" t="str">
        <f>CONCATENATE("(",ROUND((B450/$H452)*100,1),")")</f>
        <v>(18.3)</v>
      </c>
      <c r="D450" s="302">
        <f>'Ind T6'!M189</f>
        <v>3.6123096837935518</v>
      </c>
      <c r="E450" s="299" t="str">
        <f>CONCATENATE("(",ROUND((D450/$H452)*100,1),")")</f>
        <v>(14.7)</v>
      </c>
      <c r="F450" s="302">
        <f>'Ind T6'!N189</f>
        <v>3.3478751489628946</v>
      </c>
      <c r="G450" s="299" t="str">
        <f>CONCATENATE("(",ROUND((F450/$H452)*100,1),")")</f>
        <v>(13.6)</v>
      </c>
      <c r="H450" s="302">
        <f>SUM(B450,D450,F450)</f>
        <v>11.46914659456089</v>
      </c>
      <c r="I450" s="299" t="str">
        <f>CONCATENATE("(",ROUND((H450/$H452)*100,1),")")</f>
        <v>(46.6)</v>
      </c>
      <c r="K450" s="302">
        <f>B455-B450</f>
        <v>0.36257672178564881</v>
      </c>
      <c r="L450" s="302">
        <f>D455-D450</f>
        <v>0.39050034165326375</v>
      </c>
      <c r="M450" s="302">
        <f>F455-F450</f>
        <v>0.22334528005501664</v>
      </c>
      <c r="N450" s="302">
        <f>SUM(K450:M450)</f>
        <v>0.9764223434939292</v>
      </c>
    </row>
    <row r="451" spans="1:14" x14ac:dyDescent="0.2">
      <c r="A451" s="282" t="s">
        <v>365</v>
      </c>
      <c r="B451" s="302">
        <f>'Ind T6'!L188</f>
        <v>3.3395493523727224</v>
      </c>
      <c r="C451" s="299" t="str">
        <f>CONCATENATE("(",ROUND((B451/$H452)*100,1),")")</f>
        <v>(13.6)</v>
      </c>
      <c r="D451" s="302">
        <f>'Ind T6'!M188</f>
        <v>5.6231705209353633</v>
      </c>
      <c r="E451" s="299" t="str">
        <f>CONCATENATE("(",ROUND((D451/$H452)*100,1),")")</f>
        <v>(22.8)</v>
      </c>
      <c r="F451" s="302">
        <f>'Ind T6'!N188</f>
        <v>4.1911335321309959</v>
      </c>
      <c r="G451" s="299" t="str">
        <f>CONCATENATE("(",ROUND((F451/$H452)*100,1),")")</f>
        <v>(17)</v>
      </c>
      <c r="H451" s="302">
        <f t="shared" ref="H451" si="335">SUM(B451,D451,F451)</f>
        <v>13.153853405439081</v>
      </c>
      <c r="I451" s="299" t="str">
        <f>CONCATENATE("(",ROUND((H451/$H452)*100,1),")")</f>
        <v>(53.4)</v>
      </c>
      <c r="K451" s="302">
        <f t="shared" ref="K451:K452" si="336">B456-B451</f>
        <v>0.10529104515490983</v>
      </c>
      <c r="L451" s="302">
        <f t="shared" ref="L451:L452" si="337">D456-D451</f>
        <v>0.4274972341721277</v>
      </c>
      <c r="M451" s="302">
        <f t="shared" ref="M451:M452" si="338">F456-F451</f>
        <v>1.8789377179050604E-2</v>
      </c>
      <c r="N451" s="302">
        <f t="shared" ref="N451:N452" si="339">SUM(K451:M451)</f>
        <v>0.55157765650608814</v>
      </c>
    </row>
    <row r="452" spans="1:14" x14ac:dyDescent="0.2">
      <c r="A452" s="282" t="s">
        <v>363</v>
      </c>
      <c r="B452" s="302">
        <f>SUM(B450:B451)</f>
        <v>7.8485111141771657</v>
      </c>
      <c r="C452" s="299" t="str">
        <f>CONCATENATE("(",ROUND((B452/$H452)*100,1),")")</f>
        <v>(31.9)</v>
      </c>
      <c r="D452" s="302">
        <f>SUM(D450:D451)</f>
        <v>9.2354802047289155</v>
      </c>
      <c r="E452" s="299" t="str">
        <f>CONCATENATE("(",ROUND((D452/$H452)*100,1),")")</f>
        <v>(37.5)</v>
      </c>
      <c r="F452" s="302">
        <f>SUM(F450:F451)</f>
        <v>7.5390086810938906</v>
      </c>
      <c r="G452" s="299" t="str">
        <f>CONCATENATE("(",ROUND((F452/$H452)*100,1),")")</f>
        <v>(30.6)</v>
      </c>
      <c r="H452" s="302">
        <f>SUM(H450:H451)</f>
        <v>24.622999999999969</v>
      </c>
      <c r="I452" s="299" t="str">
        <f>CONCATENATE("(",ROUND((H452/$H452)*100,1),")")</f>
        <v>(100)</v>
      </c>
      <c r="K452" s="302">
        <f t="shared" si="336"/>
        <v>0.46786776694055909</v>
      </c>
      <c r="L452" s="302">
        <f t="shared" si="337"/>
        <v>0.81799757582539101</v>
      </c>
      <c r="M452" s="302">
        <f t="shared" si="338"/>
        <v>0.24213465723406724</v>
      </c>
      <c r="N452" s="302">
        <f t="shared" si="339"/>
        <v>1.5280000000000173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4.8715384835900917</v>
      </c>
      <c r="C455" s="299" t="str">
        <f>CONCATENATE("(",ROUND((B455/$H457)*100,1),")")</f>
        <v>(18.6)</v>
      </c>
      <c r="D455" s="302">
        <f>'Ind T6'!R189</f>
        <v>4.0028100254468155</v>
      </c>
      <c r="E455" s="299" t="str">
        <f>CONCATENATE("(",ROUND((D455/$H457)*100,1),")")</f>
        <v>(15.3)</v>
      </c>
      <c r="F455" s="302">
        <f>'Ind T6'!S189</f>
        <v>3.5712204290179113</v>
      </c>
      <c r="G455" s="299" t="str">
        <f>CONCATENATE("(",ROUND((F455/$H457)*100,1),")")</f>
        <v>(13.7)</v>
      </c>
      <c r="H455" s="302">
        <f>SUM(B455,D455,F455)</f>
        <v>12.445568938054818</v>
      </c>
      <c r="I455" s="299" t="str">
        <f>CONCATENATE("(",ROUND((H455/$H457)*100,1),")")</f>
        <v>(47.6)</v>
      </c>
      <c r="K455" s="302">
        <f>B460-B455</f>
        <v>0.40035079052419142</v>
      </c>
      <c r="L455" s="302">
        <f>D460-D455</f>
        <v>0.48168232044460257</v>
      </c>
      <c r="M455" s="302">
        <f>F460-F455</f>
        <v>0.45902491632102382</v>
      </c>
      <c r="N455" s="302">
        <f>SUM(K455:M455)</f>
        <v>1.3410580272898178</v>
      </c>
    </row>
    <row r="456" spans="1:14" x14ac:dyDescent="0.2">
      <c r="A456" s="282" t="s">
        <v>365</v>
      </c>
      <c r="B456" s="302">
        <f>'Ind T6'!Q188</f>
        <v>3.4448403975276323</v>
      </c>
      <c r="C456" s="299" t="str">
        <f>CONCATENATE("(",ROUND((B456/$H457)*100,1),")")</f>
        <v>(13.2)</v>
      </c>
      <c r="D456" s="302">
        <f>'Ind T6'!R188</f>
        <v>6.050667755107491</v>
      </c>
      <c r="E456" s="299" t="str">
        <f>CONCATENATE("(",ROUND((D456/$H457)*100,1),")")</f>
        <v>(23.1)</v>
      </c>
      <c r="F456" s="302">
        <f>'Ind T6'!S188</f>
        <v>4.2099229093100465</v>
      </c>
      <c r="G456" s="299" t="str">
        <f>CONCATENATE("(",ROUND((F456/$H457)*100,1),")")</f>
        <v>(16.1)</v>
      </c>
      <c r="H456" s="302">
        <f t="shared" ref="H456" si="340">SUM(B456,D456,F456)</f>
        <v>13.70543106194517</v>
      </c>
      <c r="I456" s="299" t="str">
        <f>CONCATENATE("(",ROUND((H456/$H457)*100,1),")")</f>
        <v>(52.4)</v>
      </c>
      <c r="K456" s="302">
        <f t="shared" ref="K456:K457" si="341">B461-B456</f>
        <v>2.8677554016466544E-2</v>
      </c>
      <c r="L456" s="302">
        <f t="shared" ref="L456:L457" si="342">D461-D456</f>
        <v>0.4029374676275248</v>
      </c>
      <c r="M456" s="302">
        <f t="shared" ref="M456:M457" si="343">F461-F456</f>
        <v>0.34832695106620726</v>
      </c>
      <c r="N456" s="302">
        <f t="shared" ref="N456:N457" si="344">SUM(K456:M456)</f>
        <v>0.77994197271019861</v>
      </c>
    </row>
    <row r="457" spans="1:14" x14ac:dyDescent="0.2">
      <c r="A457" s="282" t="s">
        <v>363</v>
      </c>
      <c r="B457" s="302">
        <f>SUM(B455:B456)</f>
        <v>8.3163788811177248</v>
      </c>
      <c r="C457" s="299" t="str">
        <f>CONCATENATE("(",ROUND((B457/$H457)*100,1),")")</f>
        <v>(31.8)</v>
      </c>
      <c r="D457" s="302">
        <f>SUM(D455:D456)</f>
        <v>10.053477780554307</v>
      </c>
      <c r="E457" s="299" t="str">
        <f>CONCATENATE("(",ROUND((D457/$H457)*100,1),")")</f>
        <v>(38.4)</v>
      </c>
      <c r="F457" s="302">
        <f>SUM(F455:F456)</f>
        <v>7.7811433383279578</v>
      </c>
      <c r="G457" s="299" t="str">
        <f>CONCATENATE("(",ROUND((F457/$H457)*100,1),")")</f>
        <v>(29.8)</v>
      </c>
      <c r="H457" s="302">
        <f>SUM(H455:H456)</f>
        <v>26.150999999999989</v>
      </c>
      <c r="I457" s="299" t="str">
        <f>CONCATENATE("(",ROUND((H457/$H457)*100,1),")")</f>
        <v>(100)</v>
      </c>
      <c r="K457" s="302">
        <f t="shared" si="341"/>
        <v>0.42902834454065797</v>
      </c>
      <c r="L457" s="302">
        <f t="shared" si="342"/>
        <v>0.88461978807212738</v>
      </c>
      <c r="M457" s="302">
        <f t="shared" si="343"/>
        <v>0.80735186738723108</v>
      </c>
      <c r="N457" s="302">
        <f t="shared" si="344"/>
        <v>2.1210000000000164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5.2718892741142831</v>
      </c>
      <c r="C460" s="299" t="str">
        <f>CONCATENATE("(",ROUND((B460/$H462)*100,1),")")</f>
        <v>(18.6)</v>
      </c>
      <c r="D460" s="302">
        <f>'Ind T6'!W189</f>
        <v>4.4844923458914181</v>
      </c>
      <c r="E460" s="299" t="str">
        <f>CONCATENATE("(",ROUND((D460/$H462)*100,1),")")</f>
        <v>(15.9)</v>
      </c>
      <c r="F460" s="302">
        <f>'Ind T6'!X189</f>
        <v>4.0302453453389351</v>
      </c>
      <c r="G460" s="299" t="str">
        <f>CONCATENATE("(",ROUND((F460/$H462)*100,1),")")</f>
        <v>(14.3)</v>
      </c>
      <c r="H460" s="302">
        <f>SUM(B460,D460,F460)</f>
        <v>13.786626965344636</v>
      </c>
      <c r="I460" s="299" t="str">
        <f>CONCATENATE("(",ROUND((H460/$H462)*100,1),")")</f>
        <v>(48.8)</v>
      </c>
      <c r="K460" s="302">
        <f>B460-B450</f>
        <v>0.76292751230984024</v>
      </c>
      <c r="L460" s="302">
        <f>D460-D450</f>
        <v>0.87218266209786632</v>
      </c>
      <c r="M460" s="302">
        <f>F460-F450</f>
        <v>0.68237019637604046</v>
      </c>
      <c r="N460" s="302">
        <f>SUM(K460:M460)</f>
        <v>2.317480370783747</v>
      </c>
    </row>
    <row r="461" spans="1:14" x14ac:dyDescent="0.2">
      <c r="A461" s="282" t="s">
        <v>365</v>
      </c>
      <c r="B461" s="302">
        <f>'Ind T6'!V188</f>
        <v>3.4735179515440988</v>
      </c>
      <c r="C461" s="299" t="str">
        <f>CONCATENATE("(",ROUND((B461/$H462)*100,1),")")</f>
        <v>(12.3)</v>
      </c>
      <c r="D461" s="302">
        <f>'Ind T6'!W188</f>
        <v>6.4536052227350158</v>
      </c>
      <c r="E461" s="299" t="str">
        <f>CONCATENATE("(",ROUND((D461/$H462)*100,1),")")</f>
        <v>(22.8)</v>
      </c>
      <c r="F461" s="302">
        <f>'Ind T6'!X188</f>
        <v>4.5582498603762538</v>
      </c>
      <c r="G461" s="299" t="str">
        <f>CONCATENATE("(",ROUND((F461/$H462)*100,1),")")</f>
        <v>(16.1)</v>
      </c>
      <c r="H461" s="302">
        <f t="shared" ref="H461" si="345">SUM(B461,D461,F461)</f>
        <v>14.485373034655368</v>
      </c>
      <c r="I461" s="299" t="str">
        <f>CONCATENATE("(",ROUND((H461/$H462)*100,1),")")</f>
        <v>(51.2)</v>
      </c>
      <c r="K461" s="302">
        <f t="shared" ref="K461:K462" si="346">B461-B451</f>
        <v>0.13396859917137638</v>
      </c>
      <c r="L461" s="302">
        <f t="shared" ref="L461:L462" si="347">D461-D451</f>
        <v>0.83043470179965251</v>
      </c>
      <c r="M461" s="302">
        <f t="shared" ref="M461:M462" si="348">F461-F451</f>
        <v>0.36711632824525786</v>
      </c>
      <c r="N461" s="302">
        <f t="shared" ref="N461:N462" si="349">SUM(K461:M461)</f>
        <v>1.3315196292162867</v>
      </c>
    </row>
    <row r="462" spans="1:14" x14ac:dyDescent="0.2">
      <c r="A462" s="282" t="s">
        <v>363</v>
      </c>
      <c r="B462" s="302">
        <f>SUM(B460:B461)</f>
        <v>8.7454072256583828</v>
      </c>
      <c r="C462" s="299" t="str">
        <f>CONCATENATE("(",ROUND((B462/$H462)*100,1),")")</f>
        <v>(30.9)</v>
      </c>
      <c r="D462" s="302">
        <f>SUM(D460:D461)</f>
        <v>10.938097568626434</v>
      </c>
      <c r="E462" s="299" t="str">
        <f>CONCATENATE("(",ROUND((D462/$H462)*100,1),")")</f>
        <v>(38.7)</v>
      </c>
      <c r="F462" s="302">
        <f>SUM(F460:F461)</f>
        <v>8.5884952057151889</v>
      </c>
      <c r="G462" s="299" t="str">
        <f>CONCATENATE("(",ROUND((F462/$H462)*100,1),")")</f>
        <v>(30.4)</v>
      </c>
      <c r="H462" s="302">
        <f>SUM(H460:H461)</f>
        <v>28.272000000000006</v>
      </c>
      <c r="I462" s="299" t="str">
        <f>CONCATENATE("(",ROUND((H462/$H462)*100,1),")")</f>
        <v>(100)</v>
      </c>
      <c r="K462" s="302">
        <f t="shared" si="346"/>
        <v>0.89689611148121706</v>
      </c>
      <c r="L462" s="302">
        <f t="shared" si="347"/>
        <v>1.7026173638975184</v>
      </c>
      <c r="M462" s="302">
        <f t="shared" si="348"/>
        <v>1.0494865246212983</v>
      </c>
      <c r="N462" s="302">
        <f t="shared" si="349"/>
        <v>3.6490000000000338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4.4832421764255033</v>
      </c>
      <c r="C471" s="299" t="str">
        <f>CONCATENATE("(",ROUND((B471/$H473)*100,1),")")</f>
        <v>(16.7)</v>
      </c>
      <c r="D471" s="302">
        <f>'Ind T6'!M198</f>
        <v>1.3278687925535895</v>
      </c>
      <c r="E471" s="299" t="str">
        <f>CONCATENATE("(",ROUND((D471/$H473)*100,1),")")</f>
        <v>(5)</v>
      </c>
      <c r="F471" s="302">
        <f>'Ind T6'!N198</f>
        <v>2.1175874640688037</v>
      </c>
      <c r="G471" s="299" t="str">
        <f>CONCATENATE("(",ROUND((F471/$H473)*100,1),")")</f>
        <v>(7.9)</v>
      </c>
      <c r="H471" s="302">
        <f>SUM(B471,D471,F471)</f>
        <v>7.9286984330478969</v>
      </c>
      <c r="I471" s="299" t="str">
        <f>CONCATENATE("(",ROUND((H471/$H473)*100,1),")")</f>
        <v>(29.6)</v>
      </c>
      <c r="K471" s="302">
        <f>B476-B471</f>
        <v>-3.7840701198722293E-2</v>
      </c>
      <c r="L471" s="302">
        <f>D476-D471</f>
        <v>-5.7552167338393412E-2</v>
      </c>
      <c r="M471" s="302">
        <f>F476-F471</f>
        <v>-2.0593301992804403E-2</v>
      </c>
      <c r="N471" s="302">
        <f>SUM(K471:M471)</f>
        <v>-0.11598617052992011</v>
      </c>
    </row>
    <row r="472" spans="1:14" x14ac:dyDescent="0.2">
      <c r="A472" s="282" t="s">
        <v>365</v>
      </c>
      <c r="B472" s="302">
        <f>'Ind T6'!L197</f>
        <v>5.2659582438509114</v>
      </c>
      <c r="C472" s="299" t="str">
        <f>CONCATENATE("(",ROUND((B472/$H473)*100,1),")")</f>
        <v>(19.6)</v>
      </c>
      <c r="D472" s="302">
        <f>'Ind T6'!M197</f>
        <v>6.7305528805476262</v>
      </c>
      <c r="E472" s="299" t="str">
        <f>CONCATENATE("(",ROUND((D472/$H473)*100,1),")")</f>
        <v>(25.1)</v>
      </c>
      <c r="F472" s="302">
        <f>'Ind T6'!N197</f>
        <v>6.898790442553568</v>
      </c>
      <c r="G472" s="299" t="str">
        <f>CONCATENATE("(",ROUND((F472/$H473)*100,1),")")</f>
        <v>(25.7)</v>
      </c>
      <c r="H472" s="302">
        <f t="shared" ref="H472" si="350">SUM(B472,D472,F472)</f>
        <v>18.895301566952106</v>
      </c>
      <c r="I472" s="299" t="str">
        <f>CONCATENATE("(",ROUND((H472/$H473)*100,1),")")</f>
        <v>(70.4)</v>
      </c>
      <c r="K472" s="302">
        <f t="shared" ref="K472:K473" si="351">B477-B472</f>
        <v>-0.36843712403170148</v>
      </c>
      <c r="L472" s="302">
        <f t="shared" ref="L472:L473" si="352">D477-D472</f>
        <v>-0.36077189446973446</v>
      </c>
      <c r="M472" s="302">
        <f t="shared" ref="M472:M473" si="353">F477-F472</f>
        <v>-0.25480481096865848</v>
      </c>
      <c r="N472" s="302">
        <f t="shared" ref="N472:N473" si="354">SUM(K472:M472)</f>
        <v>-0.98401382947009441</v>
      </c>
    </row>
    <row r="473" spans="1:14" x14ac:dyDescent="0.2">
      <c r="A473" s="282" t="s">
        <v>363</v>
      </c>
      <c r="B473" s="302">
        <f>SUM(B471:B472)</f>
        <v>9.7492004202764146</v>
      </c>
      <c r="C473" s="299" t="str">
        <f>CONCATENATE("(",ROUND((B473/$H473)*100,1),")")</f>
        <v>(36.3)</v>
      </c>
      <c r="D473" s="302">
        <f>SUM(D471:D472)</f>
        <v>8.0584216731012148</v>
      </c>
      <c r="E473" s="299" t="str">
        <f>CONCATENATE("(",ROUND((D473/$H473)*100,1),")")</f>
        <v>(30)</v>
      </c>
      <c r="F473" s="302">
        <f>SUM(F471:F472)</f>
        <v>9.0163779066223722</v>
      </c>
      <c r="G473" s="299" t="str">
        <f>CONCATENATE("(",ROUND((F473/$H473)*100,1),")")</f>
        <v>(33.6)</v>
      </c>
      <c r="H473" s="302">
        <f>SUM(H471:H472)</f>
        <v>26.824000000000005</v>
      </c>
      <c r="I473" s="299" t="str">
        <f>CONCATENATE("(",ROUND((H473/$H473)*100,1),")")</f>
        <v>(100)</v>
      </c>
      <c r="K473" s="302">
        <f t="shared" si="351"/>
        <v>-0.40627782523042377</v>
      </c>
      <c r="L473" s="302">
        <f t="shared" si="352"/>
        <v>-0.41832406180812676</v>
      </c>
      <c r="M473" s="302">
        <f t="shared" si="353"/>
        <v>-0.27539811296146333</v>
      </c>
      <c r="N473" s="302">
        <f t="shared" si="354"/>
        <v>-1.1000000000000139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4.445401475226781</v>
      </c>
      <c r="C476" s="299" t="str">
        <f>CONCATENATE("(",ROUND((B476/$H478)*100,1),")")</f>
        <v>(17.3)</v>
      </c>
      <c r="D476" s="302">
        <f>'Ind T6'!R198</f>
        <v>1.2703166252151961</v>
      </c>
      <c r="E476" s="299" t="str">
        <f>CONCATENATE("(",ROUND((D476/$H478)*100,1),")")</f>
        <v>(4.9)</v>
      </c>
      <c r="F476" s="302">
        <f>'Ind T6'!S198</f>
        <v>2.0969941620759993</v>
      </c>
      <c r="G476" s="299" t="str">
        <f>CONCATENATE("(",ROUND((F476/$H478)*100,1),")")</f>
        <v>(8.2)</v>
      </c>
      <c r="H476" s="302">
        <f>SUM(B476,D476,F476)</f>
        <v>7.8127122625179766</v>
      </c>
      <c r="I476" s="299" t="str">
        <f>CONCATENATE("(",ROUND((H476/$H478)*100,1),")")</f>
        <v>(30.4)</v>
      </c>
      <c r="K476" s="302">
        <f>B481-B476</f>
        <v>0.20651511778956699</v>
      </c>
      <c r="L476" s="302">
        <f>D481-D476</f>
        <v>2.5227941267189635E-3</v>
      </c>
      <c r="M476" s="302">
        <f>F481-F476</f>
        <v>8.8176626447214801E-2</v>
      </c>
      <c r="N476" s="302">
        <f>SUM(K476:M476)</f>
        <v>0.29721453836350076</v>
      </c>
    </row>
    <row r="477" spans="1:14" x14ac:dyDescent="0.2">
      <c r="A477" s="282" t="s">
        <v>365</v>
      </c>
      <c r="B477" s="302">
        <f>'Ind T6'!Q197</f>
        <v>4.8975211198192099</v>
      </c>
      <c r="C477" s="299" t="str">
        <f>CONCATENATE("(",ROUND((B477/$H478)*100,1),")")</f>
        <v>(19)</v>
      </c>
      <c r="D477" s="302">
        <f>'Ind T6'!R197</f>
        <v>6.3697809860778918</v>
      </c>
      <c r="E477" s="299" t="str">
        <f>CONCATENATE("(",ROUND((D477/$H478)*100,1),")")</f>
        <v>(24.8)</v>
      </c>
      <c r="F477" s="302">
        <f>'Ind T6'!S197</f>
        <v>6.6439856315849095</v>
      </c>
      <c r="G477" s="299" t="str">
        <f>CONCATENATE("(",ROUND((F477/$H478)*100,1),")")</f>
        <v>(25.8)</v>
      </c>
      <c r="H477" s="302">
        <f t="shared" ref="H477" si="355">SUM(B477,D477,F477)</f>
        <v>17.911287737482013</v>
      </c>
      <c r="I477" s="299" t="str">
        <f>CONCATENATE("(",ROUND((H477/$H478)*100,1),")")</f>
        <v>(69.6)</v>
      </c>
      <c r="K477" s="302">
        <f t="shared" ref="K477:K478" si="356">B482-B477</f>
        <v>-0.22808351688807615</v>
      </c>
      <c r="L477" s="302">
        <f t="shared" ref="L477:L478" si="357">D482-D477</f>
        <v>-0.21194244919420413</v>
      </c>
      <c r="M477" s="302">
        <f t="shared" ref="M477:M478" si="358">F482-F477</f>
        <v>-0.11218857228118662</v>
      </c>
      <c r="N477" s="302">
        <f t="shared" ref="N477:N478" si="359">SUM(K477:M477)</f>
        <v>-0.5522145383634669</v>
      </c>
    </row>
    <row r="478" spans="1:14" x14ac:dyDescent="0.2">
      <c r="A478" s="282" t="s">
        <v>363</v>
      </c>
      <c r="B478" s="302">
        <f>SUM(B476:B477)</f>
        <v>9.3429225950459909</v>
      </c>
      <c r="C478" s="299" t="str">
        <f>CONCATENATE("(",ROUND((B478/$H478)*100,1),")")</f>
        <v>(36.3)</v>
      </c>
      <c r="D478" s="302">
        <f>SUM(D476:D477)</f>
        <v>7.6400976112930881</v>
      </c>
      <c r="E478" s="299" t="str">
        <f>CONCATENATE("(",ROUND((D478/$H478)*100,1),")")</f>
        <v>(29.7)</v>
      </c>
      <c r="F478" s="302">
        <f>SUM(F476:F477)</f>
        <v>8.7409797936609088</v>
      </c>
      <c r="G478" s="299" t="str">
        <f>CONCATENATE("(",ROUND((F478/$H478)*100,1),")")</f>
        <v>(34)</v>
      </c>
      <c r="H478" s="302">
        <f>SUM(H476:H477)</f>
        <v>25.72399999999999</v>
      </c>
      <c r="I478" s="299" t="str">
        <f>CONCATENATE("(",ROUND((H478/$H478)*100,1),")")</f>
        <v>(100)</v>
      </c>
      <c r="K478" s="302">
        <f t="shared" si="356"/>
        <v>-2.1568399098509161E-2</v>
      </c>
      <c r="L478" s="302">
        <f t="shared" si="357"/>
        <v>-0.20941965506748517</v>
      </c>
      <c r="M478" s="302">
        <f t="shared" si="358"/>
        <v>-2.4011945833972703E-2</v>
      </c>
      <c r="N478" s="302">
        <f t="shared" si="359"/>
        <v>-0.25499999999996703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4.651916593016348</v>
      </c>
      <c r="C481" s="299" t="str">
        <f>CONCATENATE("(",ROUND((B481/$H483)*100,1),")")</f>
        <v>(18.3)</v>
      </c>
      <c r="D481" s="302">
        <f>'Ind T6'!W198</f>
        <v>1.272839419341915</v>
      </c>
      <c r="E481" s="299" t="str">
        <f>CONCATENATE("(",ROUND((D481/$H483)*100,1),")")</f>
        <v>(5)</v>
      </c>
      <c r="F481" s="302">
        <f>'Ind T6'!X198</f>
        <v>2.1851707885232141</v>
      </c>
      <c r="G481" s="299" t="str">
        <f>CONCATENATE("(",ROUND((F481/$H483)*100,1),")")</f>
        <v>(8.6)</v>
      </c>
      <c r="H481" s="302">
        <f>SUM(B481,D481,F481)</f>
        <v>8.1099268008814782</v>
      </c>
      <c r="I481" s="299" t="str">
        <f>CONCATENATE("(",ROUND((H481/$H483)*100,1),")")</f>
        <v>(31.8)</v>
      </c>
      <c r="K481" s="302">
        <f>B481-B471</f>
        <v>0.1686744165908447</v>
      </c>
      <c r="L481" s="302">
        <f>D481-D471</f>
        <v>-5.5029373211674448E-2</v>
      </c>
      <c r="M481" s="302">
        <f>F481-F471</f>
        <v>6.7583324454410398E-2</v>
      </c>
      <c r="N481" s="302">
        <f>SUM(K481:M481)</f>
        <v>0.18122836783358065</v>
      </c>
    </row>
    <row r="482" spans="1:14" x14ac:dyDescent="0.2">
      <c r="A482" s="282" t="s">
        <v>365</v>
      </c>
      <c r="B482" s="302">
        <f>'Ind T6'!V197</f>
        <v>4.6694376029311337</v>
      </c>
      <c r="C482" s="299" t="str">
        <f>CONCATENATE("(",ROUND((B482/$H483)*100,1),")")</f>
        <v>(18.3)</v>
      </c>
      <c r="D482" s="302">
        <f>'Ind T6'!W197</f>
        <v>6.1578385368836877</v>
      </c>
      <c r="E482" s="299" t="str">
        <f>CONCATENATE("(",ROUND((D482/$H483)*100,1),")")</f>
        <v>(24.2)</v>
      </c>
      <c r="F482" s="302">
        <f>'Ind T6'!X197</f>
        <v>6.5317970593037229</v>
      </c>
      <c r="G482" s="299" t="str">
        <f>CONCATENATE("(",ROUND((F482/$H483)*100,1),")")</f>
        <v>(25.6)</v>
      </c>
      <c r="H482" s="302">
        <f t="shared" ref="H482" si="360">SUM(B482,D482,F482)</f>
        <v>17.359073199118544</v>
      </c>
      <c r="I482" s="299" t="str">
        <f>CONCATENATE("(",ROUND((H482/$H483)*100,1),")")</f>
        <v>(68.2)</v>
      </c>
      <c r="K482" s="302">
        <f t="shared" ref="K482:K483" si="361">B482-B472</f>
        <v>-0.59652064091977763</v>
      </c>
      <c r="L482" s="302">
        <f t="shared" ref="L482:L483" si="362">D482-D472</f>
        <v>-0.57271434366393859</v>
      </c>
      <c r="M482" s="302">
        <f t="shared" ref="M482:M483" si="363">F482-F472</f>
        <v>-0.3669933832498451</v>
      </c>
      <c r="N482" s="302">
        <f t="shared" ref="N482:N483" si="364">SUM(K482:M482)</f>
        <v>-1.5362283678335613</v>
      </c>
    </row>
    <row r="483" spans="1:14" x14ac:dyDescent="0.2">
      <c r="A483" s="282" t="s">
        <v>363</v>
      </c>
      <c r="B483" s="302">
        <f>SUM(B481:B482)</f>
        <v>9.3213541959474817</v>
      </c>
      <c r="C483" s="299" t="str">
        <f>CONCATENATE("(",ROUND((B483/$H483)*100,1),")")</f>
        <v>(36.6)</v>
      </c>
      <c r="D483" s="302">
        <f>SUM(D481:D482)</f>
        <v>7.4306779562256029</v>
      </c>
      <c r="E483" s="299" t="str">
        <f>CONCATENATE("(",ROUND((D483/$H483)*100,1),")")</f>
        <v>(29.2)</v>
      </c>
      <c r="F483" s="302">
        <f>SUM(F481:F482)</f>
        <v>8.7169678478269361</v>
      </c>
      <c r="G483" s="299" t="str">
        <f>CONCATENATE("(",ROUND((F483/$H483)*100,1),")")</f>
        <v>(34.2)</v>
      </c>
      <c r="H483" s="302">
        <f>SUM(H481:H482)</f>
        <v>25.469000000000023</v>
      </c>
      <c r="I483" s="299" t="str">
        <f>CONCATENATE("(",ROUND((H483/$H483)*100,1),")")</f>
        <v>(100)</v>
      </c>
      <c r="K483" s="302">
        <f t="shared" si="361"/>
        <v>-0.42784622432893293</v>
      </c>
      <c r="L483" s="302">
        <f t="shared" si="362"/>
        <v>-0.62774371687561192</v>
      </c>
      <c r="M483" s="302">
        <f t="shared" si="363"/>
        <v>-0.29941005879543603</v>
      </c>
      <c r="N483" s="302">
        <f t="shared" si="364"/>
        <v>-1.3549999999999809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Coast to Capital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1.5592658456669795</v>
      </c>
      <c r="C8" s="300">
        <v>0.65286634662446952</v>
      </c>
      <c r="D8" s="300">
        <v>0.86297363113674297</v>
      </c>
      <c r="E8" s="300">
        <f>SUM(B8:D8)</f>
        <v>3.0751058234281921</v>
      </c>
      <c r="F8" s="300"/>
      <c r="G8" s="300">
        <v>0.35792343855943837</v>
      </c>
      <c r="H8" s="300">
        <v>0.93099603889961358</v>
      </c>
      <c r="I8" s="300">
        <v>0.51380780620226729</v>
      </c>
      <c r="J8" s="300">
        <f>SUM(G8:I8)</f>
        <v>1.8027272836613193</v>
      </c>
      <c r="K8" s="300"/>
      <c r="L8" s="300">
        <v>1.6350854226372431</v>
      </c>
      <c r="M8" s="300">
        <v>0.7522166905569575</v>
      </c>
      <c r="N8" s="300">
        <v>0.51099874640842391</v>
      </c>
      <c r="O8" s="300">
        <f>SUM(L8:N8)</f>
        <v>2.8983008596026245</v>
      </c>
      <c r="P8" s="300"/>
      <c r="Q8" s="300">
        <v>1.6712266650504835</v>
      </c>
      <c r="R8" s="300">
        <v>0.74537847524342316</v>
      </c>
      <c r="S8" s="300">
        <v>0.53002651674545498</v>
      </c>
      <c r="T8" s="300">
        <f>SUM(Q8:S8)</f>
        <v>2.9466316570393616</v>
      </c>
      <c r="U8" s="300"/>
      <c r="V8" s="300">
        <v>1.6706201308462334</v>
      </c>
      <c r="W8" s="300">
        <v>0.69296407618546274</v>
      </c>
      <c r="X8" s="300">
        <v>0.54613258632492412</v>
      </c>
      <c r="Y8" s="300">
        <f>SUM(V8:X8)</f>
        <v>2.9097167933566204</v>
      </c>
    </row>
    <row r="9" spans="1:25" x14ac:dyDescent="0.2">
      <c r="A9" s="260" t="s">
        <v>364</v>
      </c>
      <c r="B9" s="300">
        <v>3.4585469978350685</v>
      </c>
      <c r="C9" s="300">
        <v>0.31654685869237459</v>
      </c>
      <c r="D9" s="300">
        <v>1.1178003200443534</v>
      </c>
      <c r="E9" s="300">
        <f t="shared" ref="E9:E10" si="0">SUM(B9:D9)</f>
        <v>4.8928941765717964</v>
      </c>
      <c r="F9" s="300"/>
      <c r="G9" s="300">
        <v>3.6604091945546284</v>
      </c>
      <c r="H9" s="300">
        <v>0.41934331612505665</v>
      </c>
      <c r="I9" s="300">
        <v>3.0945202056590064</v>
      </c>
      <c r="J9" s="300">
        <f t="shared" ref="J9:J10" si="1">SUM(G9:I9)</f>
        <v>7.1742727163386917</v>
      </c>
      <c r="K9" s="300"/>
      <c r="L9" s="300">
        <v>3.2961538323896327</v>
      </c>
      <c r="M9" s="300">
        <v>9.582378223550566E-3</v>
      </c>
      <c r="N9" s="300">
        <v>0.99896292978419443</v>
      </c>
      <c r="O9" s="300">
        <f t="shared" ref="O9:O10" si="2">SUM(L9:N9)</f>
        <v>4.3046991403973776</v>
      </c>
      <c r="P9" s="300"/>
      <c r="Q9" s="300">
        <v>3.4821658964477429</v>
      </c>
      <c r="R9" s="300">
        <v>9.7303101444506414E-3</v>
      </c>
      <c r="S9" s="300">
        <v>0.990472136368445</v>
      </c>
      <c r="T9" s="300">
        <f t="shared" ref="T9:T10" si="3">SUM(Q9:S9)</f>
        <v>4.4823683429606387</v>
      </c>
      <c r="U9" s="300"/>
      <c r="V9" s="300">
        <v>3.777157689714441</v>
      </c>
      <c r="W9" s="300">
        <v>9.8864095411041152E-3</v>
      </c>
      <c r="X9" s="300">
        <v>0.91723910738783443</v>
      </c>
      <c r="Y9" s="300">
        <f t="shared" ref="Y9:Y10" si="4">SUM(V9:X9)</f>
        <v>4.7042832066433791</v>
      </c>
    </row>
    <row r="10" spans="1:25" x14ac:dyDescent="0.2">
      <c r="A10" s="264" t="s">
        <v>363</v>
      </c>
      <c r="B10" s="301">
        <f>SUM(B8:B9)</f>
        <v>5.0178128435020479</v>
      </c>
      <c r="C10" s="301">
        <f t="shared" ref="C10:D10" si="5">SUM(C8:C9)</f>
        <v>0.96941320531684405</v>
      </c>
      <c r="D10" s="301">
        <f t="shared" si="5"/>
        <v>1.9807739511810962</v>
      </c>
      <c r="E10" s="301">
        <f t="shared" si="0"/>
        <v>7.9679999999999875</v>
      </c>
      <c r="F10" s="301"/>
      <c r="G10" s="301">
        <f>SUM(G8:G9)</f>
        <v>4.018332633114067</v>
      </c>
      <c r="H10" s="301">
        <f t="shared" ref="H10" si="6">SUM(H8:H9)</f>
        <v>1.3503393550246703</v>
      </c>
      <c r="I10" s="301">
        <f t="shared" ref="I10" si="7">SUM(I8:I9)</f>
        <v>3.6083280118612739</v>
      </c>
      <c r="J10" s="301">
        <f t="shared" si="1"/>
        <v>8.977000000000011</v>
      </c>
      <c r="K10" s="301"/>
      <c r="L10" s="301">
        <f>SUM(L8:L9)</f>
        <v>4.9312392550268758</v>
      </c>
      <c r="M10" s="301">
        <f t="shared" ref="M10" si="8">SUM(M8:M9)</f>
        <v>0.76179906878050807</v>
      </c>
      <c r="N10" s="301">
        <f t="shared" ref="N10" si="9">SUM(N8:N9)</f>
        <v>1.5099616761926185</v>
      </c>
      <c r="O10" s="301">
        <f t="shared" si="2"/>
        <v>7.203000000000003</v>
      </c>
      <c r="P10" s="301"/>
      <c r="Q10" s="301">
        <f>SUM(Q8:Q9)</f>
        <v>5.1533925614982259</v>
      </c>
      <c r="R10" s="301">
        <f t="shared" ref="R10" si="10">SUM(R8:R9)</f>
        <v>0.75510878538787385</v>
      </c>
      <c r="S10" s="301">
        <f t="shared" ref="S10" si="11">SUM(S8:S9)</f>
        <v>1.5204986531139</v>
      </c>
      <c r="T10" s="301">
        <f t="shared" si="3"/>
        <v>7.4289999999999994</v>
      </c>
      <c r="U10" s="301"/>
      <c r="V10" s="301">
        <f>SUM(V8:V9)</f>
        <v>5.4477778205606739</v>
      </c>
      <c r="W10" s="301">
        <f t="shared" ref="W10" si="12">SUM(W8:W9)</f>
        <v>0.70285048572656683</v>
      </c>
      <c r="X10" s="301">
        <f t="shared" ref="X10" si="13">SUM(X8:X9)</f>
        <v>1.4633716937127585</v>
      </c>
      <c r="Y10" s="301">
        <f t="shared" si="4"/>
        <v>7.6139999999999999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4.3660740308653558E-2</v>
      </c>
      <c r="C17" s="300">
        <v>1.2786359661977333E-2</v>
      </c>
      <c r="D17" s="300">
        <v>1.5593121539041267E-4</v>
      </c>
      <c r="E17" s="300">
        <f>SUM(B17:D17)</f>
        <v>5.6603031186021301E-2</v>
      </c>
      <c r="F17" s="300"/>
      <c r="G17" s="300">
        <v>5.056110684008789E-2</v>
      </c>
      <c r="H17" s="300">
        <v>1.4584934665725722E-2</v>
      </c>
      <c r="I17" s="300">
        <v>0.23899846272223818</v>
      </c>
      <c r="J17" s="300">
        <f>SUM(G17:I17)</f>
        <v>0.30414450422805178</v>
      </c>
      <c r="K17" s="300"/>
      <c r="L17" s="300">
        <v>5.3049504950108801E-2</v>
      </c>
      <c r="M17" s="300">
        <v>1.2792079208019452E-2</v>
      </c>
      <c r="N17" s="300">
        <v>0</v>
      </c>
      <c r="O17" s="300">
        <f>SUM(L17:N17)</f>
        <v>6.5841584158128255E-2</v>
      </c>
      <c r="P17" s="300"/>
      <c r="Q17" s="300">
        <v>4.8422353375671398E-2</v>
      </c>
      <c r="R17" s="300">
        <v>1.1960900037161638E-2</v>
      </c>
      <c r="S17" s="300">
        <v>0</v>
      </c>
      <c r="T17" s="300">
        <f>SUM(Q17:S17)</f>
        <v>6.0383253412833036E-2</v>
      </c>
      <c r="U17" s="300"/>
      <c r="V17" s="300">
        <v>4.4051980198745226E-2</v>
      </c>
      <c r="W17" s="300">
        <v>1.1707508251011035E-2</v>
      </c>
      <c r="X17" s="300">
        <v>0</v>
      </c>
      <c r="Y17" s="300">
        <f>SUM(V17:X17)</f>
        <v>5.5759488449756263E-2</v>
      </c>
    </row>
    <row r="18" spans="1:25" x14ac:dyDescent="0.2">
      <c r="A18" s="260" t="s">
        <v>364</v>
      </c>
      <c r="B18" s="300">
        <v>0.32745555231698681</v>
      </c>
      <c r="C18" s="300">
        <v>4.3192946662977169E-2</v>
      </c>
      <c r="D18" s="300">
        <v>0.10774846983401408</v>
      </c>
      <c r="E18" s="300">
        <f t="shared" ref="E18:E19" si="14">SUM(B18:D18)</f>
        <v>0.47839696881397809</v>
      </c>
      <c r="F18" s="300"/>
      <c r="G18" s="300">
        <v>0.32767486548710989</v>
      </c>
      <c r="H18" s="300">
        <v>3.305918524209197E-3</v>
      </c>
      <c r="I18" s="300">
        <v>0.12387471176062786</v>
      </c>
      <c r="J18" s="300">
        <f t="shared" ref="J18:J19" si="15">SUM(G18:I18)</f>
        <v>0.45485549577194695</v>
      </c>
      <c r="K18" s="300"/>
      <c r="L18" s="300">
        <v>0.30870297029735716</v>
      </c>
      <c r="M18" s="300">
        <v>2.2574257425843069E-3</v>
      </c>
      <c r="N18" s="300">
        <v>0.19319801980192935</v>
      </c>
      <c r="O18" s="300">
        <f t="shared" ref="O18:O19" si="16">SUM(L18:N18)</f>
        <v>0.50415841584187082</v>
      </c>
      <c r="P18" s="300"/>
      <c r="Q18" s="300">
        <v>0.28320324603540487</v>
      </c>
      <c r="R18" s="300">
        <v>2.1220951678365832E-3</v>
      </c>
      <c r="S18" s="300">
        <v>0.17729140538392499</v>
      </c>
      <c r="T18" s="300">
        <f t="shared" ref="T18:T19" si="17">SUM(Q18:S18)</f>
        <v>0.46261674658716645</v>
      </c>
      <c r="U18" s="300"/>
      <c r="V18" s="300">
        <v>0.26629620462071346</v>
      </c>
      <c r="W18" s="300">
        <v>2.1827557755775902E-3</v>
      </c>
      <c r="X18" s="300">
        <v>0.15676155115395332</v>
      </c>
      <c r="Y18" s="300">
        <f t="shared" ref="Y18:Y19" si="18">SUM(V18:X18)</f>
        <v>0.42524051155024434</v>
      </c>
    </row>
    <row r="19" spans="1:25" x14ac:dyDescent="0.2">
      <c r="A19" s="264" t="s">
        <v>363</v>
      </c>
      <c r="B19" s="301">
        <f>SUM(B17:B18)</f>
        <v>0.37111629262564039</v>
      </c>
      <c r="C19" s="301">
        <f t="shared" ref="C19" si="19">SUM(C17:C18)</f>
        <v>5.59793063249545E-2</v>
      </c>
      <c r="D19" s="301">
        <f t="shared" ref="D19" si="20">SUM(D17:D18)</f>
        <v>0.10790440104940449</v>
      </c>
      <c r="E19" s="301">
        <f t="shared" si="14"/>
        <v>0.53499999999999936</v>
      </c>
      <c r="F19" s="301"/>
      <c r="G19" s="301">
        <f>SUM(G17:G18)</f>
        <v>0.3782359723271978</v>
      </c>
      <c r="H19" s="301">
        <f t="shared" ref="H19" si="21">SUM(H17:H18)</f>
        <v>1.789085318993492E-2</v>
      </c>
      <c r="I19" s="301">
        <f t="shared" ref="I19" si="22">SUM(I17:I18)</f>
        <v>0.36287317448286605</v>
      </c>
      <c r="J19" s="301">
        <f t="shared" si="15"/>
        <v>0.75899999999999879</v>
      </c>
      <c r="K19" s="301"/>
      <c r="L19" s="301">
        <f>SUM(L17:L18)</f>
        <v>0.36175247524746595</v>
      </c>
      <c r="M19" s="301">
        <f t="shared" ref="M19" si="23">SUM(M17:M18)</f>
        <v>1.5049504950603759E-2</v>
      </c>
      <c r="N19" s="301">
        <f t="shared" ref="N19" si="24">SUM(N17:N18)</f>
        <v>0.19319801980192935</v>
      </c>
      <c r="O19" s="301">
        <f t="shared" si="16"/>
        <v>0.56999999999999906</v>
      </c>
      <c r="P19" s="301"/>
      <c r="Q19" s="301">
        <f>SUM(Q17:Q18)</f>
        <v>0.33162559941107628</v>
      </c>
      <c r="R19" s="301">
        <f t="shared" ref="R19" si="25">SUM(R17:R18)</f>
        <v>1.4082995204998221E-2</v>
      </c>
      <c r="S19" s="301">
        <f t="shared" ref="S19" si="26">SUM(S17:S18)</f>
        <v>0.17729140538392499</v>
      </c>
      <c r="T19" s="301">
        <f t="shared" si="17"/>
        <v>0.52299999999999947</v>
      </c>
      <c r="U19" s="301"/>
      <c r="V19" s="301">
        <f>SUM(V17:V18)</f>
        <v>0.31034818481945869</v>
      </c>
      <c r="W19" s="301">
        <f t="shared" ref="W19" si="27">SUM(W17:W18)</f>
        <v>1.3890264026588625E-2</v>
      </c>
      <c r="X19" s="301">
        <f t="shared" ref="X19" si="28">SUM(X17:X18)</f>
        <v>0.15676155115395332</v>
      </c>
      <c r="Y19" s="301">
        <f t="shared" si="18"/>
        <v>0.48100000000000065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0.94794496138315332</v>
      </c>
      <c r="C26" s="300">
        <v>0.31708968521693065</v>
      </c>
      <c r="D26" s="300">
        <v>0.18282518313453827</v>
      </c>
      <c r="E26" s="300">
        <f>SUM(B26:D26)</f>
        <v>1.4478598297346221</v>
      </c>
      <c r="F26" s="300"/>
      <c r="G26" s="300">
        <v>1.4226909039686852</v>
      </c>
      <c r="H26" s="300">
        <v>0.52422796183454579</v>
      </c>
      <c r="I26" s="300">
        <v>0.21593673966217664</v>
      </c>
      <c r="J26" s="300">
        <f>SUM(G26:I26)</f>
        <v>2.1628556054654076</v>
      </c>
      <c r="K26" s="300"/>
      <c r="L26" s="300">
        <v>1.2856896961992701</v>
      </c>
      <c r="M26" s="300">
        <v>0.70285699970444748</v>
      </c>
      <c r="N26" s="300">
        <v>0.16690360162572518</v>
      </c>
      <c r="O26" s="300">
        <f>SUM(L26:N26)</f>
        <v>2.1554502975294429</v>
      </c>
      <c r="P26" s="300"/>
      <c r="Q26" s="300">
        <v>1.433800495704326</v>
      </c>
      <c r="R26" s="300">
        <v>0.75403053959933286</v>
      </c>
      <c r="S26" s="300">
        <v>0.18442738305297515</v>
      </c>
      <c r="T26" s="300">
        <f>SUM(Q26:S26)</f>
        <v>2.3722584183566338</v>
      </c>
      <c r="U26" s="300"/>
      <c r="V26" s="300">
        <v>1.6534547135524662</v>
      </c>
      <c r="W26" s="300">
        <v>0.80801805296967566</v>
      </c>
      <c r="X26" s="300">
        <v>0.20724151921756453</v>
      </c>
      <c r="Y26" s="300">
        <f>SUM(V26:X26)</f>
        <v>2.6687142857397066</v>
      </c>
    </row>
    <row r="27" spans="1:25" x14ac:dyDescent="0.2">
      <c r="A27" s="260" t="s">
        <v>364</v>
      </c>
      <c r="B27" s="300">
        <v>1.9684418926972933</v>
      </c>
      <c r="C27" s="300">
        <v>0.12472579687189195</v>
      </c>
      <c r="D27" s="300">
        <v>0.10897248069619057</v>
      </c>
      <c r="E27" s="300">
        <f t="shared" ref="E27:E28" si="29">SUM(B27:D27)</f>
        <v>2.2021401702653756</v>
      </c>
      <c r="F27" s="300"/>
      <c r="G27" s="300">
        <v>2.8654805352803541</v>
      </c>
      <c r="H27" s="300">
        <v>0.24251356915524613</v>
      </c>
      <c r="I27" s="300">
        <v>5.4150290098984588E-2</v>
      </c>
      <c r="J27" s="300">
        <f t="shared" ref="J27:J28" si="30">SUM(G27:I27)</f>
        <v>3.1621443945345851</v>
      </c>
      <c r="K27" s="300"/>
      <c r="L27" s="300">
        <v>2.8245608518624254</v>
      </c>
      <c r="M27" s="300">
        <v>0.21943501409121993</v>
      </c>
      <c r="N27" s="300">
        <v>0.10855383651691936</v>
      </c>
      <c r="O27" s="300">
        <f t="shared" ref="O27:O28" si="31">SUM(L27:N27)</f>
        <v>3.1525497024705649</v>
      </c>
      <c r="P27" s="300"/>
      <c r="Q27" s="300">
        <v>3.0032285624462869</v>
      </c>
      <c r="R27" s="300">
        <v>0.23583855620544097</v>
      </c>
      <c r="S27" s="300">
        <v>0.11767446299164384</v>
      </c>
      <c r="T27" s="300">
        <f t="shared" ref="T27:T28" si="32">SUM(Q27:S27)</f>
        <v>3.3567415816433717</v>
      </c>
      <c r="U27" s="300"/>
      <c r="V27" s="300">
        <v>3.1719465858418836</v>
      </c>
      <c r="W27" s="300">
        <v>0.25473436737213195</v>
      </c>
      <c r="X27" s="300">
        <v>0.13160476104626967</v>
      </c>
      <c r="Y27" s="300">
        <f t="shared" ref="Y27:Y28" si="33">SUM(V27:X27)</f>
        <v>3.5582857142602853</v>
      </c>
    </row>
    <row r="28" spans="1:25" x14ac:dyDescent="0.2">
      <c r="A28" s="264" t="s">
        <v>363</v>
      </c>
      <c r="B28" s="301">
        <f>SUM(B26:B27)</f>
        <v>2.9163868540804465</v>
      </c>
      <c r="C28" s="301">
        <f t="shared" ref="C28" si="34">SUM(C26:C27)</f>
        <v>0.4418154820888226</v>
      </c>
      <c r="D28" s="301">
        <f t="shared" ref="D28" si="35">SUM(D26:D27)</f>
        <v>0.29179766383072886</v>
      </c>
      <c r="E28" s="301">
        <f t="shared" si="29"/>
        <v>3.6499999999999981</v>
      </c>
      <c r="F28" s="301"/>
      <c r="G28" s="301">
        <f>SUM(G26:G27)</f>
        <v>4.2881714392490391</v>
      </c>
      <c r="H28" s="301">
        <f t="shared" ref="H28" si="36">SUM(H26:H27)</f>
        <v>0.76674153098979192</v>
      </c>
      <c r="I28" s="301">
        <f t="shared" ref="I28" si="37">SUM(I26:I27)</f>
        <v>0.27008702976116122</v>
      </c>
      <c r="J28" s="301">
        <f t="shared" si="30"/>
        <v>5.3249999999999922</v>
      </c>
      <c r="K28" s="301"/>
      <c r="L28" s="301">
        <f>SUM(L26:L27)</f>
        <v>4.1102505480616953</v>
      </c>
      <c r="M28" s="301">
        <f t="shared" ref="M28" si="38">SUM(M26:M27)</f>
        <v>0.92229201379566739</v>
      </c>
      <c r="N28" s="301">
        <f t="shared" ref="N28" si="39">SUM(N26:N27)</f>
        <v>0.27545743814264456</v>
      </c>
      <c r="O28" s="301">
        <f t="shared" si="31"/>
        <v>5.3080000000000069</v>
      </c>
      <c r="P28" s="301"/>
      <c r="Q28" s="301">
        <f>SUM(Q26:Q27)</f>
        <v>4.4370290581506131</v>
      </c>
      <c r="R28" s="301">
        <f t="shared" ref="R28" si="40">SUM(R26:R27)</f>
        <v>0.98986909580477378</v>
      </c>
      <c r="S28" s="301">
        <f t="shared" ref="S28" si="41">SUM(S26:S27)</f>
        <v>0.30210184604461898</v>
      </c>
      <c r="T28" s="301">
        <f t="shared" si="32"/>
        <v>5.7290000000000054</v>
      </c>
      <c r="U28" s="301"/>
      <c r="V28" s="301">
        <f>SUM(V26:V27)</f>
        <v>4.8254012993943496</v>
      </c>
      <c r="W28" s="301">
        <f t="shared" ref="W28" si="42">SUM(W26:W27)</f>
        <v>1.0627524203418077</v>
      </c>
      <c r="X28" s="301">
        <f t="shared" ref="X28" si="43">SUM(X26:X27)</f>
        <v>0.33884628026383423</v>
      </c>
      <c r="Y28" s="301">
        <f t="shared" si="33"/>
        <v>6.2269999999999923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1.5641012773955163</v>
      </c>
      <c r="C35" s="300">
        <v>0.41142303392235186</v>
      </c>
      <c r="D35" s="300">
        <v>0.17238142513647706</v>
      </c>
      <c r="E35" s="300">
        <f>SUM(B35:D35)</f>
        <v>2.1479057364543452</v>
      </c>
      <c r="F35" s="300"/>
      <c r="G35" s="300">
        <v>2.0826680191766052</v>
      </c>
      <c r="H35" s="300">
        <v>0.53699887131353896</v>
      </c>
      <c r="I35" s="300">
        <v>0.3239745256638652</v>
      </c>
      <c r="J35" s="300">
        <f>SUM(G35:I35)</f>
        <v>2.9436414161540094</v>
      </c>
      <c r="K35" s="300"/>
      <c r="L35" s="300">
        <v>2.1262322489393459</v>
      </c>
      <c r="M35" s="300">
        <v>0.70771918937593237</v>
      </c>
      <c r="N35" s="300">
        <v>0.30276563327019668</v>
      </c>
      <c r="O35" s="300">
        <f>SUM(L35:N35)</f>
        <v>3.1367170715854749</v>
      </c>
      <c r="P35" s="300"/>
      <c r="Q35" s="300">
        <v>1.8724675324793003</v>
      </c>
      <c r="R35" s="300">
        <v>0.65501298702784416</v>
      </c>
      <c r="S35" s="300">
        <v>0.28349999999856301</v>
      </c>
      <c r="T35" s="300">
        <f>SUM(Q35:S35)</f>
        <v>2.8109805195057076</v>
      </c>
      <c r="U35" s="300"/>
      <c r="V35" s="300">
        <v>1.2772955098001344</v>
      </c>
      <c r="W35" s="300">
        <v>0.47147615443415014</v>
      </c>
      <c r="X35" s="300">
        <v>0.22104526076491501</v>
      </c>
      <c r="Y35" s="300">
        <f>SUM(V35:X35)</f>
        <v>1.9698169249991995</v>
      </c>
    </row>
    <row r="36" spans="1:25" x14ac:dyDescent="0.2">
      <c r="A36" s="260" t="s">
        <v>364</v>
      </c>
      <c r="B36" s="300">
        <v>6.1167505167180591</v>
      </c>
      <c r="C36" s="300">
        <v>0.20737048080529127</v>
      </c>
      <c r="D36" s="300">
        <v>0.42997326602230546</v>
      </c>
      <c r="E36" s="300">
        <f t="shared" ref="E36:E37" si="44">SUM(B36:D36)</f>
        <v>6.7540942635456567</v>
      </c>
      <c r="F36" s="300"/>
      <c r="G36" s="300">
        <v>8.5536375585793234</v>
      </c>
      <c r="H36" s="300">
        <v>0.26059978283225094</v>
      </c>
      <c r="I36" s="300">
        <v>0.66712124243441728</v>
      </c>
      <c r="J36" s="300">
        <f t="shared" ref="J36:J37" si="45">SUM(G36:I36)</f>
        <v>9.4813585838459922</v>
      </c>
      <c r="K36" s="300"/>
      <c r="L36" s="300">
        <v>8.4481378316412545</v>
      </c>
      <c r="M36" s="300">
        <v>0.2754552326604599</v>
      </c>
      <c r="N36" s="300">
        <v>0.43768986411283067</v>
      </c>
      <c r="O36" s="300">
        <f t="shared" ref="O36:O37" si="46">SUM(L36:N36)</f>
        <v>9.1612829284145452</v>
      </c>
      <c r="P36" s="300"/>
      <c r="Q36" s="300">
        <v>7.84262337659891</v>
      </c>
      <c r="R36" s="300">
        <v>0.2605324675309969</v>
      </c>
      <c r="S36" s="300">
        <v>0.42586363636439711</v>
      </c>
      <c r="T36" s="300">
        <f t="shared" ref="T36:T37" si="47">SUM(Q36:S36)</f>
        <v>8.5290194804943038</v>
      </c>
      <c r="U36" s="300"/>
      <c r="V36" s="300">
        <v>5.6937928801759403</v>
      </c>
      <c r="W36" s="300">
        <v>0.19835302203034205</v>
      </c>
      <c r="X36" s="300">
        <v>0.33303717279451345</v>
      </c>
      <c r="Y36" s="300">
        <f t="shared" ref="Y36:Y37" si="48">SUM(V36:X36)</f>
        <v>6.2251830750007962</v>
      </c>
    </row>
    <row r="37" spans="1:25" x14ac:dyDescent="0.2">
      <c r="A37" s="264" t="s">
        <v>363</v>
      </c>
      <c r="B37" s="301">
        <f>SUM(B35:B36)</f>
        <v>7.6808517941135754</v>
      </c>
      <c r="C37" s="301">
        <f t="shared" ref="C37" si="49">SUM(C35:C36)</f>
        <v>0.6187935147276431</v>
      </c>
      <c r="D37" s="301">
        <f t="shared" ref="D37" si="50">SUM(D35:D36)</f>
        <v>0.60235469115878248</v>
      </c>
      <c r="E37" s="301">
        <f t="shared" si="44"/>
        <v>8.902000000000001</v>
      </c>
      <c r="F37" s="301"/>
      <c r="G37" s="301">
        <f>SUM(G35:G36)</f>
        <v>10.636305577755929</v>
      </c>
      <c r="H37" s="301">
        <f t="shared" ref="H37" si="51">SUM(H35:H36)</f>
        <v>0.7975986541457899</v>
      </c>
      <c r="I37" s="301">
        <f t="shared" ref="I37" si="52">SUM(I35:I36)</f>
        <v>0.99109576809828248</v>
      </c>
      <c r="J37" s="301">
        <f t="shared" si="45"/>
        <v>12.425000000000002</v>
      </c>
      <c r="K37" s="301"/>
      <c r="L37" s="301">
        <f>SUM(L35:L36)</f>
        <v>10.5743700805806</v>
      </c>
      <c r="M37" s="301">
        <f t="shared" ref="M37" si="53">SUM(M35:M36)</f>
        <v>0.98317442203639227</v>
      </c>
      <c r="N37" s="301">
        <f t="shared" ref="N37" si="54">SUM(N35:N36)</f>
        <v>0.74045549738302729</v>
      </c>
      <c r="O37" s="301">
        <f t="shared" si="46"/>
        <v>12.29800000000002</v>
      </c>
      <c r="P37" s="301"/>
      <c r="Q37" s="301">
        <f>SUM(Q35:Q36)</f>
        <v>9.71509090907821</v>
      </c>
      <c r="R37" s="301">
        <f t="shared" ref="R37" si="55">SUM(R35:R36)</f>
        <v>0.91554545455884107</v>
      </c>
      <c r="S37" s="301">
        <f t="shared" ref="S37" si="56">SUM(S35:S36)</f>
        <v>0.70936363636296007</v>
      </c>
      <c r="T37" s="301">
        <f t="shared" si="47"/>
        <v>11.340000000000012</v>
      </c>
      <c r="U37" s="301"/>
      <c r="V37" s="301">
        <f>SUM(V35:V36)</f>
        <v>6.9710883899760745</v>
      </c>
      <c r="W37" s="301">
        <f t="shared" ref="W37" si="57">SUM(W35:W36)</f>
        <v>0.66982917646449214</v>
      </c>
      <c r="X37" s="301">
        <f t="shared" ref="X37" si="58">SUM(X35:X36)</f>
        <v>0.55408243355942843</v>
      </c>
      <c r="Y37" s="301">
        <f t="shared" si="48"/>
        <v>8.194999999999995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3.9152459787644802</v>
      </c>
      <c r="C44" s="300">
        <v>1.2883092691437497</v>
      </c>
      <c r="D44" s="300">
        <v>0.98298188663851793</v>
      </c>
      <c r="E44" s="300">
        <f>SUM(B44:D44)</f>
        <v>6.1865371345467475</v>
      </c>
      <c r="F44" s="300"/>
      <c r="G44" s="300">
        <v>4.5171697423040502</v>
      </c>
      <c r="H44" s="300">
        <v>1.272552043396681</v>
      </c>
      <c r="I44" s="300">
        <v>0.97683969792167147</v>
      </c>
      <c r="J44" s="300">
        <f>SUM(G44:I44)</f>
        <v>6.7665614836224028</v>
      </c>
      <c r="K44" s="300"/>
      <c r="L44" s="300">
        <v>4.2257167481624194</v>
      </c>
      <c r="M44" s="300">
        <v>1.7025571283557197</v>
      </c>
      <c r="N44" s="300">
        <v>0.84166158028625648</v>
      </c>
      <c r="O44" s="300">
        <f>SUM(L44:N44)</f>
        <v>6.7699354568043955</v>
      </c>
      <c r="P44" s="300"/>
      <c r="Q44" s="300">
        <v>3.9601589172201295</v>
      </c>
      <c r="R44" s="300">
        <v>1.5984549815368692</v>
      </c>
      <c r="S44" s="300">
        <v>0.7611490396141638</v>
      </c>
      <c r="T44" s="300">
        <f>SUM(Q44:S44)</f>
        <v>6.3197629383711629</v>
      </c>
      <c r="U44" s="300"/>
      <c r="V44" s="300">
        <v>3.606680972773654</v>
      </c>
      <c r="W44" s="300">
        <v>1.4560449426133812</v>
      </c>
      <c r="X44" s="300">
        <v>0.6793759692876371</v>
      </c>
      <c r="Y44" s="300">
        <f>SUM(V44:X44)</f>
        <v>5.7421018846746721</v>
      </c>
    </row>
    <row r="45" spans="1:25" x14ac:dyDescent="0.2">
      <c r="A45" s="260" t="s">
        <v>364</v>
      </c>
      <c r="B45" s="300">
        <v>16.899248481224976</v>
      </c>
      <c r="C45" s="300">
        <v>0.53162241970034929</v>
      </c>
      <c r="D45" s="300">
        <v>2.0635919645279341</v>
      </c>
      <c r="E45" s="300">
        <f t="shared" ref="E45:E46" si="59">SUM(B45:D45)</f>
        <v>19.494462865453258</v>
      </c>
      <c r="F45" s="300"/>
      <c r="G45" s="300">
        <v>18.539200073092779</v>
      </c>
      <c r="H45" s="300">
        <v>0.73238601620380106</v>
      </c>
      <c r="I45" s="300">
        <v>1.4058524270810031</v>
      </c>
      <c r="J45" s="300">
        <f t="shared" ref="J45:J46" si="60">SUM(G45:I45)</f>
        <v>20.677438516377585</v>
      </c>
      <c r="K45" s="300"/>
      <c r="L45" s="300">
        <v>18.09467102204432</v>
      </c>
      <c r="M45" s="300">
        <v>0.76949910285948497</v>
      </c>
      <c r="N45" s="300">
        <v>1.8298944182918235</v>
      </c>
      <c r="O45" s="300">
        <f t="shared" ref="O45:O46" si="61">SUM(L45:N45)</f>
        <v>20.694064543195626</v>
      </c>
      <c r="P45" s="300"/>
      <c r="Q45" s="300">
        <v>16.822555728295903</v>
      </c>
      <c r="R45" s="300">
        <v>0.71929074223999534</v>
      </c>
      <c r="S45" s="300">
        <v>1.7063905910929378</v>
      </c>
      <c r="T45" s="300">
        <f t="shared" ref="T45:T46" si="62">SUM(Q45:S45)</f>
        <v>19.248237061628835</v>
      </c>
      <c r="U45" s="300"/>
      <c r="V45" s="300">
        <v>14.791747141169981</v>
      </c>
      <c r="W45" s="300">
        <v>0.64461849724954945</v>
      </c>
      <c r="X45" s="300">
        <v>1.5755324769058183</v>
      </c>
      <c r="Y45" s="300">
        <f t="shared" ref="Y45:Y46" si="63">SUM(V45:X45)</f>
        <v>17.011898115325348</v>
      </c>
    </row>
    <row r="46" spans="1:25" x14ac:dyDescent="0.2">
      <c r="A46" s="264" t="s">
        <v>363</v>
      </c>
      <c r="B46" s="301">
        <f>SUM(B44:B45)</f>
        <v>20.814494459989458</v>
      </c>
      <c r="C46" s="301">
        <f t="shared" ref="C46" si="64">SUM(C44:C45)</f>
        <v>1.8199316888440991</v>
      </c>
      <c r="D46" s="301">
        <f t="shared" ref="D46" si="65">SUM(D44:D45)</f>
        <v>3.046573851166452</v>
      </c>
      <c r="E46" s="301">
        <f t="shared" si="59"/>
        <v>25.681000000000012</v>
      </c>
      <c r="F46" s="301"/>
      <c r="G46" s="301">
        <f>SUM(G44:G45)</f>
        <v>23.056369815396828</v>
      </c>
      <c r="H46" s="301">
        <f t="shared" ref="H46" si="66">SUM(H44:H45)</f>
        <v>2.004938059600482</v>
      </c>
      <c r="I46" s="301">
        <f t="shared" ref="I46" si="67">SUM(I44:I45)</f>
        <v>2.3826921250026745</v>
      </c>
      <c r="J46" s="301">
        <f t="shared" si="60"/>
        <v>27.443999999999985</v>
      </c>
      <c r="K46" s="301"/>
      <c r="L46" s="301">
        <f>SUM(L44:L45)</f>
        <v>22.320387770206739</v>
      </c>
      <c r="M46" s="301">
        <f t="shared" ref="M46" si="68">SUM(M44:M45)</f>
        <v>2.4720562312152046</v>
      </c>
      <c r="N46" s="301">
        <f t="shared" ref="N46" si="69">SUM(N44:N45)</f>
        <v>2.6715559985780799</v>
      </c>
      <c r="O46" s="301">
        <f t="shared" si="61"/>
        <v>27.464000000000024</v>
      </c>
      <c r="P46" s="301"/>
      <c r="Q46" s="301">
        <f>SUM(Q44:Q45)</f>
        <v>20.782714645516034</v>
      </c>
      <c r="R46" s="301">
        <f t="shared" ref="R46" si="70">SUM(R44:R45)</f>
        <v>2.3177457237768646</v>
      </c>
      <c r="S46" s="301">
        <f t="shared" ref="S46" si="71">SUM(S44:S45)</f>
        <v>2.4675396307071016</v>
      </c>
      <c r="T46" s="301">
        <f t="shared" si="62"/>
        <v>25.567999999999998</v>
      </c>
      <c r="U46" s="301"/>
      <c r="V46" s="301">
        <f>SUM(V44:V45)</f>
        <v>18.398428113943634</v>
      </c>
      <c r="W46" s="301">
        <f t="shared" ref="W46" si="72">SUM(W44:W45)</f>
        <v>2.1006634398629309</v>
      </c>
      <c r="X46" s="301">
        <f t="shared" ref="X46" si="73">SUM(X44:X45)</f>
        <v>2.2549084461934554</v>
      </c>
      <c r="Y46" s="301">
        <f t="shared" si="63"/>
        <v>22.754000000000019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0.41273979795343813</v>
      </c>
      <c r="C53" s="300">
        <v>0.11101183038960465</v>
      </c>
      <c r="D53" s="300">
        <v>1.36714076833311E-4</v>
      </c>
      <c r="E53" s="300">
        <f>SUM(B53:D53)</f>
        <v>0.52388834241987614</v>
      </c>
      <c r="F53" s="300"/>
      <c r="G53" s="300">
        <v>0.80138335524689031</v>
      </c>
      <c r="H53" s="300">
        <v>0.22255809486099645</v>
      </c>
      <c r="I53" s="300">
        <v>2.1776721610295807E-4</v>
      </c>
      <c r="J53" s="300">
        <f>SUM(G53:I53)</f>
        <v>1.0241592173239897</v>
      </c>
      <c r="K53" s="300"/>
      <c r="L53" s="300">
        <v>1.0036590328678219</v>
      </c>
      <c r="M53" s="300">
        <v>0.2732101318901235</v>
      </c>
      <c r="N53" s="300">
        <v>0.41883826669456953</v>
      </c>
      <c r="O53" s="300">
        <f>SUM(L53:N53)</f>
        <v>1.6957074314525149</v>
      </c>
      <c r="P53" s="300"/>
      <c r="Q53" s="300">
        <v>0.99369892475892851</v>
      </c>
      <c r="R53" s="300">
        <v>0.26807741936520058</v>
      </c>
      <c r="S53" s="300">
        <v>0.40506666666817542</v>
      </c>
      <c r="T53" s="300">
        <f>SUM(Q53:S53)</f>
        <v>1.6668430107923045</v>
      </c>
      <c r="U53" s="300"/>
      <c r="V53" s="300">
        <v>1.0231852295308095</v>
      </c>
      <c r="W53" s="300">
        <v>0.2708431489932851</v>
      </c>
      <c r="X53" s="300">
        <v>0.40279237543687246</v>
      </c>
      <c r="Y53" s="300">
        <f>SUM(V53:X53)</f>
        <v>1.6968207539609672</v>
      </c>
    </row>
    <row r="54" spans="1:25" x14ac:dyDescent="0.2">
      <c r="A54" s="260" t="s">
        <v>364</v>
      </c>
      <c r="B54" s="300">
        <v>1.3683711949981587</v>
      </c>
      <c r="C54" s="300">
        <v>2.050711152490977E-2</v>
      </c>
      <c r="D54" s="300">
        <v>0.14423335105705479</v>
      </c>
      <c r="E54" s="300">
        <f t="shared" ref="E54:E55" si="74">SUM(B54:D54)</f>
        <v>1.5331116575801234</v>
      </c>
      <c r="F54" s="300"/>
      <c r="G54" s="300">
        <v>2.6630752856585129</v>
      </c>
      <c r="H54" s="300">
        <v>5.4224036809131827E-2</v>
      </c>
      <c r="I54" s="300">
        <v>0.56554146020835949</v>
      </c>
      <c r="J54" s="300">
        <f t="shared" ref="J54:J55" si="75">SUM(G54:I54)</f>
        <v>3.2828407826760042</v>
      </c>
      <c r="K54" s="300"/>
      <c r="L54" s="300">
        <v>3.2661410927257339</v>
      </c>
      <c r="M54" s="300">
        <v>5.0151475821749537E-2</v>
      </c>
      <c r="N54" s="300">
        <v>0</v>
      </c>
      <c r="O54" s="300">
        <f t="shared" ref="O54:O55" si="76">SUM(L54:N54)</f>
        <v>3.3162925685474836</v>
      </c>
      <c r="P54" s="300"/>
      <c r="Q54" s="300">
        <v>3.183208602110803</v>
      </c>
      <c r="R54" s="300">
        <v>4.9948387096896966E-2</v>
      </c>
      <c r="S54" s="300">
        <v>0</v>
      </c>
      <c r="T54" s="300">
        <f t="shared" ref="T54:T55" si="77">SUM(Q54:S54)</f>
        <v>3.2331569892076999</v>
      </c>
      <c r="U54" s="300"/>
      <c r="V54" s="300">
        <v>3.1751992477482136</v>
      </c>
      <c r="W54" s="300">
        <v>5.197999829082247E-2</v>
      </c>
      <c r="X54" s="300">
        <v>0</v>
      </c>
      <c r="Y54" s="300">
        <f t="shared" ref="Y54:Y55" si="78">SUM(V54:X54)</f>
        <v>3.2271792460390363</v>
      </c>
    </row>
    <row r="55" spans="1:25" x14ac:dyDescent="0.2">
      <c r="A55" s="264" t="s">
        <v>363</v>
      </c>
      <c r="B55" s="301">
        <f>SUM(B53:B54)</f>
        <v>1.7811109929515969</v>
      </c>
      <c r="C55" s="301">
        <f t="shared" ref="C55" si="79">SUM(C53:C54)</f>
        <v>0.13151894191451441</v>
      </c>
      <c r="D55" s="301">
        <f t="shared" ref="D55" si="80">SUM(D53:D54)</f>
        <v>0.14437006513388809</v>
      </c>
      <c r="E55" s="301">
        <f t="shared" si="74"/>
        <v>2.0569999999999995</v>
      </c>
      <c r="F55" s="301"/>
      <c r="G55" s="301">
        <f>SUM(G53:G54)</f>
        <v>3.464458640905403</v>
      </c>
      <c r="H55" s="301">
        <f t="shared" ref="H55" si="81">SUM(H53:H54)</f>
        <v>0.27678213167012827</v>
      </c>
      <c r="I55" s="301">
        <f t="shared" ref="I55" si="82">SUM(I53:I54)</f>
        <v>0.5657592274244625</v>
      </c>
      <c r="J55" s="301">
        <f t="shared" si="75"/>
        <v>4.3069999999999942</v>
      </c>
      <c r="K55" s="301"/>
      <c r="L55" s="301">
        <f>SUM(L53:L54)</f>
        <v>4.269800125593556</v>
      </c>
      <c r="M55" s="301">
        <f t="shared" ref="M55" si="83">SUM(M53:M54)</f>
        <v>0.32336160771187306</v>
      </c>
      <c r="N55" s="301">
        <f t="shared" ref="N55" si="84">SUM(N53:N54)</f>
        <v>0.41883826669456953</v>
      </c>
      <c r="O55" s="301">
        <f t="shared" si="76"/>
        <v>5.0119999999999987</v>
      </c>
      <c r="P55" s="301"/>
      <c r="Q55" s="301">
        <f>SUM(Q53:Q54)</f>
        <v>4.1769075268697318</v>
      </c>
      <c r="R55" s="301">
        <f t="shared" ref="R55" si="85">SUM(R53:R54)</f>
        <v>0.31802580646209755</v>
      </c>
      <c r="S55" s="301">
        <f t="shared" ref="S55" si="86">SUM(S53:S54)</f>
        <v>0.40506666666817542</v>
      </c>
      <c r="T55" s="301">
        <f t="shared" si="77"/>
        <v>4.9000000000000048</v>
      </c>
      <c r="U55" s="301"/>
      <c r="V55" s="301">
        <f>SUM(V53:V54)</f>
        <v>4.1983844772790233</v>
      </c>
      <c r="W55" s="301">
        <f t="shared" ref="W55" si="87">SUM(W53:W54)</f>
        <v>0.32282314728410755</v>
      </c>
      <c r="X55" s="301">
        <f t="shared" ref="X55" si="88">SUM(X53:X54)</f>
        <v>0.40279237543687246</v>
      </c>
      <c r="Y55" s="301">
        <f t="shared" si="78"/>
        <v>4.924000000000003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0.74826414663850427</v>
      </c>
      <c r="C62" s="300">
        <v>0.26365554670051977</v>
      </c>
      <c r="D62" s="300">
        <v>0.11856412008162312</v>
      </c>
      <c r="E62" s="300">
        <f>SUM(B62:D62)</f>
        <v>1.1304838134206472</v>
      </c>
      <c r="F62" s="300"/>
      <c r="G62" s="300">
        <v>0.92131133312901514</v>
      </c>
      <c r="H62" s="300">
        <v>0.2230492149589528</v>
      </c>
      <c r="I62" s="300">
        <v>0.16352629175238662</v>
      </c>
      <c r="J62" s="300">
        <f>SUM(G62:I62)</f>
        <v>1.3078868398403545</v>
      </c>
      <c r="K62" s="300"/>
      <c r="L62" s="300">
        <v>0.80026527385235624</v>
      </c>
      <c r="M62" s="300">
        <v>0.19197870493819222</v>
      </c>
      <c r="N62" s="300">
        <v>1.3070890548891122E-2</v>
      </c>
      <c r="O62" s="300">
        <f>SUM(L62:N62)</f>
        <v>1.0053148693394396</v>
      </c>
      <c r="P62" s="300"/>
      <c r="Q62" s="300">
        <v>0.88542797796532791</v>
      </c>
      <c r="R62" s="300">
        <v>0.20685904278367179</v>
      </c>
      <c r="S62" s="300">
        <v>1.3769004413986603E-2</v>
      </c>
      <c r="T62" s="300">
        <f>SUM(Q62:S62)</f>
        <v>1.1060560251629863</v>
      </c>
      <c r="U62" s="300"/>
      <c r="V62" s="300">
        <v>1.0501535761510532</v>
      </c>
      <c r="W62" s="300">
        <v>0.23287055726326511</v>
      </c>
      <c r="X62" s="300">
        <v>1.4694164107171871E-2</v>
      </c>
      <c r="Y62" s="300">
        <f>SUM(V62:X62)</f>
        <v>1.2977182975214903</v>
      </c>
    </row>
    <row r="63" spans="1:25" x14ac:dyDescent="0.2">
      <c r="A63" s="260" t="s">
        <v>364</v>
      </c>
      <c r="B63" s="300">
        <v>3.0368913431310371</v>
      </c>
      <c r="C63" s="300">
        <v>9.4624843448317841E-2</v>
      </c>
      <c r="D63" s="300">
        <v>0</v>
      </c>
      <c r="E63" s="300">
        <f t="shared" ref="E63:E64" si="89">SUM(B63:D63)</f>
        <v>3.131516186579355</v>
      </c>
      <c r="F63" s="300"/>
      <c r="G63" s="300">
        <v>4.001137367978929</v>
      </c>
      <c r="H63" s="300">
        <v>9.219583214487774E-2</v>
      </c>
      <c r="I63" s="300">
        <v>0.26477996003584192</v>
      </c>
      <c r="J63" s="300">
        <f t="shared" ref="J63:J64" si="90">SUM(G63:I63)</f>
        <v>4.3581131601596486</v>
      </c>
      <c r="K63" s="300"/>
      <c r="L63" s="300">
        <v>3.5497271008403883</v>
      </c>
      <c r="M63" s="300">
        <v>0.48868792040113607</v>
      </c>
      <c r="N63" s="300">
        <v>0.22727010941901657</v>
      </c>
      <c r="O63" s="300">
        <f t="shared" ref="O63:O64" si="91">SUM(L63:N63)</f>
        <v>4.2656851306605414</v>
      </c>
      <c r="P63" s="300"/>
      <c r="Q63" s="300">
        <v>3.7534306032305946</v>
      </c>
      <c r="R63" s="300">
        <v>0.52257421458500986</v>
      </c>
      <c r="S63" s="300">
        <v>0.23293915702141377</v>
      </c>
      <c r="T63" s="300">
        <f t="shared" ref="T63:T64" si="92">SUM(Q63:S63)</f>
        <v>4.5089439748370177</v>
      </c>
      <c r="U63" s="300"/>
      <c r="V63" s="300">
        <v>4.077630539686564</v>
      </c>
      <c r="W63" s="300">
        <v>0.57658622203349053</v>
      </c>
      <c r="X63" s="300">
        <v>0.23606494075844447</v>
      </c>
      <c r="Y63" s="300">
        <f t="shared" ref="Y63:Y64" si="93">SUM(V63:X63)</f>
        <v>4.8902817024784984</v>
      </c>
    </row>
    <row r="64" spans="1:25" x14ac:dyDescent="0.2">
      <c r="A64" s="264" t="s">
        <v>363</v>
      </c>
      <c r="B64" s="301">
        <f>SUM(B62:B63)</f>
        <v>3.7851554897695414</v>
      </c>
      <c r="C64" s="301">
        <f t="shared" ref="C64" si="94">SUM(C62:C63)</f>
        <v>0.35828039014883761</v>
      </c>
      <c r="D64" s="301">
        <f t="shared" ref="D64" si="95">SUM(D62:D63)</f>
        <v>0.11856412008162312</v>
      </c>
      <c r="E64" s="301">
        <f t="shared" si="89"/>
        <v>4.2620000000000022</v>
      </c>
      <c r="F64" s="301"/>
      <c r="G64" s="301">
        <f>SUM(G62:G63)</f>
        <v>4.9224487011079443</v>
      </c>
      <c r="H64" s="301">
        <f t="shared" ref="H64" si="96">SUM(H62:H63)</f>
        <v>0.31524504710383056</v>
      </c>
      <c r="I64" s="301">
        <f t="shared" ref="I64" si="97">SUM(I62:I63)</f>
        <v>0.42830625178822856</v>
      </c>
      <c r="J64" s="301">
        <f t="shared" si="90"/>
        <v>5.666000000000003</v>
      </c>
      <c r="K64" s="301"/>
      <c r="L64" s="301">
        <f>SUM(L62:L63)</f>
        <v>4.3499923746927447</v>
      </c>
      <c r="M64" s="301">
        <f t="shared" ref="M64" si="98">SUM(M62:M63)</f>
        <v>0.68066662533932831</v>
      </c>
      <c r="N64" s="301">
        <f t="shared" ref="N64" si="99">SUM(N62:N63)</f>
        <v>0.2403409999679077</v>
      </c>
      <c r="O64" s="301">
        <f t="shared" si="91"/>
        <v>5.2709999999999804</v>
      </c>
      <c r="P64" s="301"/>
      <c r="Q64" s="301">
        <f>SUM(Q62:Q63)</f>
        <v>4.6388585811959224</v>
      </c>
      <c r="R64" s="301">
        <f t="shared" ref="R64" si="100">SUM(R62:R63)</f>
        <v>0.7294332573686817</v>
      </c>
      <c r="S64" s="301">
        <f t="shared" ref="S64" si="101">SUM(S62:S63)</f>
        <v>0.24670816143540036</v>
      </c>
      <c r="T64" s="301">
        <f t="shared" si="92"/>
        <v>5.6150000000000038</v>
      </c>
      <c r="U64" s="301"/>
      <c r="V64" s="301">
        <f>SUM(V62:V63)</f>
        <v>5.127784115837617</v>
      </c>
      <c r="W64" s="301">
        <f t="shared" ref="W64" si="102">SUM(W62:W63)</f>
        <v>0.80945677929675564</v>
      </c>
      <c r="X64" s="301">
        <f t="shared" ref="X64" si="103">SUM(X62:X63)</f>
        <v>0.25075910486561637</v>
      </c>
      <c r="Y64" s="301">
        <f t="shared" si="93"/>
        <v>6.1879999999999891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3.713308025146079</v>
      </c>
      <c r="C71" s="300">
        <v>2.612915394985531</v>
      </c>
      <c r="D71" s="300">
        <v>1.4606402175169848</v>
      </c>
      <c r="E71" s="300">
        <f>SUM(B71:D71)</f>
        <v>7.7868636376485947</v>
      </c>
      <c r="F71" s="300"/>
      <c r="G71" s="300">
        <v>5.0148944848714132</v>
      </c>
      <c r="H71" s="300">
        <v>3.2457223254136314</v>
      </c>
      <c r="I71" s="300">
        <v>2.0740434463485582</v>
      </c>
      <c r="J71" s="300">
        <f>SUM(G71:I71)</f>
        <v>10.334660256633603</v>
      </c>
      <c r="K71" s="300"/>
      <c r="L71" s="300">
        <v>4.8894628886304066</v>
      </c>
      <c r="M71" s="300">
        <v>3.8495826445024255</v>
      </c>
      <c r="N71" s="300">
        <v>1.6138401193189826</v>
      </c>
      <c r="O71" s="300">
        <f>SUM(L71:N71)</f>
        <v>10.352885652451814</v>
      </c>
      <c r="P71" s="300"/>
      <c r="Q71" s="300">
        <v>5.1281709199157852</v>
      </c>
      <c r="R71" s="300">
        <v>4.0643059001494315</v>
      </c>
      <c r="S71" s="300">
        <v>1.7003272001458811</v>
      </c>
      <c r="T71" s="300">
        <f>SUM(Q71:S71)</f>
        <v>10.892804020211099</v>
      </c>
      <c r="U71" s="300"/>
      <c r="V71" s="300">
        <v>5.4726597104490304</v>
      </c>
      <c r="W71" s="300">
        <v>4.3858800541896166</v>
      </c>
      <c r="X71" s="300">
        <v>1.8654140584536056</v>
      </c>
      <c r="Y71" s="300">
        <f>SUM(V71:X71)</f>
        <v>11.723953823092252</v>
      </c>
    </row>
    <row r="72" spans="1:25" x14ac:dyDescent="0.2">
      <c r="A72" s="260" t="s">
        <v>364</v>
      </c>
      <c r="B72" s="300">
        <v>23.347835735276536</v>
      </c>
      <c r="C72" s="300">
        <v>1.1446910177540814</v>
      </c>
      <c r="D72" s="300">
        <v>19.586609609320881</v>
      </c>
      <c r="E72" s="300">
        <f t="shared" ref="E72:E73" si="104">SUM(B72:D72)</f>
        <v>44.079136362351498</v>
      </c>
      <c r="F72" s="300"/>
      <c r="G72" s="300">
        <v>27.610586415137192</v>
      </c>
      <c r="H72" s="300">
        <v>1.0478249188588882</v>
      </c>
      <c r="I72" s="300">
        <v>19.822928409370345</v>
      </c>
      <c r="J72" s="300">
        <f t="shared" ref="J72:J73" si="105">SUM(G72:I72)</f>
        <v>48.481339743366426</v>
      </c>
      <c r="K72" s="300"/>
      <c r="L72" s="300">
        <v>26.234693019253157</v>
      </c>
      <c r="M72" s="300">
        <v>1.9401531894785313</v>
      </c>
      <c r="N72" s="300">
        <v>21.466268138816591</v>
      </c>
      <c r="O72" s="300">
        <f t="shared" ref="O72:O73" si="106">SUM(L72:N72)</f>
        <v>49.641114347548282</v>
      </c>
      <c r="P72" s="300"/>
      <c r="Q72" s="300">
        <v>27.05121765451468</v>
      </c>
      <c r="R72" s="300">
        <v>2.0630725115637216</v>
      </c>
      <c r="S72" s="300">
        <v>22.641905813710327</v>
      </c>
      <c r="T72" s="300">
        <f t="shared" ref="T72:T73" si="107">SUM(Q72:S72)</f>
        <v>51.756195979788728</v>
      </c>
      <c r="U72" s="300"/>
      <c r="V72" s="300">
        <v>27.578351502764662</v>
      </c>
      <c r="W72" s="300">
        <v>2.2509199893436747</v>
      </c>
      <c r="X72" s="300">
        <v>24.362774684799398</v>
      </c>
      <c r="Y72" s="300">
        <f t="shared" ref="Y72:Y73" si="108">SUM(V72:X72)</f>
        <v>54.192046176907738</v>
      </c>
    </row>
    <row r="73" spans="1:25" x14ac:dyDescent="0.2">
      <c r="A73" s="264" t="s">
        <v>363</v>
      </c>
      <c r="B73" s="301">
        <f>SUM(B71:B72)</f>
        <v>27.061143760422617</v>
      </c>
      <c r="C73" s="301">
        <f t="shared" ref="C73" si="109">SUM(C71:C72)</f>
        <v>3.7576064127396123</v>
      </c>
      <c r="D73" s="301">
        <f t="shared" ref="D73" si="110">SUM(D71:D72)</f>
        <v>21.047249826837866</v>
      </c>
      <c r="E73" s="301">
        <f t="shared" si="104"/>
        <v>51.866000000000099</v>
      </c>
      <c r="F73" s="301"/>
      <c r="G73" s="301">
        <f>SUM(G71:G72)</f>
        <v>32.625480900008604</v>
      </c>
      <c r="H73" s="301">
        <f t="shared" ref="H73" si="111">SUM(H71:H72)</f>
        <v>4.2935472442725198</v>
      </c>
      <c r="I73" s="301">
        <f t="shared" ref="I73" si="112">SUM(I71:I72)</f>
        <v>21.896971855718903</v>
      </c>
      <c r="J73" s="301">
        <f t="shared" si="105"/>
        <v>58.816000000000024</v>
      </c>
      <c r="K73" s="301"/>
      <c r="L73" s="301">
        <f>SUM(L71:L72)</f>
        <v>31.124155907883562</v>
      </c>
      <c r="M73" s="301">
        <f t="shared" ref="M73" si="113">SUM(M71:M72)</f>
        <v>5.7897358339809566</v>
      </c>
      <c r="N73" s="301">
        <f t="shared" ref="N73" si="114">SUM(N71:N72)</f>
        <v>23.080108258135574</v>
      </c>
      <c r="O73" s="301">
        <f t="shared" si="106"/>
        <v>59.994000000000092</v>
      </c>
      <c r="P73" s="301"/>
      <c r="Q73" s="301">
        <f>SUM(Q71:Q72)</f>
        <v>32.179388574430462</v>
      </c>
      <c r="R73" s="301">
        <f t="shared" ref="R73" si="115">SUM(R71:R72)</f>
        <v>6.1273784117131527</v>
      </c>
      <c r="S73" s="301">
        <f t="shared" ref="S73" si="116">SUM(S71:S72)</f>
        <v>24.342233013856209</v>
      </c>
      <c r="T73" s="301">
        <f t="shared" si="107"/>
        <v>62.648999999999823</v>
      </c>
      <c r="U73" s="301"/>
      <c r="V73" s="301">
        <f>SUM(V71:V72)</f>
        <v>33.051011213213691</v>
      </c>
      <c r="W73" s="301">
        <f t="shared" ref="W73" si="117">SUM(W71:W72)</f>
        <v>6.6368000435332917</v>
      </c>
      <c r="X73" s="301">
        <f t="shared" ref="X73" si="118">SUM(X71:X72)</f>
        <v>26.228188743253003</v>
      </c>
      <c r="Y73" s="301">
        <f t="shared" si="108"/>
        <v>65.915999999999983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23.7985422104653</v>
      </c>
      <c r="C80" s="300">
        <v>29.713443977555247</v>
      </c>
      <c r="D80" s="300">
        <v>2.9856311251074317</v>
      </c>
      <c r="E80" s="300">
        <f>SUM(B80:D80)</f>
        <v>56.497617313127975</v>
      </c>
      <c r="F80" s="300"/>
      <c r="G80" s="300">
        <v>24.415289082687149</v>
      </c>
      <c r="H80" s="300">
        <v>28.909167272346913</v>
      </c>
      <c r="I80" s="300">
        <v>2.2422415494981087</v>
      </c>
      <c r="J80" s="300">
        <f>SUM(G80:I80)</f>
        <v>55.56669790453217</v>
      </c>
      <c r="K80" s="300"/>
      <c r="L80" s="300">
        <v>26.419168737775173</v>
      </c>
      <c r="M80" s="300">
        <v>29.837268929926459</v>
      </c>
      <c r="N80" s="300">
        <v>2.7546399322645425</v>
      </c>
      <c r="O80" s="300">
        <f>SUM(L80:N80)</f>
        <v>59.011077599966178</v>
      </c>
      <c r="P80" s="300"/>
      <c r="Q80" s="300">
        <v>27.527243025563415</v>
      </c>
      <c r="R80" s="300">
        <v>28.677416545612957</v>
      </c>
      <c r="S80" s="300">
        <v>2.8353077761510672</v>
      </c>
      <c r="T80" s="300">
        <f>SUM(Q80:S80)</f>
        <v>59.03996734732744</v>
      </c>
      <c r="U80" s="300"/>
      <c r="V80" s="300">
        <v>29.684910317336424</v>
      </c>
      <c r="W80" s="300">
        <v>26.694131701586461</v>
      </c>
      <c r="X80" s="300">
        <v>3.0219622403615185</v>
      </c>
      <c r="Y80" s="300">
        <f>SUM(V80:X80)</f>
        <v>59.401004259284406</v>
      </c>
    </row>
    <row r="81" spans="1:25" x14ac:dyDescent="0.2">
      <c r="A81" s="260" t="s">
        <v>364</v>
      </c>
      <c r="B81" s="300">
        <v>41.753452454122211</v>
      </c>
      <c r="C81" s="300">
        <v>13.82240879669477</v>
      </c>
      <c r="D81" s="300">
        <v>4.2665214360549069</v>
      </c>
      <c r="E81" s="300">
        <f t="shared" ref="E81:E82" si="119">SUM(B81:D81)</f>
        <v>59.842382686871893</v>
      </c>
      <c r="F81" s="300"/>
      <c r="G81" s="300">
        <v>45.236876916310564</v>
      </c>
      <c r="H81" s="300">
        <v>12.74977303773883</v>
      </c>
      <c r="I81" s="300">
        <v>3.6876521414184804</v>
      </c>
      <c r="J81" s="300">
        <f t="shared" ref="J81:J82" si="120">SUM(G81:I81)</f>
        <v>61.67430209546788</v>
      </c>
      <c r="K81" s="300"/>
      <c r="L81" s="300">
        <v>42.217885699223892</v>
      </c>
      <c r="M81" s="300">
        <v>15.244323019065408</v>
      </c>
      <c r="N81" s="300">
        <v>3.4537136817447407</v>
      </c>
      <c r="O81" s="300">
        <f t="shared" ref="O81:O82" si="121">SUM(L81:N81)</f>
        <v>60.915922400034042</v>
      </c>
      <c r="P81" s="300"/>
      <c r="Q81" s="300">
        <v>42.886944405477891</v>
      </c>
      <c r="R81" s="300">
        <v>15.2244148377084</v>
      </c>
      <c r="S81" s="300">
        <v>3.4966734094861689</v>
      </c>
      <c r="T81" s="300">
        <f t="shared" ref="T81:T82" si="122">SUM(Q81:S81)</f>
        <v>61.608032652672463</v>
      </c>
      <c r="U81" s="300"/>
      <c r="V81" s="300">
        <v>43.742076351090347</v>
      </c>
      <c r="W81" s="300">
        <v>15.351998736913883</v>
      </c>
      <c r="X81" s="300">
        <v>3.5709206527113393</v>
      </c>
      <c r="Y81" s="300">
        <f t="shared" ref="Y81:Y82" si="123">SUM(V81:X81)</f>
        <v>62.664995740715568</v>
      </c>
    </row>
    <row r="82" spans="1:25" x14ac:dyDescent="0.2">
      <c r="A82" s="264" t="s">
        <v>363</v>
      </c>
      <c r="B82" s="301">
        <f>SUM(B80:B81)</f>
        <v>65.551994664587511</v>
      </c>
      <c r="C82" s="301">
        <f t="shared" ref="C82" si="124">SUM(C80:C81)</f>
        <v>43.535852774250017</v>
      </c>
      <c r="D82" s="301">
        <f t="shared" ref="D82" si="125">SUM(D80:D81)</f>
        <v>7.2521525611623385</v>
      </c>
      <c r="E82" s="301">
        <f t="shared" si="119"/>
        <v>116.33999999999986</v>
      </c>
      <c r="F82" s="301"/>
      <c r="G82" s="301">
        <f>SUM(G80:G81)</f>
        <v>69.652165998997717</v>
      </c>
      <c r="H82" s="301">
        <f t="shared" ref="H82" si="126">SUM(H80:H81)</f>
        <v>41.65894031008574</v>
      </c>
      <c r="I82" s="301">
        <f t="shared" ref="I82" si="127">SUM(I80:I81)</f>
        <v>5.9298936909165896</v>
      </c>
      <c r="J82" s="301">
        <f t="shared" si="120"/>
        <v>117.24100000000004</v>
      </c>
      <c r="K82" s="301"/>
      <c r="L82" s="301">
        <f>SUM(L80:L81)</f>
        <v>68.637054436999065</v>
      </c>
      <c r="M82" s="301">
        <f t="shared" ref="M82" si="128">SUM(M80:M81)</f>
        <v>45.081591948991871</v>
      </c>
      <c r="N82" s="301">
        <f t="shared" ref="N82" si="129">SUM(N80:N81)</f>
        <v>6.2083536140092832</v>
      </c>
      <c r="O82" s="301">
        <f t="shared" si="121"/>
        <v>119.92700000000022</v>
      </c>
      <c r="P82" s="301"/>
      <c r="Q82" s="301">
        <f>SUM(Q80:Q81)</f>
        <v>70.414187431041313</v>
      </c>
      <c r="R82" s="301">
        <f t="shared" ref="R82" si="130">SUM(R80:R81)</f>
        <v>43.901831383321358</v>
      </c>
      <c r="S82" s="301">
        <f t="shared" ref="S82" si="131">SUM(S80:S81)</f>
        <v>6.3319811856372361</v>
      </c>
      <c r="T82" s="301">
        <f t="shared" si="122"/>
        <v>120.64799999999991</v>
      </c>
      <c r="U82" s="301"/>
      <c r="V82" s="301">
        <f>SUM(V80:V81)</f>
        <v>73.426986668426764</v>
      </c>
      <c r="W82" s="301">
        <f t="shared" ref="W82" si="132">SUM(W80:W81)</f>
        <v>42.046130438500342</v>
      </c>
      <c r="X82" s="301">
        <f t="shared" ref="X82" si="133">SUM(X80:X81)</f>
        <v>6.5928828930728578</v>
      </c>
      <c r="Y82" s="301">
        <f t="shared" si="123"/>
        <v>122.06599999999996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5.7723832173303364</v>
      </c>
      <c r="C89" s="300">
        <v>3.1861531904141067</v>
      </c>
      <c r="D89" s="300">
        <v>0.5594145176187304</v>
      </c>
      <c r="E89" s="300">
        <f>SUM(B89:D89)</f>
        <v>9.5179509253631736</v>
      </c>
      <c r="F89" s="300"/>
      <c r="G89" s="300">
        <v>6.9961628289456224</v>
      </c>
      <c r="H89" s="300">
        <v>4.1732977413056034</v>
      </c>
      <c r="I89" s="300">
        <v>0.93361721222540262</v>
      </c>
      <c r="J89" s="300">
        <f>SUM(G89:I89)</f>
        <v>12.103077782476628</v>
      </c>
      <c r="K89" s="300"/>
      <c r="L89" s="300">
        <v>6.9111113407836289</v>
      </c>
      <c r="M89" s="300">
        <v>4.1517650969157422</v>
      </c>
      <c r="N89" s="300">
        <v>0.3823719238646171</v>
      </c>
      <c r="O89" s="300">
        <f>SUM(L89:N89)</f>
        <v>11.445248361563989</v>
      </c>
      <c r="P89" s="300"/>
      <c r="Q89" s="300">
        <v>6.7267465734512024</v>
      </c>
      <c r="R89" s="300">
        <v>4.1538928092899914</v>
      </c>
      <c r="S89" s="300">
        <v>0.359993476787143</v>
      </c>
      <c r="T89" s="300">
        <f>SUM(Q89:S89)</f>
        <v>11.240632859528336</v>
      </c>
      <c r="U89" s="300"/>
      <c r="V89" s="300">
        <v>6.8387274832158784</v>
      </c>
      <c r="W89" s="300">
        <v>4.4057449293599085</v>
      </c>
      <c r="X89" s="300">
        <v>0.34784763800910373</v>
      </c>
      <c r="Y89" s="300">
        <f>SUM(V89:X89)</f>
        <v>11.59232005058489</v>
      </c>
    </row>
    <row r="90" spans="1:25" x14ac:dyDescent="0.2">
      <c r="A90" s="260" t="s">
        <v>364</v>
      </c>
      <c r="B90" s="300">
        <v>24.043956084039248</v>
      </c>
      <c r="C90" s="300">
        <v>2.4483030283591098</v>
      </c>
      <c r="D90" s="300">
        <v>6.5467899622384795</v>
      </c>
      <c r="E90" s="300">
        <f t="shared" ref="E90:E91" si="134">SUM(B90:D90)</f>
        <v>33.039049074636836</v>
      </c>
      <c r="F90" s="300"/>
      <c r="G90" s="300">
        <v>24.519487211814212</v>
      </c>
      <c r="H90" s="300">
        <v>3.6801552869151077</v>
      </c>
      <c r="I90" s="300">
        <v>8.5792797187939005</v>
      </c>
      <c r="J90" s="300">
        <f t="shared" ref="J90:J91" si="135">SUM(G90:I90)</f>
        <v>36.778922217523217</v>
      </c>
      <c r="K90" s="300"/>
      <c r="L90" s="300">
        <v>25.405584617861479</v>
      </c>
      <c r="M90" s="300">
        <v>4.0957674598843088</v>
      </c>
      <c r="N90" s="300">
        <v>4.3253995606902462</v>
      </c>
      <c r="O90" s="300">
        <f t="shared" ref="O90:O91" si="136">SUM(L90:N90)</f>
        <v>33.826751638436029</v>
      </c>
      <c r="P90" s="300"/>
      <c r="Q90" s="300">
        <v>24.652915965524432</v>
      </c>
      <c r="R90" s="300">
        <v>4.018573301949087</v>
      </c>
      <c r="S90" s="300">
        <v>4.218877872998168</v>
      </c>
      <c r="T90" s="300">
        <f t="shared" ref="T90:T91" si="137">SUM(Q90:S90)</f>
        <v>32.890367140471689</v>
      </c>
      <c r="U90" s="300"/>
      <c r="V90" s="300">
        <v>23.842292589725524</v>
      </c>
      <c r="W90" s="300">
        <v>4.1002320852180381</v>
      </c>
      <c r="X90" s="300">
        <v>4.2781552744715592</v>
      </c>
      <c r="Y90" s="300">
        <f t="shared" ref="Y90:Y91" si="138">SUM(V90:X90)</f>
        <v>32.220679949415121</v>
      </c>
    </row>
    <row r="91" spans="1:25" x14ac:dyDescent="0.2">
      <c r="A91" s="264" t="s">
        <v>363</v>
      </c>
      <c r="B91" s="301">
        <f>SUM(B89:B90)</f>
        <v>29.816339301369585</v>
      </c>
      <c r="C91" s="301">
        <f t="shared" ref="C91" si="139">SUM(C89:C90)</f>
        <v>5.6344562187732166</v>
      </c>
      <c r="D91" s="301">
        <f t="shared" ref="D91" si="140">SUM(D89:D90)</f>
        <v>7.1062044798572099</v>
      </c>
      <c r="E91" s="301">
        <f t="shared" si="134"/>
        <v>42.557000000000016</v>
      </c>
      <c r="F91" s="301"/>
      <c r="G91" s="301">
        <f>SUM(G89:G90)</f>
        <v>31.515650040759834</v>
      </c>
      <c r="H91" s="301">
        <f t="shared" ref="H91" si="141">SUM(H89:H90)</f>
        <v>7.8534530282207111</v>
      </c>
      <c r="I91" s="301">
        <f t="shared" ref="I91" si="142">SUM(I89:I90)</f>
        <v>9.5128969310193039</v>
      </c>
      <c r="J91" s="301">
        <f t="shared" si="135"/>
        <v>48.881999999999849</v>
      </c>
      <c r="K91" s="301"/>
      <c r="L91" s="301">
        <f>SUM(L89:L90)</f>
        <v>32.316695958645106</v>
      </c>
      <c r="M91" s="301">
        <f t="shared" ref="M91" si="143">SUM(M89:M90)</f>
        <v>8.247532556800051</v>
      </c>
      <c r="N91" s="301">
        <f t="shared" ref="N91" si="144">SUM(N89:N90)</f>
        <v>4.7077714845548631</v>
      </c>
      <c r="O91" s="301">
        <f t="shared" si="136"/>
        <v>45.27200000000002</v>
      </c>
      <c r="P91" s="301"/>
      <c r="Q91" s="301">
        <f>SUM(Q89:Q90)</f>
        <v>31.379662538975634</v>
      </c>
      <c r="R91" s="301">
        <f t="shared" ref="R91" si="145">SUM(R89:R90)</f>
        <v>8.1724661112390784</v>
      </c>
      <c r="S91" s="301">
        <f t="shared" ref="S91" si="146">SUM(S89:S90)</f>
        <v>4.5788713497853113</v>
      </c>
      <c r="T91" s="301">
        <f t="shared" si="137"/>
        <v>44.131000000000022</v>
      </c>
      <c r="U91" s="301"/>
      <c r="V91" s="301">
        <f>SUM(V89:V90)</f>
        <v>30.681020072941401</v>
      </c>
      <c r="W91" s="301">
        <f t="shared" ref="W91" si="147">SUM(W89:W90)</f>
        <v>8.5059770145779474</v>
      </c>
      <c r="X91" s="301">
        <f t="shared" ref="X91" si="148">SUM(X89:X90)</f>
        <v>4.6260029124806632</v>
      </c>
      <c r="Y91" s="301">
        <f t="shared" si="138"/>
        <v>43.813000000000009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10.94411830379803</v>
      </c>
      <c r="C98" s="300">
        <v>17.788708673277473</v>
      </c>
      <c r="D98" s="300">
        <v>1.2366214435211145</v>
      </c>
      <c r="E98" s="300">
        <f>SUM(B98:D98)</f>
        <v>29.969448420596621</v>
      </c>
      <c r="F98" s="300"/>
      <c r="G98" s="300">
        <v>11.840429582250209</v>
      </c>
      <c r="H98" s="300">
        <v>19.712657214057135</v>
      </c>
      <c r="I98" s="300">
        <v>1.6891120628861402</v>
      </c>
      <c r="J98" s="300">
        <f>SUM(G98:I98)</f>
        <v>33.242198859193486</v>
      </c>
      <c r="K98" s="300"/>
      <c r="L98" s="300">
        <v>11.404604815953423</v>
      </c>
      <c r="M98" s="300">
        <v>19.490738213452897</v>
      </c>
      <c r="N98" s="300">
        <v>1.1091351834801222</v>
      </c>
      <c r="O98" s="300">
        <f>SUM(L98:N98)</f>
        <v>32.00447821288644</v>
      </c>
      <c r="P98" s="300"/>
      <c r="Q98" s="300">
        <v>11.994356784058599</v>
      </c>
      <c r="R98" s="300">
        <v>20.356416228038896</v>
      </c>
      <c r="S98" s="300">
        <v>1.181144599012629</v>
      </c>
      <c r="T98" s="300">
        <f>SUM(Q98:S98)</f>
        <v>33.531917611110117</v>
      </c>
      <c r="U98" s="300"/>
      <c r="V98" s="300">
        <v>13.573133898683448</v>
      </c>
      <c r="W98" s="300">
        <v>22.913615802937986</v>
      </c>
      <c r="X98" s="300">
        <v>1.3395094356238053</v>
      </c>
      <c r="Y98" s="300">
        <f>SUM(V98:X98)</f>
        <v>37.826259137245238</v>
      </c>
    </row>
    <row r="99" spans="1:25" x14ac:dyDescent="0.2">
      <c r="A99" s="260" t="s">
        <v>364</v>
      </c>
      <c r="B99" s="300">
        <v>14.49111325332523</v>
      </c>
      <c r="C99" s="300">
        <v>11.338784722166874</v>
      </c>
      <c r="D99" s="300">
        <v>1.3596536039112734</v>
      </c>
      <c r="E99" s="300">
        <f t="shared" ref="E99:E100" si="149">SUM(B99:D99)</f>
        <v>27.189551579403375</v>
      </c>
      <c r="F99" s="300"/>
      <c r="G99" s="300">
        <v>15.688601561979835</v>
      </c>
      <c r="H99" s="300">
        <v>13.505313715730857</v>
      </c>
      <c r="I99" s="300">
        <v>2.0358858630958938</v>
      </c>
      <c r="J99" s="300">
        <f t="shared" ref="J99:J100" si="150">SUM(G99:I99)</f>
        <v>31.229801140806586</v>
      </c>
      <c r="K99" s="300"/>
      <c r="L99" s="300">
        <v>13.396171599512922</v>
      </c>
      <c r="M99" s="300">
        <v>13.973725966720137</v>
      </c>
      <c r="N99" s="300">
        <v>0.7376242208805559</v>
      </c>
      <c r="O99" s="300">
        <f t="shared" ref="O99:O100" si="151">SUM(L99:N99)</f>
        <v>28.107521787113612</v>
      </c>
      <c r="P99" s="300"/>
      <c r="Q99" s="300">
        <v>14.118565738046801</v>
      </c>
      <c r="R99" s="300">
        <v>14.546776938513956</v>
      </c>
      <c r="S99" s="300">
        <v>0.78273971232907791</v>
      </c>
      <c r="T99" s="300">
        <f t="shared" ref="T99:T100" si="152">SUM(Q99:S99)</f>
        <v>29.448082388889834</v>
      </c>
      <c r="U99" s="300"/>
      <c r="V99" s="300">
        <v>16.137123106738176</v>
      </c>
      <c r="W99" s="300">
        <v>16.40070222324097</v>
      </c>
      <c r="X99" s="300">
        <v>0.8889155327756757</v>
      </c>
      <c r="Y99" s="300">
        <f t="shared" ref="Y99:Y100" si="153">SUM(V99:X99)</f>
        <v>33.426740862754819</v>
      </c>
    </row>
    <row r="100" spans="1:25" x14ac:dyDescent="0.2">
      <c r="A100" s="264" t="s">
        <v>363</v>
      </c>
      <c r="B100" s="301">
        <f>SUM(B98:B99)</f>
        <v>25.435231557123259</v>
      </c>
      <c r="C100" s="301">
        <f t="shared" ref="C100" si="154">SUM(C98:C99)</f>
        <v>29.127493395444347</v>
      </c>
      <c r="D100" s="301">
        <f t="shared" ref="D100" si="155">SUM(D98:D99)</f>
        <v>2.5962750474323881</v>
      </c>
      <c r="E100" s="301">
        <f t="shared" si="149"/>
        <v>57.158999999999992</v>
      </c>
      <c r="F100" s="301"/>
      <c r="G100" s="301">
        <f>SUM(G98:G99)</f>
        <v>27.529031144230046</v>
      </c>
      <c r="H100" s="301">
        <f t="shared" ref="H100" si="156">SUM(H98:H99)</f>
        <v>33.217970929787995</v>
      </c>
      <c r="I100" s="301">
        <f t="shared" ref="I100" si="157">SUM(I98:I99)</f>
        <v>3.7249979259820343</v>
      </c>
      <c r="J100" s="301">
        <f t="shared" si="150"/>
        <v>64.472000000000079</v>
      </c>
      <c r="K100" s="301"/>
      <c r="L100" s="301">
        <f>SUM(L98:L99)</f>
        <v>24.800776415466345</v>
      </c>
      <c r="M100" s="301">
        <f t="shared" ref="M100" si="158">SUM(M98:M99)</f>
        <v>33.464464180173032</v>
      </c>
      <c r="N100" s="301">
        <f t="shared" ref="N100" si="159">SUM(N98:N99)</f>
        <v>1.8467594043606781</v>
      </c>
      <c r="O100" s="301">
        <f t="shared" si="151"/>
        <v>60.112000000000052</v>
      </c>
      <c r="P100" s="301"/>
      <c r="Q100" s="301">
        <f>SUM(Q98:Q99)</f>
        <v>26.1129225221054</v>
      </c>
      <c r="R100" s="301">
        <f t="shared" ref="R100" si="160">SUM(R98:R99)</f>
        <v>34.903193166552853</v>
      </c>
      <c r="S100" s="301">
        <f t="shared" ref="S100" si="161">SUM(S98:S99)</f>
        <v>1.9638843113417068</v>
      </c>
      <c r="T100" s="301">
        <f t="shared" si="152"/>
        <v>62.979999999999961</v>
      </c>
      <c r="U100" s="301"/>
      <c r="V100" s="301">
        <f>SUM(V98:V99)</f>
        <v>29.710257005421624</v>
      </c>
      <c r="W100" s="301">
        <f t="shared" ref="W100" si="162">SUM(W98:W99)</f>
        <v>39.314318026178952</v>
      </c>
      <c r="X100" s="301">
        <f t="shared" ref="X100" si="163">SUM(X98:X99)</f>
        <v>2.228424968399481</v>
      </c>
      <c r="Y100" s="301">
        <f t="shared" si="153"/>
        <v>71.253000000000057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2.3156510300464084</v>
      </c>
      <c r="C107" s="300">
        <v>0.82606381059812717</v>
      </c>
      <c r="D107" s="300">
        <v>0.78259566986885509</v>
      </c>
      <c r="E107" s="300">
        <f>SUM(B107:D107)</f>
        <v>3.9243105105133909</v>
      </c>
      <c r="F107" s="300"/>
      <c r="G107" s="300">
        <v>1.470042644136798</v>
      </c>
      <c r="H107" s="300">
        <v>0.75582381234044105</v>
      </c>
      <c r="I107" s="300">
        <v>0.38814805215238085</v>
      </c>
      <c r="J107" s="300">
        <f>SUM(G107:I107)</f>
        <v>2.6140145086296198</v>
      </c>
      <c r="K107" s="300"/>
      <c r="L107" s="300">
        <v>1.6074661763239939</v>
      </c>
      <c r="M107" s="300">
        <v>0.78817482823533136</v>
      </c>
      <c r="N107" s="300">
        <v>1.1763037597600312</v>
      </c>
      <c r="O107" s="300">
        <f>SUM(L107:N107)</f>
        <v>3.5719447643193565</v>
      </c>
      <c r="P107" s="300"/>
      <c r="Q107" s="300">
        <v>1.5443553880554224</v>
      </c>
      <c r="R107" s="300">
        <v>0.76862460245312358</v>
      </c>
      <c r="S107" s="300">
        <v>1.1191412185625267</v>
      </c>
      <c r="T107" s="300">
        <f>SUM(Q107:S107)</f>
        <v>3.4321212090710724</v>
      </c>
      <c r="U107" s="300"/>
      <c r="V107" s="300">
        <v>1.5228315506854688</v>
      </c>
      <c r="W107" s="300">
        <v>0.75324979530085201</v>
      </c>
      <c r="X107" s="300">
        <v>1.0472250767552664</v>
      </c>
      <c r="Y107" s="300">
        <f>SUM(V107:X107)</f>
        <v>3.3233064227415872</v>
      </c>
    </row>
    <row r="108" spans="1:25" x14ac:dyDescent="0.2">
      <c r="A108" s="260" t="s">
        <v>364</v>
      </c>
      <c r="B108" s="300">
        <v>2.9713941491386926</v>
      </c>
      <c r="C108" s="300">
        <v>0.77261660253891506</v>
      </c>
      <c r="D108" s="300">
        <v>1.5186787378089961</v>
      </c>
      <c r="E108" s="300">
        <f t="shared" ref="E108:E109" si="164">SUM(B108:D108)</f>
        <v>5.2626894894866041</v>
      </c>
      <c r="F108" s="300"/>
      <c r="G108" s="300">
        <v>1.9940672794243084</v>
      </c>
      <c r="H108" s="300">
        <v>0.70431288409779991</v>
      </c>
      <c r="I108" s="300">
        <v>0.86660532784827771</v>
      </c>
      <c r="J108" s="300">
        <f t="shared" ref="J108:J109" si="165">SUM(G108:I108)</f>
        <v>3.5649854913703858</v>
      </c>
      <c r="K108" s="300"/>
      <c r="L108" s="300">
        <v>1.9538857301869637</v>
      </c>
      <c r="M108" s="300">
        <v>0.6163719152290511</v>
      </c>
      <c r="N108" s="300">
        <v>0.69879759026462951</v>
      </c>
      <c r="O108" s="300">
        <f t="shared" ref="O108:O109" si="166">SUM(L108:N108)</f>
        <v>3.2690552356806442</v>
      </c>
      <c r="P108" s="300"/>
      <c r="Q108" s="300">
        <v>1.869091432702485</v>
      </c>
      <c r="R108" s="300">
        <v>0.62121261676427431</v>
      </c>
      <c r="S108" s="300">
        <v>0.67657474146216712</v>
      </c>
      <c r="T108" s="300">
        <f t="shared" ref="T108:T109" si="167">SUM(Q108:S108)</f>
        <v>3.1668787909289264</v>
      </c>
      <c r="U108" s="300"/>
      <c r="V108" s="300">
        <v>1.8082284288235795</v>
      </c>
      <c r="W108" s="300">
        <v>0.64766944728733777</v>
      </c>
      <c r="X108" s="300">
        <v>0.66779570114749764</v>
      </c>
      <c r="Y108" s="300">
        <f t="shared" ref="Y108:Y109" si="168">SUM(V108:X108)</f>
        <v>3.1236935772584151</v>
      </c>
    </row>
    <row r="109" spans="1:25" x14ac:dyDescent="0.2">
      <c r="A109" s="264" t="s">
        <v>363</v>
      </c>
      <c r="B109" s="301">
        <f>SUM(B107:B108)</f>
        <v>5.2870451791851014</v>
      </c>
      <c r="C109" s="301">
        <f t="shared" ref="C109" si="169">SUM(C107:C108)</f>
        <v>1.5986804131370422</v>
      </c>
      <c r="D109" s="301">
        <f t="shared" ref="D109" si="170">SUM(D107:D108)</f>
        <v>2.3012744076778513</v>
      </c>
      <c r="E109" s="301">
        <f t="shared" si="164"/>
        <v>9.1869999999999958</v>
      </c>
      <c r="F109" s="301"/>
      <c r="G109" s="301">
        <f>SUM(G107:G108)</f>
        <v>3.4641099235611064</v>
      </c>
      <c r="H109" s="301">
        <f t="shared" ref="H109" si="171">SUM(H107:H108)</f>
        <v>1.460136696438241</v>
      </c>
      <c r="I109" s="301">
        <f t="shared" ref="I109" si="172">SUM(I107:I108)</f>
        <v>1.2547533800006585</v>
      </c>
      <c r="J109" s="301">
        <f t="shared" si="165"/>
        <v>6.1790000000000056</v>
      </c>
      <c r="K109" s="301"/>
      <c r="L109" s="301">
        <f>SUM(L107:L108)</f>
        <v>3.5613519065109576</v>
      </c>
      <c r="M109" s="301">
        <f t="shared" ref="M109" si="173">SUM(M107:M108)</f>
        <v>1.4045467434643824</v>
      </c>
      <c r="N109" s="301">
        <f t="shared" ref="N109" si="174">SUM(N107:N108)</f>
        <v>1.8751013500246607</v>
      </c>
      <c r="O109" s="301">
        <f t="shared" si="166"/>
        <v>6.8410000000000011</v>
      </c>
      <c r="P109" s="301"/>
      <c r="Q109" s="301">
        <f>SUM(Q107:Q108)</f>
        <v>3.4134468207579074</v>
      </c>
      <c r="R109" s="301">
        <f t="shared" ref="R109" si="175">SUM(R107:R108)</f>
        <v>1.389837219217398</v>
      </c>
      <c r="S109" s="301">
        <f t="shared" ref="S109" si="176">SUM(S107:S108)</f>
        <v>1.7957159600246939</v>
      </c>
      <c r="T109" s="301">
        <f t="shared" si="167"/>
        <v>6.5989999999999993</v>
      </c>
      <c r="U109" s="301"/>
      <c r="V109" s="301">
        <f>SUM(V107:V108)</f>
        <v>3.3310599795090483</v>
      </c>
      <c r="W109" s="301">
        <f t="shared" ref="W109" si="177">SUM(W107:W108)</f>
        <v>1.4009192425881898</v>
      </c>
      <c r="X109" s="301">
        <f t="shared" ref="X109" si="178">SUM(X107:X108)</f>
        <v>1.715020777902764</v>
      </c>
      <c r="Y109" s="301">
        <f t="shared" si="168"/>
        <v>6.4470000000000027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5.7588920404263924</v>
      </c>
      <c r="C116" s="300">
        <v>1.5548283736408839</v>
      </c>
      <c r="D116" s="300">
        <v>0.69044145150210434</v>
      </c>
      <c r="E116" s="300">
        <f>SUM(B116:D116)</f>
        <v>8.0041618655693814</v>
      </c>
      <c r="F116" s="300"/>
      <c r="G116" s="300">
        <v>5.2080900698940207</v>
      </c>
      <c r="H116" s="300">
        <v>1.9277534248322534</v>
      </c>
      <c r="I116" s="300">
        <v>0.15705437482519774</v>
      </c>
      <c r="J116" s="300">
        <f>SUM(G116:I116)</f>
        <v>7.2928978695514717</v>
      </c>
      <c r="K116" s="300"/>
      <c r="L116" s="300">
        <v>5.9827945024379456</v>
      </c>
      <c r="M116" s="300">
        <v>1.5950440348851991</v>
      </c>
      <c r="N116" s="300">
        <v>0.85484257137999187</v>
      </c>
      <c r="O116" s="300">
        <f>SUM(L116:N116)</f>
        <v>8.4326811087031359</v>
      </c>
      <c r="P116" s="300"/>
      <c r="Q116" s="300">
        <v>6.5588023415173611</v>
      </c>
      <c r="R116" s="300">
        <v>1.6851870130704842</v>
      </c>
      <c r="S116" s="300">
        <v>0.93016096102930124</v>
      </c>
      <c r="T116" s="300">
        <f>SUM(Q116:S116)</f>
        <v>9.1741503156171476</v>
      </c>
      <c r="U116" s="300"/>
      <c r="V116" s="300">
        <v>7.3755195715000497</v>
      </c>
      <c r="W116" s="300">
        <v>1.7549971567090095</v>
      </c>
      <c r="X116" s="300">
        <v>1.0063333510858572</v>
      </c>
      <c r="Y116" s="300">
        <f>SUM(V116:X116)</f>
        <v>10.136850079294916</v>
      </c>
    </row>
    <row r="117" spans="1:25" x14ac:dyDescent="0.2">
      <c r="A117" s="260" t="s">
        <v>364</v>
      </c>
      <c r="B117" s="300">
        <v>18.967558335168572</v>
      </c>
      <c r="C117" s="300">
        <v>0.97437437251837888</v>
      </c>
      <c r="D117" s="300">
        <v>3.0579054267436727</v>
      </c>
      <c r="E117" s="300">
        <f t="shared" ref="E117:E118" si="179">SUM(B117:D117)</f>
        <v>22.999838134430625</v>
      </c>
      <c r="F117" s="300"/>
      <c r="G117" s="300">
        <v>18.428900327754587</v>
      </c>
      <c r="H117" s="300">
        <v>1.4068584615791422</v>
      </c>
      <c r="I117" s="300">
        <v>1.6443433411148201</v>
      </c>
      <c r="J117" s="300">
        <f t="shared" ref="J117:J118" si="180">SUM(G117:I117)</f>
        <v>21.480102130448547</v>
      </c>
      <c r="K117" s="300"/>
      <c r="L117" s="300">
        <v>17.251218438357732</v>
      </c>
      <c r="M117" s="300">
        <v>1.3042111921937027</v>
      </c>
      <c r="N117" s="300">
        <v>2.2508892607454656</v>
      </c>
      <c r="O117" s="300">
        <f t="shared" ref="O117:O118" si="181">SUM(L117:N117)</f>
        <v>20.8063188912969</v>
      </c>
      <c r="P117" s="300"/>
      <c r="Q117" s="300">
        <v>18.345989823077449</v>
      </c>
      <c r="R117" s="300">
        <v>1.4080116953265613</v>
      </c>
      <c r="S117" s="300">
        <v>2.4668481659789112</v>
      </c>
      <c r="T117" s="300">
        <f t="shared" ref="T117:T118" si="182">SUM(Q117:S117)</f>
        <v>22.22084968438292</v>
      </c>
      <c r="U117" s="300"/>
      <c r="V117" s="300">
        <v>19.566253837751756</v>
      </c>
      <c r="W117" s="300">
        <v>1.5299882505209998</v>
      </c>
      <c r="X117" s="300">
        <v>2.7189078324323366</v>
      </c>
      <c r="Y117" s="300">
        <f t="shared" ref="Y117:Y118" si="183">SUM(V117:X117)</f>
        <v>23.815149920705093</v>
      </c>
    </row>
    <row r="118" spans="1:25" x14ac:dyDescent="0.2">
      <c r="A118" s="264" t="s">
        <v>363</v>
      </c>
      <c r="B118" s="301">
        <f>SUM(B116:B117)</f>
        <v>24.726450375594965</v>
      </c>
      <c r="C118" s="301">
        <f t="shared" ref="C118" si="184">SUM(C116:C117)</f>
        <v>2.529202746159263</v>
      </c>
      <c r="D118" s="301">
        <f t="shared" ref="D118" si="185">SUM(D116:D117)</f>
        <v>3.7483468782457772</v>
      </c>
      <c r="E118" s="301">
        <f t="shared" si="179"/>
        <v>31.004000000000005</v>
      </c>
      <c r="F118" s="301"/>
      <c r="G118" s="301">
        <f>SUM(G116:G117)</f>
        <v>23.636990397648606</v>
      </c>
      <c r="H118" s="301">
        <f t="shared" ref="H118" si="186">SUM(H116:H117)</f>
        <v>3.3346118864113956</v>
      </c>
      <c r="I118" s="301">
        <f t="shared" ref="I118" si="187">SUM(I116:I117)</f>
        <v>1.8013977159400179</v>
      </c>
      <c r="J118" s="301">
        <f t="shared" si="180"/>
        <v>28.773000000000017</v>
      </c>
      <c r="K118" s="301"/>
      <c r="L118" s="301">
        <f>SUM(L116:L117)</f>
        <v>23.234012940795679</v>
      </c>
      <c r="M118" s="301">
        <f t="shared" ref="M118" si="188">SUM(M116:M117)</f>
        <v>2.8992552270789016</v>
      </c>
      <c r="N118" s="301">
        <f t="shared" ref="N118" si="189">SUM(N116:N117)</f>
        <v>3.1057318321254574</v>
      </c>
      <c r="O118" s="301">
        <f t="shared" si="181"/>
        <v>29.23900000000004</v>
      </c>
      <c r="P118" s="301"/>
      <c r="Q118" s="301">
        <f>SUM(Q116:Q117)</f>
        <v>24.904792164594809</v>
      </c>
      <c r="R118" s="301">
        <f t="shared" ref="R118" si="190">SUM(R116:R117)</f>
        <v>3.0931987083970456</v>
      </c>
      <c r="S118" s="301">
        <f t="shared" ref="S118" si="191">SUM(S116:S117)</f>
        <v>3.3970091270082126</v>
      </c>
      <c r="T118" s="301">
        <f t="shared" si="182"/>
        <v>31.395000000000067</v>
      </c>
      <c r="U118" s="301"/>
      <c r="V118" s="301">
        <f>SUM(V116:V117)</f>
        <v>26.941773409251805</v>
      </c>
      <c r="W118" s="301">
        <f t="shared" ref="W118" si="192">SUM(W116:W117)</f>
        <v>3.2849854072300095</v>
      </c>
      <c r="X118" s="301">
        <f t="shared" ref="X118" si="193">SUM(X116:X117)</f>
        <v>3.725241183518194</v>
      </c>
      <c r="Y118" s="301">
        <f t="shared" si="183"/>
        <v>33.952000000000012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12.162941271429192</v>
      </c>
      <c r="C125" s="300">
        <v>4.4212667345072818</v>
      </c>
      <c r="D125" s="300">
        <v>1.2295165045740521</v>
      </c>
      <c r="E125" s="300">
        <f>SUM(B125:D125)</f>
        <v>17.813724510510525</v>
      </c>
      <c r="F125" s="300"/>
      <c r="G125" s="300">
        <v>12.377637955700443</v>
      </c>
      <c r="H125" s="300">
        <v>3.8261242282652734</v>
      </c>
      <c r="I125" s="300">
        <v>1.3125344647068515</v>
      </c>
      <c r="J125" s="300">
        <f>SUM(G125:I125)</f>
        <v>17.516296648672565</v>
      </c>
      <c r="K125" s="300"/>
      <c r="L125" s="300">
        <v>12.031626336317361</v>
      </c>
      <c r="M125" s="300">
        <v>3.3906199555592798</v>
      </c>
      <c r="N125" s="300">
        <v>0.66313958696988129</v>
      </c>
      <c r="O125" s="300">
        <f>SUM(L125:N125)</f>
        <v>16.08538587884652</v>
      </c>
      <c r="P125" s="300"/>
      <c r="Q125" s="300">
        <v>11.668907441982537</v>
      </c>
      <c r="R125" s="300">
        <v>3.25316125771444</v>
      </c>
      <c r="S125" s="300">
        <v>0.67200202243199103</v>
      </c>
      <c r="T125" s="300">
        <f>SUM(Q125:S125)</f>
        <v>15.594070722128968</v>
      </c>
      <c r="U125" s="300"/>
      <c r="V125" s="300">
        <v>10.745079657453775</v>
      </c>
      <c r="W125" s="300">
        <v>2.9681091659483596</v>
      </c>
      <c r="X125" s="300">
        <v>0.63017463809135332</v>
      </c>
      <c r="Y125" s="300">
        <f>SUM(V125:X125)</f>
        <v>14.343363461493489</v>
      </c>
    </row>
    <row r="126" spans="1:25" x14ac:dyDescent="0.2">
      <c r="A126" s="260" t="s">
        <v>364</v>
      </c>
      <c r="B126" s="300">
        <v>15.602953981559518</v>
      </c>
      <c r="C126" s="300">
        <v>0.6018650626953147</v>
      </c>
      <c r="D126" s="300">
        <v>2.6724564452346553</v>
      </c>
      <c r="E126" s="300">
        <f t="shared" ref="E126:E127" si="194">SUM(B126:D126)</f>
        <v>18.877275489489488</v>
      </c>
      <c r="F126" s="300"/>
      <c r="G126" s="300">
        <v>14.493353267817554</v>
      </c>
      <c r="H126" s="300">
        <v>0.52235952002571739</v>
      </c>
      <c r="I126" s="300">
        <v>1.6429905634842057</v>
      </c>
      <c r="J126" s="300">
        <f t="shared" ref="J126:J127" si="195">SUM(G126:I126)</f>
        <v>16.658703351327475</v>
      </c>
      <c r="K126" s="300"/>
      <c r="L126" s="300">
        <v>14.59916678850807</v>
      </c>
      <c r="M126" s="300">
        <v>0.62913242867383479</v>
      </c>
      <c r="N126" s="300">
        <v>3.2033149039715263</v>
      </c>
      <c r="O126" s="300">
        <f t="shared" ref="O126:O127" si="196">SUM(L126:N126)</f>
        <v>18.43161412115343</v>
      </c>
      <c r="P126" s="300"/>
      <c r="Q126" s="300">
        <v>14.219157781443398</v>
      </c>
      <c r="R126" s="300">
        <v>0.63842856691587258</v>
      </c>
      <c r="S126" s="300">
        <v>3.2763429295117814</v>
      </c>
      <c r="T126" s="300">
        <f t="shared" ref="T126:T127" si="197">SUM(Q126:S126)</f>
        <v>18.133929277871051</v>
      </c>
      <c r="U126" s="300"/>
      <c r="V126" s="300">
        <v>13.135729430458275</v>
      </c>
      <c r="W126" s="300">
        <v>0.63017463810532059</v>
      </c>
      <c r="X126" s="300">
        <v>3.1487324699428973</v>
      </c>
      <c r="Y126" s="300">
        <f t="shared" ref="Y126:Y127" si="198">SUM(V126:X126)</f>
        <v>16.914636538506493</v>
      </c>
    </row>
    <row r="127" spans="1:25" x14ac:dyDescent="0.2">
      <c r="A127" s="264" t="s">
        <v>363</v>
      </c>
      <c r="B127" s="301">
        <f>SUM(B125:B126)</f>
        <v>27.76589525298871</v>
      </c>
      <c r="C127" s="301">
        <f t="shared" ref="C127" si="199">SUM(C125:C126)</f>
        <v>5.0231317972025966</v>
      </c>
      <c r="D127" s="301">
        <f t="shared" ref="D127" si="200">SUM(D125:D126)</f>
        <v>3.9019729498087075</v>
      </c>
      <c r="E127" s="301">
        <f t="shared" si="194"/>
        <v>36.691000000000017</v>
      </c>
      <c r="F127" s="301"/>
      <c r="G127" s="301">
        <f>SUM(G125:G126)</f>
        <v>26.870991223517997</v>
      </c>
      <c r="H127" s="301">
        <f t="shared" ref="H127" si="201">SUM(H125:H126)</f>
        <v>4.3484837482909908</v>
      </c>
      <c r="I127" s="301">
        <f t="shared" ref="I127" si="202">SUM(I125:I126)</f>
        <v>2.9555250281910572</v>
      </c>
      <c r="J127" s="301">
        <f t="shared" si="195"/>
        <v>34.175000000000047</v>
      </c>
      <c r="K127" s="301"/>
      <c r="L127" s="301">
        <f>SUM(L125:L126)</f>
        <v>26.630793124825431</v>
      </c>
      <c r="M127" s="301">
        <f t="shared" ref="M127" si="203">SUM(M125:M126)</f>
        <v>4.0197523842331142</v>
      </c>
      <c r="N127" s="301">
        <f t="shared" ref="N127" si="204">SUM(N125:N126)</f>
        <v>3.8664544909414076</v>
      </c>
      <c r="O127" s="301">
        <f t="shared" si="196"/>
        <v>34.516999999999953</v>
      </c>
      <c r="P127" s="301"/>
      <c r="Q127" s="301">
        <f>SUM(Q125:Q126)</f>
        <v>25.888065223425933</v>
      </c>
      <c r="R127" s="301">
        <f t="shared" ref="R127" si="205">SUM(R125:R126)</f>
        <v>3.8915898246303127</v>
      </c>
      <c r="S127" s="301">
        <f t="shared" ref="S127" si="206">SUM(S125:S126)</f>
        <v>3.9483449519437723</v>
      </c>
      <c r="T127" s="301">
        <f t="shared" si="197"/>
        <v>33.728000000000016</v>
      </c>
      <c r="U127" s="301"/>
      <c r="V127" s="301">
        <f>SUM(V125:V126)</f>
        <v>23.880809087912048</v>
      </c>
      <c r="W127" s="301">
        <f t="shared" ref="W127" si="207">SUM(W125:W126)</f>
        <v>3.59828380405368</v>
      </c>
      <c r="X127" s="301">
        <f t="shared" ref="X127" si="208">SUM(X125:X126)</f>
        <v>3.7789071080342507</v>
      </c>
      <c r="Y127" s="301">
        <f t="shared" si="198"/>
        <v>31.257999999999978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4.4405445304785616</v>
      </c>
      <c r="C134" s="300">
        <v>2.6720159729286297</v>
      </c>
      <c r="D134" s="300">
        <v>0.7933240561582271</v>
      </c>
      <c r="E134" s="300">
        <f>SUM(B134:D134)</f>
        <v>7.9058845595654184</v>
      </c>
      <c r="F134" s="300"/>
      <c r="G134" s="300">
        <v>4.2252425505411848</v>
      </c>
      <c r="H134" s="300">
        <v>2.1655839256887219</v>
      </c>
      <c r="I134" s="300">
        <v>1.3009799754070164</v>
      </c>
      <c r="J134" s="300">
        <f>SUM(G134:I134)</f>
        <v>7.6918064516369231</v>
      </c>
      <c r="K134" s="300"/>
      <c r="L134" s="300">
        <v>4.4959969693620767</v>
      </c>
      <c r="M134" s="300">
        <v>3.4343590591881181</v>
      </c>
      <c r="N134" s="300">
        <v>0.93251740880666389</v>
      </c>
      <c r="O134" s="300">
        <f>SUM(L134:N134)</f>
        <v>8.8628734373568587</v>
      </c>
      <c r="P134" s="300"/>
      <c r="Q134" s="300">
        <v>4.6346536874512907</v>
      </c>
      <c r="R134" s="300">
        <v>3.2696252113053093</v>
      </c>
      <c r="S134" s="300">
        <v>0.9414717939747711</v>
      </c>
      <c r="T134" s="300">
        <f>SUM(Q134:S134)</f>
        <v>8.8457506927313698</v>
      </c>
      <c r="U134" s="300"/>
      <c r="V134" s="300">
        <v>5.3649216396822235</v>
      </c>
      <c r="W134" s="300">
        <v>3.2357540143130725</v>
      </c>
      <c r="X134" s="300">
        <v>1.0250011380466777</v>
      </c>
      <c r="Y134" s="300">
        <f>SUM(V134:X134)</f>
        <v>9.6256767920419737</v>
      </c>
    </row>
    <row r="135" spans="1:25" x14ac:dyDescent="0.2">
      <c r="A135" s="260" t="s">
        <v>364</v>
      </c>
      <c r="B135" s="300">
        <v>4.7702952564988061</v>
      </c>
      <c r="C135" s="300">
        <v>1.1613362173216639</v>
      </c>
      <c r="D135" s="300">
        <v>1.4374839666141086</v>
      </c>
      <c r="E135" s="300">
        <f t="shared" ref="E135:E136" si="209">SUM(B135:D135)</f>
        <v>7.3691154404345784</v>
      </c>
      <c r="F135" s="300"/>
      <c r="G135" s="300">
        <v>4.0776714051078962</v>
      </c>
      <c r="H135" s="300">
        <v>0.55968393930742055</v>
      </c>
      <c r="I135" s="300">
        <v>0.91783820394776028</v>
      </c>
      <c r="J135" s="300">
        <f t="shared" ref="J135:J136" si="210">SUM(G135:I135)</f>
        <v>5.5551935483630777</v>
      </c>
      <c r="K135" s="300"/>
      <c r="L135" s="300">
        <v>4.6156181423478708</v>
      </c>
      <c r="M135" s="300">
        <v>1.1267259014337978</v>
      </c>
      <c r="N135" s="300">
        <v>0.71878251886142641</v>
      </c>
      <c r="O135" s="300">
        <f t="shared" ref="O135:O136" si="211">SUM(L135:N135)</f>
        <v>6.4611265626430958</v>
      </c>
      <c r="P135" s="300"/>
      <c r="Q135" s="300">
        <v>4.5909953094717944</v>
      </c>
      <c r="R135" s="300">
        <v>1.1236751048850668</v>
      </c>
      <c r="S135" s="300">
        <v>0.75257889291176261</v>
      </c>
      <c r="T135" s="300">
        <f t="shared" ref="T135:T136" si="212">SUM(Q135:S135)</f>
        <v>6.4672493072686246</v>
      </c>
      <c r="U135" s="300"/>
      <c r="V135" s="300">
        <v>4.9613166382964389</v>
      </c>
      <c r="W135" s="300">
        <v>1.2363968196229929</v>
      </c>
      <c r="X135" s="300">
        <v>0.88360975003857922</v>
      </c>
      <c r="Y135" s="300">
        <f t="shared" ref="Y135:Y136" si="213">SUM(V135:X135)</f>
        <v>7.0813232079580111</v>
      </c>
    </row>
    <row r="136" spans="1:25" x14ac:dyDescent="0.2">
      <c r="A136" s="264" t="s">
        <v>363</v>
      </c>
      <c r="B136" s="301">
        <f>SUM(B134:B135)</f>
        <v>9.2108397869773668</v>
      </c>
      <c r="C136" s="301">
        <f t="shared" ref="C136" si="214">SUM(C134:C135)</f>
        <v>3.8333521902502934</v>
      </c>
      <c r="D136" s="301">
        <f t="shared" ref="D136" si="215">SUM(D134:D135)</f>
        <v>2.2308080227723357</v>
      </c>
      <c r="E136" s="301">
        <f t="shared" si="209"/>
        <v>15.274999999999995</v>
      </c>
      <c r="F136" s="301"/>
      <c r="G136" s="301">
        <f>SUM(G134:G135)</f>
        <v>8.3029139556490819</v>
      </c>
      <c r="H136" s="301">
        <f t="shared" ref="H136" si="216">SUM(H134:H135)</f>
        <v>2.7252678649961424</v>
      </c>
      <c r="I136" s="301">
        <f t="shared" ref="I136" si="217">SUM(I134:I135)</f>
        <v>2.2188181793547765</v>
      </c>
      <c r="J136" s="301">
        <f t="shared" si="210"/>
        <v>13.247000000000002</v>
      </c>
      <c r="K136" s="301"/>
      <c r="L136" s="301">
        <f>SUM(L134:L135)</f>
        <v>9.1116151117099484</v>
      </c>
      <c r="M136" s="301">
        <f t="shared" ref="M136" si="218">SUM(M134:M135)</f>
        <v>4.5610849606219155</v>
      </c>
      <c r="N136" s="301">
        <f t="shared" ref="N136" si="219">SUM(N134:N135)</f>
        <v>1.6512999276680902</v>
      </c>
      <c r="O136" s="301">
        <f t="shared" si="211"/>
        <v>15.323999999999954</v>
      </c>
      <c r="P136" s="301"/>
      <c r="Q136" s="301">
        <f>SUM(Q134:Q135)</f>
        <v>9.2256489969230842</v>
      </c>
      <c r="R136" s="301">
        <f t="shared" ref="R136" si="220">SUM(R134:R135)</f>
        <v>4.3933003161903761</v>
      </c>
      <c r="S136" s="301">
        <f t="shared" ref="S136" si="221">SUM(S134:S135)</f>
        <v>1.6940506868865337</v>
      </c>
      <c r="T136" s="301">
        <f t="shared" si="212"/>
        <v>15.312999999999995</v>
      </c>
      <c r="U136" s="301"/>
      <c r="V136" s="301">
        <f>SUM(V134:V135)</f>
        <v>10.326238277978662</v>
      </c>
      <c r="W136" s="301">
        <f t="shared" ref="W136" si="222">SUM(W134:W135)</f>
        <v>4.4721508339360652</v>
      </c>
      <c r="X136" s="301">
        <f t="shared" ref="X136" si="223">SUM(X134:X135)</f>
        <v>1.9086108880852568</v>
      </c>
      <c r="Y136" s="301">
        <f t="shared" si="213"/>
        <v>16.706999999999983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15.857344587149695</v>
      </c>
      <c r="C143" s="300">
        <v>10.458045993391195</v>
      </c>
      <c r="D143" s="300">
        <v>5.3271267352880995</v>
      </c>
      <c r="E143" s="300">
        <f>SUM(B143:D143)</f>
        <v>31.642517315828993</v>
      </c>
      <c r="F143" s="300"/>
      <c r="G143" s="300">
        <v>20.603199878587038</v>
      </c>
      <c r="H143" s="300">
        <v>8.8909171337894755</v>
      </c>
      <c r="I143" s="300">
        <v>8.0182994731876338</v>
      </c>
      <c r="J143" s="300">
        <f>SUM(G143:I143)</f>
        <v>37.512416485564145</v>
      </c>
      <c r="K143" s="300"/>
      <c r="L143" s="300">
        <v>19.346183825428739</v>
      </c>
      <c r="M143" s="300">
        <v>8.1902678904459503</v>
      </c>
      <c r="N143" s="300">
        <v>4.912489485059603</v>
      </c>
      <c r="O143" s="300">
        <f>SUM(L143:N143)</f>
        <v>32.448941200934293</v>
      </c>
      <c r="P143" s="300"/>
      <c r="Q143" s="300">
        <v>20.461768167083275</v>
      </c>
      <c r="R143" s="300">
        <v>8.6725784810523567</v>
      </c>
      <c r="S143" s="300">
        <v>5.3589298364550331</v>
      </c>
      <c r="T143" s="300">
        <f>SUM(Q143:S143)</f>
        <v>34.493276484590666</v>
      </c>
      <c r="U143" s="300"/>
      <c r="V143" s="300">
        <v>21.9752268569273</v>
      </c>
      <c r="W143" s="300">
        <v>9.3471045058181517</v>
      </c>
      <c r="X143" s="300">
        <v>6.0982344968307345</v>
      </c>
      <c r="Y143" s="300">
        <f>SUM(V143:X143)</f>
        <v>37.420565859576186</v>
      </c>
    </row>
    <row r="144" spans="1:25" x14ac:dyDescent="0.2">
      <c r="A144" s="260" t="s">
        <v>364</v>
      </c>
      <c r="B144" s="300">
        <v>25.981244247761722</v>
      </c>
      <c r="C144" s="300">
        <v>3.2989725343795131</v>
      </c>
      <c r="D144" s="300">
        <v>7.136265902029769</v>
      </c>
      <c r="E144" s="300">
        <f t="shared" ref="E144:E145" si="224">SUM(B144:D144)</f>
        <v>36.416482684171001</v>
      </c>
      <c r="F144" s="300"/>
      <c r="G144" s="300">
        <v>29.087418942879307</v>
      </c>
      <c r="H144" s="300">
        <v>3.55181890244471</v>
      </c>
      <c r="I144" s="300">
        <v>7.6163456691118441</v>
      </c>
      <c r="J144" s="300">
        <f t="shared" ref="J144:J145" si="225">SUM(G144:I144)</f>
        <v>40.255583514435862</v>
      </c>
      <c r="K144" s="300"/>
      <c r="L144" s="300">
        <v>28.92113081141953</v>
      </c>
      <c r="M144" s="300">
        <v>4.6324733244273446</v>
      </c>
      <c r="N144" s="300">
        <v>5.9414546632187992</v>
      </c>
      <c r="O144" s="300">
        <f t="shared" ref="O144:O145" si="226">SUM(L144:N144)</f>
        <v>39.495058799065674</v>
      </c>
      <c r="P144" s="300"/>
      <c r="Q144" s="300">
        <v>29.663579440492413</v>
      </c>
      <c r="R144" s="300">
        <v>4.9270758778354438</v>
      </c>
      <c r="S144" s="300">
        <v>6.2610681970814746</v>
      </c>
      <c r="T144" s="300">
        <f t="shared" ref="T144:T145" si="227">SUM(Q144:S144)</f>
        <v>40.851723515409333</v>
      </c>
      <c r="U144" s="300"/>
      <c r="V144" s="300">
        <v>30.639634098367782</v>
      </c>
      <c r="W144" s="300">
        <v>5.4480081636484377</v>
      </c>
      <c r="X144" s="300">
        <v>6.7537918784075268</v>
      </c>
      <c r="Y144" s="300">
        <f t="shared" ref="Y144:Y145" si="228">SUM(V144:X144)</f>
        <v>42.841434140423743</v>
      </c>
    </row>
    <row r="145" spans="1:25" x14ac:dyDescent="0.2">
      <c r="A145" s="264" t="s">
        <v>363</v>
      </c>
      <c r="B145" s="301">
        <f>SUM(B143:B144)</f>
        <v>41.83858883491142</v>
      </c>
      <c r="C145" s="301">
        <f t="shared" ref="C145" si="229">SUM(C143:C144)</f>
        <v>13.757018527770708</v>
      </c>
      <c r="D145" s="301">
        <f t="shared" ref="D145" si="230">SUM(D143:D144)</f>
        <v>12.463392637317869</v>
      </c>
      <c r="E145" s="301">
        <f t="shared" si="224"/>
        <v>68.058999999999997</v>
      </c>
      <c r="F145" s="301"/>
      <c r="G145" s="301">
        <f>SUM(G143:G144)</f>
        <v>49.690618821466344</v>
      </c>
      <c r="H145" s="301">
        <f t="shared" ref="H145" si="231">SUM(H143:H144)</f>
        <v>12.442736036234185</v>
      </c>
      <c r="I145" s="301">
        <f t="shared" ref="I145" si="232">SUM(I143:I144)</f>
        <v>15.634645142299478</v>
      </c>
      <c r="J145" s="301">
        <f t="shared" si="225"/>
        <v>77.768000000000015</v>
      </c>
      <c r="K145" s="301"/>
      <c r="L145" s="301">
        <f>SUM(L143:L144)</f>
        <v>48.267314636848269</v>
      </c>
      <c r="M145" s="301">
        <f t="shared" ref="M145" si="233">SUM(M143:M144)</f>
        <v>12.822741214873295</v>
      </c>
      <c r="N145" s="301">
        <f t="shared" ref="N145" si="234">SUM(N143:N144)</f>
        <v>10.853944148278401</v>
      </c>
      <c r="O145" s="301">
        <f t="shared" si="226"/>
        <v>71.94399999999996</v>
      </c>
      <c r="P145" s="301"/>
      <c r="Q145" s="301">
        <f>SUM(Q143:Q144)</f>
        <v>50.125347607575691</v>
      </c>
      <c r="R145" s="301">
        <f t="shared" ref="R145" si="235">SUM(R143:R144)</f>
        <v>13.5996543588878</v>
      </c>
      <c r="S145" s="301">
        <f t="shared" ref="S145" si="236">SUM(S143:S144)</f>
        <v>11.619998033536508</v>
      </c>
      <c r="T145" s="301">
        <f t="shared" si="227"/>
        <v>75.344999999999999</v>
      </c>
      <c r="U145" s="301"/>
      <c r="V145" s="301">
        <f>SUM(V143:V144)</f>
        <v>52.614860955295086</v>
      </c>
      <c r="W145" s="301">
        <f t="shared" ref="W145" si="237">SUM(W143:W144)</f>
        <v>14.79511266946659</v>
      </c>
      <c r="X145" s="301">
        <f t="shared" ref="X145" si="238">SUM(X143:X144)</f>
        <v>12.85202637523826</v>
      </c>
      <c r="Y145" s="301">
        <f t="shared" si="228"/>
        <v>80.261999999999944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13.114346328353177</v>
      </c>
      <c r="C152" s="300">
        <v>11.749958169297377</v>
      </c>
      <c r="D152" s="300">
        <v>4.1350396389989381</v>
      </c>
      <c r="E152" s="300">
        <f>SUM(B152:D152)</f>
        <v>28.999344136649491</v>
      </c>
      <c r="F152" s="300"/>
      <c r="G152" s="300">
        <v>15.006053347713047</v>
      </c>
      <c r="H152" s="300">
        <v>12.622221132523562</v>
      </c>
      <c r="I152" s="300">
        <v>5.653298690845193</v>
      </c>
      <c r="J152" s="300">
        <f>SUM(G152:I152)</f>
        <v>33.281573171081803</v>
      </c>
      <c r="K152" s="300"/>
      <c r="L152" s="300">
        <v>12.208491394914986</v>
      </c>
      <c r="M152" s="300">
        <v>12.4361005164142</v>
      </c>
      <c r="N152" s="300">
        <v>4.9892059325803979</v>
      </c>
      <c r="O152" s="300">
        <f>SUM(L152:N152)</f>
        <v>29.633797843909583</v>
      </c>
      <c r="P152" s="300"/>
      <c r="Q152" s="300">
        <v>13.065933647912795</v>
      </c>
      <c r="R152" s="300">
        <v>12.829132128103495</v>
      </c>
      <c r="S152" s="300">
        <v>5.1580183810529023</v>
      </c>
      <c r="T152" s="300">
        <f>SUM(Q152:S152)</f>
        <v>31.05308415706919</v>
      </c>
      <c r="U152" s="300"/>
      <c r="V152" s="300">
        <v>14.569354074861117</v>
      </c>
      <c r="W152" s="300">
        <v>13.515207284993592</v>
      </c>
      <c r="X152" s="300">
        <v>5.6763626660145272</v>
      </c>
      <c r="Y152" s="300">
        <f>SUM(V152:X152)</f>
        <v>33.760924025869237</v>
      </c>
    </row>
    <row r="153" spans="1:25" x14ac:dyDescent="0.2">
      <c r="A153" s="260" t="s">
        <v>364</v>
      </c>
      <c r="B153" s="300">
        <v>23.517761870989279</v>
      </c>
      <c r="C153" s="300">
        <v>8.2352716547294911</v>
      </c>
      <c r="D153" s="300">
        <v>5.7526223376316592</v>
      </c>
      <c r="E153" s="300">
        <f t="shared" ref="E153:E154" si="239">SUM(B153:D153)</f>
        <v>37.505655863350427</v>
      </c>
      <c r="F153" s="300"/>
      <c r="G153" s="300">
        <v>25.077331514020763</v>
      </c>
      <c r="H153" s="300">
        <v>10.206583400566844</v>
      </c>
      <c r="I153" s="300">
        <v>6.8445119143307291</v>
      </c>
      <c r="J153" s="300">
        <f t="shared" ref="J153:J154" si="240">SUM(G153:I153)</f>
        <v>42.128426828918336</v>
      </c>
      <c r="K153" s="300"/>
      <c r="L153" s="300">
        <v>22.108176046938247</v>
      </c>
      <c r="M153" s="300">
        <v>9.6928945050508446</v>
      </c>
      <c r="N153" s="300">
        <v>5.5051316041013347</v>
      </c>
      <c r="O153" s="300">
        <f t="shared" ref="O153:O154" si="241">SUM(L153:N153)</f>
        <v>37.306202156090428</v>
      </c>
      <c r="P153" s="300"/>
      <c r="Q153" s="300">
        <v>23.243167751583339</v>
      </c>
      <c r="R153" s="300">
        <v>10.169561595319465</v>
      </c>
      <c r="S153" s="300">
        <v>5.6971864960278085</v>
      </c>
      <c r="T153" s="300">
        <f t="shared" ref="T153:T154" si="242">SUM(Q153:S153)</f>
        <v>39.109915842930619</v>
      </c>
      <c r="U153" s="300"/>
      <c r="V153" s="300">
        <v>25.352491661880229</v>
      </c>
      <c r="W153" s="300">
        <v>10.991004879968713</v>
      </c>
      <c r="X153" s="300">
        <v>6.2335794322818225</v>
      </c>
      <c r="Y153" s="300">
        <f t="shared" ref="Y153:Y154" si="243">SUM(V153:X153)</f>
        <v>42.577075974130764</v>
      </c>
    </row>
    <row r="154" spans="1:25" x14ac:dyDescent="0.2">
      <c r="A154" s="264" t="s">
        <v>363</v>
      </c>
      <c r="B154" s="301">
        <f>SUM(B152:B153)</f>
        <v>36.632108199342454</v>
      </c>
      <c r="C154" s="301">
        <f t="shared" ref="C154" si="244">SUM(C152:C153)</f>
        <v>19.985229824026867</v>
      </c>
      <c r="D154" s="301">
        <f t="shared" ref="D154" si="245">SUM(D152:D153)</f>
        <v>9.8876619766305964</v>
      </c>
      <c r="E154" s="301">
        <f t="shared" si="239"/>
        <v>66.50499999999991</v>
      </c>
      <c r="F154" s="301"/>
      <c r="G154" s="301">
        <f>SUM(G152:G153)</f>
        <v>40.083384861733812</v>
      </c>
      <c r="H154" s="301">
        <f t="shared" ref="H154" si="246">SUM(H152:H153)</f>
        <v>22.828804533090405</v>
      </c>
      <c r="I154" s="301">
        <f t="shared" ref="I154" si="247">SUM(I152:I153)</f>
        <v>12.497810605175921</v>
      </c>
      <c r="J154" s="301">
        <f t="shared" si="240"/>
        <v>75.410000000000139</v>
      </c>
      <c r="K154" s="301"/>
      <c r="L154" s="301">
        <f>SUM(L152:L153)</f>
        <v>34.316667441853234</v>
      </c>
      <c r="M154" s="301">
        <f t="shared" ref="M154" si="248">SUM(M152:M153)</f>
        <v>22.128995021465045</v>
      </c>
      <c r="N154" s="301">
        <f t="shared" ref="N154" si="249">SUM(N152:N153)</f>
        <v>10.494337536681734</v>
      </c>
      <c r="O154" s="301">
        <f t="shared" si="241"/>
        <v>66.940000000000012</v>
      </c>
      <c r="P154" s="301"/>
      <c r="Q154" s="301">
        <f>SUM(Q152:Q153)</f>
        <v>36.309101399496136</v>
      </c>
      <c r="R154" s="301">
        <f t="shared" ref="R154" si="250">SUM(R152:R153)</f>
        <v>22.99869372342296</v>
      </c>
      <c r="S154" s="301">
        <f t="shared" ref="S154" si="251">SUM(S152:S153)</f>
        <v>10.855204877080711</v>
      </c>
      <c r="T154" s="301">
        <f t="shared" si="242"/>
        <v>70.162999999999812</v>
      </c>
      <c r="U154" s="301"/>
      <c r="V154" s="301">
        <f>SUM(V152:V153)</f>
        <v>39.921845736741346</v>
      </c>
      <c r="W154" s="301">
        <f t="shared" ref="W154" si="252">SUM(W152:W153)</f>
        <v>24.506212164962307</v>
      </c>
      <c r="X154" s="301">
        <f t="shared" ref="X154" si="253">SUM(X152:X153)</f>
        <v>11.90994209829635</v>
      </c>
      <c r="Y154" s="301">
        <f t="shared" si="243"/>
        <v>76.338000000000008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8.5330849637782187</v>
      </c>
      <c r="C161" s="300">
        <v>7.064626624442008</v>
      </c>
      <c r="D161" s="300">
        <v>0.85022811582499747</v>
      </c>
      <c r="E161" s="300">
        <f>SUM(B161:D161)</f>
        <v>16.447939704045226</v>
      </c>
      <c r="F161" s="300"/>
      <c r="G161" s="300">
        <v>8.9096545686720727</v>
      </c>
      <c r="H161" s="300">
        <v>7.1917915866384643</v>
      </c>
      <c r="I161" s="300">
        <v>0.69920503880445961</v>
      </c>
      <c r="J161" s="300">
        <f>SUM(G161:I161)</f>
        <v>16.800651194114998</v>
      </c>
      <c r="K161" s="300"/>
      <c r="L161" s="300">
        <v>9.057706873220706</v>
      </c>
      <c r="M161" s="300">
        <v>7.2095944549629305</v>
      </c>
      <c r="N161" s="300">
        <v>0.97383590505684814</v>
      </c>
      <c r="O161" s="300">
        <f>SUM(L161:N161)</f>
        <v>17.241137233240483</v>
      </c>
      <c r="P161" s="300"/>
      <c r="Q161" s="300">
        <v>9.38309806269997</v>
      </c>
      <c r="R161" s="300">
        <v>7.4839741321781252</v>
      </c>
      <c r="S161" s="300">
        <v>1.0101174772595676</v>
      </c>
      <c r="T161" s="300">
        <f>SUM(Q161:S161)</f>
        <v>17.877189672137661</v>
      </c>
      <c r="U161" s="300"/>
      <c r="V161" s="300">
        <v>9.3116448151275915</v>
      </c>
      <c r="W161" s="300">
        <v>7.430263353106664</v>
      </c>
      <c r="X161" s="300">
        <v>1.0107118328570726</v>
      </c>
      <c r="Y161" s="300">
        <f>SUM(V161:X161)</f>
        <v>17.752620001091326</v>
      </c>
    </row>
    <row r="162" spans="1:25" x14ac:dyDescent="0.2">
      <c r="A162" s="260" t="s">
        <v>364</v>
      </c>
      <c r="B162" s="300">
        <v>10.750958964440649</v>
      </c>
      <c r="C162" s="300">
        <v>1.5513916620604071</v>
      </c>
      <c r="D162" s="300">
        <v>0.88770966945371044</v>
      </c>
      <c r="E162" s="300">
        <f t="shared" ref="E162:E163" si="254">SUM(B162:D162)</f>
        <v>13.190060295954767</v>
      </c>
      <c r="F162" s="300"/>
      <c r="G162" s="300">
        <v>10.683604702123064</v>
      </c>
      <c r="H162" s="300">
        <v>1.5467195801516835</v>
      </c>
      <c r="I162" s="300">
        <v>0.72802452361029091</v>
      </c>
      <c r="J162" s="300">
        <f t="shared" ref="J162:J163" si="255">SUM(G162:I162)</f>
        <v>12.958348805885038</v>
      </c>
      <c r="K162" s="300"/>
      <c r="L162" s="300">
        <v>10.883841500957567</v>
      </c>
      <c r="M162" s="300">
        <v>1.5674560313615185</v>
      </c>
      <c r="N162" s="300">
        <v>0.58856523444047537</v>
      </c>
      <c r="O162" s="300">
        <f t="shared" ref="O162:O163" si="256">SUM(L162:N162)</f>
        <v>13.03986276675956</v>
      </c>
      <c r="P162" s="300"/>
      <c r="Q162" s="300">
        <v>11.047300964170285</v>
      </c>
      <c r="R162" s="300">
        <v>1.7112300544903141</v>
      </c>
      <c r="S162" s="300">
        <v>0.6102793092016805</v>
      </c>
      <c r="T162" s="300">
        <f t="shared" ref="T162:T163" si="257">SUM(Q162:S162)</f>
        <v>13.368810327862278</v>
      </c>
      <c r="U162" s="300"/>
      <c r="V162" s="300">
        <v>10.516894912748915</v>
      </c>
      <c r="W162" s="300">
        <v>1.8733549102576763</v>
      </c>
      <c r="X162" s="300">
        <v>0.61213017590210606</v>
      </c>
      <c r="Y162" s="300">
        <f t="shared" ref="Y162:Y163" si="258">SUM(V162:X162)</f>
        <v>13.002379998908697</v>
      </c>
    </row>
    <row r="163" spans="1:25" x14ac:dyDescent="0.2">
      <c r="A163" s="264" t="s">
        <v>363</v>
      </c>
      <c r="B163" s="301">
        <f>SUM(B161:B162)</f>
        <v>19.284043928218868</v>
      </c>
      <c r="C163" s="301">
        <f t="shared" ref="C163" si="259">SUM(C161:C162)</f>
        <v>8.6160182865024151</v>
      </c>
      <c r="D163" s="301">
        <f t="shared" ref="D163" si="260">SUM(D161:D162)</f>
        <v>1.7379377852787079</v>
      </c>
      <c r="E163" s="301">
        <f t="shared" si="254"/>
        <v>29.637999999999987</v>
      </c>
      <c r="F163" s="301"/>
      <c r="G163" s="301">
        <f>SUM(G161:G162)</f>
        <v>19.593259270795137</v>
      </c>
      <c r="H163" s="301">
        <f t="shared" ref="H163" si="261">SUM(H161:H162)</f>
        <v>8.7385111667901469</v>
      </c>
      <c r="I163" s="301">
        <f t="shared" ref="I163" si="262">SUM(I161:I162)</f>
        <v>1.4272295624147504</v>
      </c>
      <c r="J163" s="301">
        <f t="shared" si="255"/>
        <v>29.759000000000036</v>
      </c>
      <c r="K163" s="301"/>
      <c r="L163" s="301">
        <f>SUM(L161:L162)</f>
        <v>19.941548374178275</v>
      </c>
      <c r="M163" s="301">
        <f t="shared" ref="M163" si="263">SUM(M161:M162)</f>
        <v>8.7770504863244483</v>
      </c>
      <c r="N163" s="301">
        <f t="shared" ref="N163" si="264">SUM(N161:N162)</f>
        <v>1.5624011394973234</v>
      </c>
      <c r="O163" s="301">
        <f t="shared" si="256"/>
        <v>30.281000000000049</v>
      </c>
      <c r="P163" s="301"/>
      <c r="Q163" s="301">
        <f>SUM(Q161:Q162)</f>
        <v>20.430399026870255</v>
      </c>
      <c r="R163" s="301">
        <f t="shared" ref="R163" si="265">SUM(R161:R162)</f>
        <v>9.1952041866684393</v>
      </c>
      <c r="S163" s="301">
        <f t="shared" ref="S163" si="266">SUM(S161:S162)</f>
        <v>1.6203967864612481</v>
      </c>
      <c r="T163" s="301">
        <f t="shared" si="257"/>
        <v>31.245999999999945</v>
      </c>
      <c r="U163" s="301"/>
      <c r="V163" s="301">
        <f>SUM(V161:V162)</f>
        <v>19.828539727876507</v>
      </c>
      <c r="W163" s="301">
        <f t="shared" ref="W163" si="267">SUM(W161:W162)</f>
        <v>9.3036182633643403</v>
      </c>
      <c r="X163" s="301">
        <f t="shared" ref="X163" si="268">SUM(X161:X162)</f>
        <v>1.6228420087591786</v>
      </c>
      <c r="Y163" s="301">
        <f t="shared" si="258"/>
        <v>30.755000000000024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20.409104205823866</v>
      </c>
      <c r="C170" s="300">
        <v>26.018957297469591</v>
      </c>
      <c r="D170" s="300">
        <v>6.2833530647757616</v>
      </c>
      <c r="E170" s="300">
        <f>SUM(B170:D170)</f>
        <v>52.711414568069216</v>
      </c>
      <c r="F170" s="300"/>
      <c r="G170" s="300">
        <v>20.93771618905043</v>
      </c>
      <c r="H170" s="300">
        <v>27.682579121493028</v>
      </c>
      <c r="I170" s="300">
        <v>6.2834049703184434</v>
      </c>
      <c r="J170" s="300">
        <f>SUM(G170:I170)</f>
        <v>54.903700280861898</v>
      </c>
      <c r="K170" s="300"/>
      <c r="L170" s="300">
        <v>19.682777158671712</v>
      </c>
      <c r="M170" s="300">
        <v>27.121980982647198</v>
      </c>
      <c r="N170" s="300">
        <v>6.1316377415946892</v>
      </c>
      <c r="O170" s="300">
        <f>SUM(L170:N170)</f>
        <v>52.936395882913601</v>
      </c>
      <c r="P170" s="300"/>
      <c r="Q170" s="300">
        <v>20.078285055796872</v>
      </c>
      <c r="R170" s="300">
        <v>26.482903072849552</v>
      </c>
      <c r="S170" s="300">
        <v>6.1871945403504158</v>
      </c>
      <c r="T170" s="300">
        <f>SUM(Q170:S170)</f>
        <v>52.74838266899684</v>
      </c>
      <c r="U170" s="300"/>
      <c r="V170" s="300">
        <v>21.585644631985073</v>
      </c>
      <c r="W170" s="300">
        <v>26.026213899262117</v>
      </c>
      <c r="X170" s="300">
        <v>6.3657132997326453</v>
      </c>
      <c r="Y170" s="300">
        <f>SUM(V170:X170)</f>
        <v>53.977571830979841</v>
      </c>
    </row>
    <row r="171" spans="1:25" x14ac:dyDescent="0.2">
      <c r="A171" s="260" t="s">
        <v>364</v>
      </c>
      <c r="B171" s="300">
        <v>13.392311851225637</v>
      </c>
      <c r="C171" s="300">
        <v>5.3352220364450664</v>
      </c>
      <c r="D171" s="300">
        <v>2.861051544260039</v>
      </c>
      <c r="E171" s="300">
        <f t="shared" ref="E171" si="269">SUM(B171:D171)</f>
        <v>21.588585431930742</v>
      </c>
      <c r="F171" s="300"/>
      <c r="G171" s="300">
        <v>13.258996886835289</v>
      </c>
      <c r="H171" s="300">
        <v>6.0672088116249965</v>
      </c>
      <c r="I171" s="300">
        <v>3.7030940206777005</v>
      </c>
      <c r="J171" s="300">
        <f t="shared" ref="J171:J172" si="270">SUM(G171:I171)</f>
        <v>23.029299719137985</v>
      </c>
      <c r="K171" s="300"/>
      <c r="L171" s="300">
        <v>12.575718760730048</v>
      </c>
      <c r="M171" s="300">
        <v>6.3329280506403203</v>
      </c>
      <c r="N171" s="300">
        <v>4.0819573057160472</v>
      </c>
      <c r="O171" s="300">
        <f t="shared" ref="O171:O172" si="271">SUM(L171:N171)</f>
        <v>22.990604117086413</v>
      </c>
      <c r="P171" s="300"/>
      <c r="Q171" s="300">
        <v>12.385572738998038</v>
      </c>
      <c r="R171" s="300">
        <v>6.4046180163564896</v>
      </c>
      <c r="S171" s="300">
        <v>4.1524265756486622</v>
      </c>
      <c r="T171" s="300">
        <f t="shared" ref="T171:T172" si="272">SUM(Q171:S171)</f>
        <v>22.942617331003188</v>
      </c>
      <c r="U171" s="300"/>
      <c r="V171" s="300">
        <v>12.403620269466938</v>
      </c>
      <c r="W171" s="300">
        <v>6.7225740704988413</v>
      </c>
      <c r="X171" s="300">
        <v>4.3972338290544366</v>
      </c>
      <c r="Y171" s="300">
        <f t="shared" ref="Y171:Y172" si="273">SUM(V171:X171)</f>
        <v>23.523428169020214</v>
      </c>
    </row>
    <row r="172" spans="1:25" x14ac:dyDescent="0.2">
      <c r="A172" s="264" t="s">
        <v>363</v>
      </c>
      <c r="B172" s="301">
        <f>SUM(B170:B171)</f>
        <v>33.801416057049501</v>
      </c>
      <c r="C172" s="301">
        <f t="shared" ref="C172" si="274">SUM(C170:C171)</f>
        <v>31.354179333914658</v>
      </c>
      <c r="D172" s="301">
        <f t="shared" ref="D172" si="275">SUM(D170:D171)</f>
        <v>9.1444046090358011</v>
      </c>
      <c r="E172" s="301">
        <f>SUM(B172:D172)</f>
        <v>74.299999999999955</v>
      </c>
      <c r="F172" s="301"/>
      <c r="G172" s="301">
        <f>SUM(G170:G171)</f>
        <v>34.196713075885718</v>
      </c>
      <c r="H172" s="301">
        <f t="shared" ref="H172" si="276">SUM(H170:H171)</f>
        <v>33.749787933118021</v>
      </c>
      <c r="I172" s="301">
        <f t="shared" ref="I172" si="277">SUM(I170:I171)</f>
        <v>9.986498990996143</v>
      </c>
      <c r="J172" s="301">
        <f t="shared" si="270"/>
        <v>77.932999999999879</v>
      </c>
      <c r="K172" s="301"/>
      <c r="L172" s="301">
        <f>SUM(L170:L171)</f>
        <v>32.25849591940176</v>
      </c>
      <c r="M172" s="301">
        <f t="shared" ref="M172" si="278">SUM(M170:M171)</f>
        <v>33.454909033287521</v>
      </c>
      <c r="N172" s="301">
        <f t="shared" ref="N172" si="279">SUM(N170:N171)</f>
        <v>10.213595047310736</v>
      </c>
      <c r="O172" s="301">
        <f t="shared" si="271"/>
        <v>75.927000000000007</v>
      </c>
      <c r="P172" s="301"/>
      <c r="Q172" s="301">
        <f>SUM(Q170:Q171)</f>
        <v>32.463857794794912</v>
      </c>
      <c r="R172" s="301">
        <f t="shared" ref="R172" si="280">SUM(R170:R171)</f>
        <v>32.887521089206039</v>
      </c>
      <c r="S172" s="301">
        <f t="shared" ref="S172" si="281">SUM(S170:S171)</f>
        <v>10.339621115999078</v>
      </c>
      <c r="T172" s="301">
        <f t="shared" si="272"/>
        <v>75.691000000000031</v>
      </c>
      <c r="U172" s="301"/>
      <c r="V172" s="301">
        <f>SUM(V170:V171)</f>
        <v>33.98926490145201</v>
      </c>
      <c r="W172" s="301">
        <f t="shared" ref="W172" si="282">SUM(W170:W171)</f>
        <v>32.748787969760961</v>
      </c>
      <c r="X172" s="301">
        <f t="shared" ref="X172" si="283">SUM(X170:X171)</f>
        <v>10.762947128787083</v>
      </c>
      <c r="Y172" s="301">
        <f t="shared" si="273"/>
        <v>77.501000000000062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37.606150774523364</v>
      </c>
      <c r="C179" s="300">
        <v>35.509856538893899</v>
      </c>
      <c r="D179" s="300">
        <v>8.2778684394363964</v>
      </c>
      <c r="E179" s="300">
        <f>SUM(B179:D179)</f>
        <v>81.39387575285366</v>
      </c>
      <c r="F179" s="300"/>
      <c r="G179" s="300">
        <v>42.871307278242874</v>
      </c>
      <c r="H179" s="300">
        <v>40.472091764134504</v>
      </c>
      <c r="I179" s="300">
        <v>8.3262000879157494</v>
      </c>
      <c r="J179" s="300">
        <f>SUM(G179:I179)</f>
        <v>91.669599130293122</v>
      </c>
      <c r="K179" s="300"/>
      <c r="L179" s="300">
        <v>42.134954868960563</v>
      </c>
      <c r="M179" s="300">
        <v>39.346997599530191</v>
      </c>
      <c r="N179" s="300">
        <v>8.1358120900003783</v>
      </c>
      <c r="O179" s="300">
        <f>SUM(L179:N179)</f>
        <v>89.617764558491132</v>
      </c>
      <c r="P179" s="300"/>
      <c r="Q179" s="300">
        <v>44.753809909958719</v>
      </c>
      <c r="R179" s="300">
        <v>39.358139415388678</v>
      </c>
      <c r="S179" s="300">
        <v>8.8529905617221942</v>
      </c>
      <c r="T179" s="300">
        <f>SUM(Q179:S179)</f>
        <v>92.96493988706959</v>
      </c>
      <c r="U179" s="300"/>
      <c r="V179" s="300">
        <v>47.603062299710508</v>
      </c>
      <c r="W179" s="300">
        <v>36.979984641197568</v>
      </c>
      <c r="X179" s="300">
        <v>9.6539009567609426</v>
      </c>
      <c r="Y179" s="300">
        <f>SUM(V179:X179)</f>
        <v>94.236947897669012</v>
      </c>
    </row>
    <row r="180" spans="1:25" x14ac:dyDescent="0.2">
      <c r="A180" s="260" t="s">
        <v>364</v>
      </c>
      <c r="B180" s="300">
        <v>15.728630160383418</v>
      </c>
      <c r="C180" s="300">
        <v>5.8772185800331371</v>
      </c>
      <c r="D180" s="300">
        <v>1.2642755067297826</v>
      </c>
      <c r="E180" s="300">
        <f t="shared" ref="E180:E181" si="284">SUM(B180:D180)</f>
        <v>22.870124247146336</v>
      </c>
      <c r="F180" s="300"/>
      <c r="G180" s="300">
        <v>14.868021099029548</v>
      </c>
      <c r="H180" s="300">
        <v>4.8699686009488747</v>
      </c>
      <c r="I180" s="300">
        <v>2.2134111697285643</v>
      </c>
      <c r="J180" s="300">
        <f t="shared" ref="J180:J181" si="285">SUM(G180:I180)</f>
        <v>21.951400869706987</v>
      </c>
      <c r="K180" s="300"/>
      <c r="L180" s="300">
        <v>15.043013101582467</v>
      </c>
      <c r="M180" s="300">
        <v>6.4402123468089725</v>
      </c>
      <c r="N180" s="300">
        <v>2.0370099931173096</v>
      </c>
      <c r="O180" s="300">
        <f t="shared" ref="O180:O181" si="286">SUM(L180:N180)</f>
        <v>23.520235441508749</v>
      </c>
      <c r="P180" s="300"/>
      <c r="Q180" s="300">
        <v>15.618586531955209</v>
      </c>
      <c r="R180" s="300">
        <v>6.7700595324267452</v>
      </c>
      <c r="S180" s="300">
        <v>2.0344140485486326</v>
      </c>
      <c r="T180" s="300">
        <f t="shared" ref="T180:T181" si="287">SUM(Q180:S180)</f>
        <v>24.423060112930589</v>
      </c>
      <c r="U180" s="300"/>
      <c r="V180" s="300">
        <v>15.907236418999114</v>
      </c>
      <c r="W180" s="300">
        <v>7.0549306177340441</v>
      </c>
      <c r="X180" s="300">
        <v>1.8938850655977681</v>
      </c>
      <c r="Y180" s="300">
        <f t="shared" ref="Y180:Y181" si="288">SUM(V180:X180)</f>
        <v>24.856052102330924</v>
      </c>
    </row>
    <row r="181" spans="1:25" x14ac:dyDescent="0.2">
      <c r="A181" s="264" t="s">
        <v>363</v>
      </c>
      <c r="B181" s="301">
        <f>SUM(B179:B180)</f>
        <v>53.334780934906782</v>
      </c>
      <c r="C181" s="301">
        <f t="shared" ref="C181" si="289">SUM(C179:C180)</f>
        <v>41.387075118927036</v>
      </c>
      <c r="D181" s="301">
        <f t="shared" ref="D181" si="290">SUM(D179:D180)</f>
        <v>9.5421439461661794</v>
      </c>
      <c r="E181" s="301">
        <f t="shared" si="284"/>
        <v>104.264</v>
      </c>
      <c r="F181" s="301"/>
      <c r="G181" s="301">
        <f>SUM(G179:G180)</f>
        <v>57.739328377272422</v>
      </c>
      <c r="H181" s="301">
        <f t="shared" ref="H181" si="291">SUM(H179:H180)</f>
        <v>45.342060365083377</v>
      </c>
      <c r="I181" s="301">
        <f t="shared" ref="I181" si="292">SUM(I179:I180)</f>
        <v>10.539611257644314</v>
      </c>
      <c r="J181" s="301">
        <f t="shared" si="285"/>
        <v>113.62100000000011</v>
      </c>
      <c r="K181" s="301"/>
      <c r="L181" s="301">
        <f>SUM(L179:L180)</f>
        <v>57.17796797054303</v>
      </c>
      <c r="M181" s="301">
        <f t="shared" ref="M181" si="293">SUM(M179:M180)</f>
        <v>45.787209946339161</v>
      </c>
      <c r="N181" s="301">
        <f t="shared" ref="N181" si="294">SUM(N179:N180)</f>
        <v>10.172822083117687</v>
      </c>
      <c r="O181" s="301">
        <f t="shared" si="286"/>
        <v>113.13799999999989</v>
      </c>
      <c r="P181" s="301"/>
      <c r="Q181" s="301">
        <f>SUM(Q179:Q180)</f>
        <v>60.372396441913928</v>
      </c>
      <c r="R181" s="301">
        <f t="shared" ref="R181" si="295">SUM(R179:R180)</f>
        <v>46.12819894781542</v>
      </c>
      <c r="S181" s="301">
        <f t="shared" ref="S181" si="296">SUM(S179:S180)</f>
        <v>10.887404610270828</v>
      </c>
      <c r="T181" s="301">
        <f t="shared" si="287"/>
        <v>117.38800000000018</v>
      </c>
      <c r="U181" s="301"/>
      <c r="V181" s="301">
        <f>SUM(V179:V180)</f>
        <v>63.51029871870962</v>
      </c>
      <c r="W181" s="301">
        <f t="shared" ref="W181" si="297">SUM(W179:W180)</f>
        <v>44.034915258931612</v>
      </c>
      <c r="X181" s="301">
        <f t="shared" ref="X181" si="298">SUM(X179:X180)</f>
        <v>11.547786022358711</v>
      </c>
      <c r="Y181" s="301">
        <f t="shared" si="288"/>
        <v>119.09299999999993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3.3333051399189366</v>
      </c>
      <c r="C188" s="300">
        <v>5.5851077099595319</v>
      </c>
      <c r="D188" s="300">
        <v>3.6999525929297263</v>
      </c>
      <c r="E188" s="300">
        <f>SUM(B188:D188)</f>
        <v>12.618365442808194</v>
      </c>
      <c r="F188" s="300"/>
      <c r="G188" s="300">
        <v>2.9915666108442132</v>
      </c>
      <c r="H188" s="300">
        <v>5.9620150069966718</v>
      </c>
      <c r="I188" s="300">
        <v>3.5521920418537416</v>
      </c>
      <c r="J188" s="300">
        <f>SUM(G188:I188)</f>
        <v>12.505773659694627</v>
      </c>
      <c r="K188" s="300"/>
      <c r="L188" s="300">
        <v>3.3395493523727224</v>
      </c>
      <c r="M188" s="300">
        <v>5.6231705209353633</v>
      </c>
      <c r="N188" s="300">
        <v>4.1911335321309959</v>
      </c>
      <c r="O188" s="300">
        <f>SUM(L188:N188)</f>
        <v>13.153853405439081</v>
      </c>
      <c r="P188" s="300"/>
      <c r="Q188" s="300">
        <v>3.4448403975276323</v>
      </c>
      <c r="R188" s="300">
        <v>6.050667755107491</v>
      </c>
      <c r="S188" s="300">
        <v>4.2099229093100465</v>
      </c>
      <c r="T188" s="300">
        <f>SUM(Q188:S188)</f>
        <v>13.70543106194517</v>
      </c>
      <c r="U188" s="300"/>
      <c r="V188" s="300">
        <v>3.4735179515440988</v>
      </c>
      <c r="W188" s="300">
        <v>6.4536052227350158</v>
      </c>
      <c r="X188" s="300">
        <v>4.5582498603762538</v>
      </c>
      <c r="Y188" s="300">
        <f>SUM(V188:X188)</f>
        <v>14.485373034655368</v>
      </c>
    </row>
    <row r="189" spans="1:25" x14ac:dyDescent="0.2">
      <c r="A189" s="260" t="s">
        <v>364</v>
      </c>
      <c r="B189" s="300">
        <v>5.4461826984283555</v>
      </c>
      <c r="C189" s="300">
        <v>3.8406678751727505</v>
      </c>
      <c r="D189" s="300">
        <v>5.4017839835907493</v>
      </c>
      <c r="E189" s="300">
        <f t="shared" ref="E189:E190" si="299">SUM(B189:D189)</f>
        <v>14.688634557191854</v>
      </c>
      <c r="F189" s="300"/>
      <c r="G189" s="300">
        <v>4.4853644431387618</v>
      </c>
      <c r="H189" s="300">
        <v>3.8653553139147729</v>
      </c>
      <c r="I189" s="300">
        <v>3.9565065832518336</v>
      </c>
      <c r="J189" s="300">
        <f t="shared" ref="J189:J190" si="300">SUM(G189:I189)</f>
        <v>12.307226340305368</v>
      </c>
      <c r="K189" s="300"/>
      <c r="L189" s="300">
        <v>4.5089617618044429</v>
      </c>
      <c r="M189" s="300">
        <v>3.6123096837935518</v>
      </c>
      <c r="N189" s="300">
        <v>3.3478751489628946</v>
      </c>
      <c r="O189" s="300">
        <f t="shared" ref="O189:O190" si="301">SUM(L189:N189)</f>
        <v>11.46914659456089</v>
      </c>
      <c r="P189" s="300"/>
      <c r="Q189" s="300">
        <v>4.8715384835900917</v>
      </c>
      <c r="R189" s="300">
        <v>4.0028100254468155</v>
      </c>
      <c r="S189" s="300">
        <v>3.5712204290179113</v>
      </c>
      <c r="T189" s="300">
        <f t="shared" ref="T189:T190" si="302">SUM(Q189:S189)</f>
        <v>12.445568938054818</v>
      </c>
      <c r="U189" s="300"/>
      <c r="V189" s="300">
        <v>5.2718892741142831</v>
      </c>
      <c r="W189" s="300">
        <v>4.4844923458914181</v>
      </c>
      <c r="X189" s="300">
        <v>4.0302453453389351</v>
      </c>
      <c r="Y189" s="300">
        <f t="shared" ref="Y189:Y190" si="303">SUM(V189:X189)</f>
        <v>13.786626965344636</v>
      </c>
    </row>
    <row r="190" spans="1:25" x14ac:dyDescent="0.2">
      <c r="A190" s="264" t="s">
        <v>363</v>
      </c>
      <c r="B190" s="301">
        <f>SUM(B188:B189)</f>
        <v>8.7794878383472916</v>
      </c>
      <c r="C190" s="301">
        <f t="shared" ref="C190" si="304">SUM(C188:C189)</f>
        <v>9.425775585132282</v>
      </c>
      <c r="D190" s="301">
        <f t="shared" ref="D190" si="305">SUM(D188:D189)</f>
        <v>9.1017365765204765</v>
      </c>
      <c r="E190" s="301">
        <f t="shared" si="299"/>
        <v>27.307000000000048</v>
      </c>
      <c r="F190" s="301"/>
      <c r="G190" s="301">
        <f>SUM(G188:G189)</f>
        <v>7.476931053982975</v>
      </c>
      <c r="H190" s="301">
        <f t="shared" ref="H190" si="306">SUM(H188:H189)</f>
        <v>9.8273703209114451</v>
      </c>
      <c r="I190" s="301">
        <f t="shared" ref="I190" si="307">SUM(I188:I189)</f>
        <v>7.5086986251055752</v>
      </c>
      <c r="J190" s="301">
        <f t="shared" si="300"/>
        <v>24.812999999999995</v>
      </c>
      <c r="K190" s="301"/>
      <c r="L190" s="301">
        <f>SUM(L188:L189)</f>
        <v>7.8485111141771657</v>
      </c>
      <c r="M190" s="301">
        <f t="shared" ref="M190" si="308">SUM(M188:M189)</f>
        <v>9.2354802047289155</v>
      </c>
      <c r="N190" s="301">
        <f t="shared" ref="N190" si="309">SUM(N188:N189)</f>
        <v>7.5390086810938906</v>
      </c>
      <c r="O190" s="301">
        <f t="shared" si="301"/>
        <v>24.622999999999969</v>
      </c>
      <c r="P190" s="301"/>
      <c r="Q190" s="301">
        <f>SUM(Q188:Q189)</f>
        <v>8.3163788811177248</v>
      </c>
      <c r="R190" s="301">
        <f t="shared" ref="R190" si="310">SUM(R188:R189)</f>
        <v>10.053477780554307</v>
      </c>
      <c r="S190" s="301">
        <f t="shared" ref="S190" si="311">SUM(S188:S189)</f>
        <v>7.7811433383279578</v>
      </c>
      <c r="T190" s="301">
        <f t="shared" si="302"/>
        <v>26.150999999999989</v>
      </c>
      <c r="U190" s="301"/>
      <c r="V190" s="301">
        <f>SUM(V188:V189)</f>
        <v>8.7454072256583828</v>
      </c>
      <c r="W190" s="301">
        <f t="shared" ref="W190" si="312">SUM(W188:W189)</f>
        <v>10.938097568626434</v>
      </c>
      <c r="X190" s="301">
        <f t="shared" ref="X190" si="313">SUM(X188:X189)</f>
        <v>8.5884952057151889</v>
      </c>
      <c r="Y190" s="301">
        <f t="shared" si="303"/>
        <v>28.272000000000006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4.2529922526645514</v>
      </c>
      <c r="C197" s="300">
        <v>5.3245505301499874</v>
      </c>
      <c r="D197" s="300">
        <v>6.3653735428998415</v>
      </c>
      <c r="E197" s="300">
        <f>SUM(B197:D197)</f>
        <v>15.942916325714382</v>
      </c>
      <c r="F197" s="300"/>
      <c r="G197" s="300">
        <v>5.3951147452972608</v>
      </c>
      <c r="H197" s="300">
        <v>5.2515231623896304</v>
      </c>
      <c r="I197" s="300">
        <v>6.2983857689996681</v>
      </c>
      <c r="J197" s="300">
        <f>SUM(G197:I197)</f>
        <v>16.94502367668656</v>
      </c>
      <c r="K197" s="300"/>
      <c r="L197" s="300">
        <v>5.2659582438509114</v>
      </c>
      <c r="M197" s="300">
        <v>6.7305528805476262</v>
      </c>
      <c r="N197" s="300">
        <v>6.898790442553568</v>
      </c>
      <c r="O197" s="300">
        <f>SUM(L197:N197)</f>
        <v>18.895301566952106</v>
      </c>
      <c r="P197" s="300"/>
      <c r="Q197" s="300">
        <v>4.8975211198192099</v>
      </c>
      <c r="R197" s="300">
        <v>6.3697809860778918</v>
      </c>
      <c r="S197" s="300">
        <v>6.6439856315849095</v>
      </c>
      <c r="T197" s="300">
        <f>SUM(Q197:S197)</f>
        <v>17.911287737482013</v>
      </c>
      <c r="U197" s="300"/>
      <c r="V197" s="300">
        <v>4.6694376029311337</v>
      </c>
      <c r="W197" s="300">
        <v>6.1578385368836877</v>
      </c>
      <c r="X197" s="300">
        <v>6.5317970593037229</v>
      </c>
      <c r="Y197" s="300">
        <f>SUM(V197:X197)</f>
        <v>17.359073199118544</v>
      </c>
    </row>
    <row r="198" spans="1:25" x14ac:dyDescent="0.2">
      <c r="A198" s="260" t="s">
        <v>364</v>
      </c>
      <c r="B198" s="300">
        <v>6.5217224979578639</v>
      </c>
      <c r="C198" s="300">
        <v>1.4863173113622052</v>
      </c>
      <c r="D198" s="300">
        <v>3.6040438649655346</v>
      </c>
      <c r="E198" s="300">
        <f t="shared" ref="E198:E199" si="314">SUM(B198:D198)</f>
        <v>11.612083674285604</v>
      </c>
      <c r="F198" s="300"/>
      <c r="G198" s="300">
        <v>6.2747435711859536</v>
      </c>
      <c r="H198" s="300">
        <v>1.6459141746107309</v>
      </c>
      <c r="I198" s="300">
        <v>2.8513185775168246</v>
      </c>
      <c r="J198" s="300">
        <f t="shared" ref="J198:J199" si="315">SUM(G198:I198)</f>
        <v>10.77197632331351</v>
      </c>
      <c r="K198" s="300"/>
      <c r="L198" s="300">
        <v>4.4832421764255033</v>
      </c>
      <c r="M198" s="300">
        <v>1.3278687925535895</v>
      </c>
      <c r="N198" s="300">
        <v>2.1175874640688037</v>
      </c>
      <c r="O198" s="300">
        <f t="shared" ref="O198:O199" si="316">SUM(L198:N198)</f>
        <v>7.9286984330478969</v>
      </c>
      <c r="P198" s="300"/>
      <c r="Q198" s="300">
        <v>4.445401475226781</v>
      </c>
      <c r="R198" s="300">
        <v>1.2703166252151961</v>
      </c>
      <c r="S198" s="300">
        <v>2.0969941620759993</v>
      </c>
      <c r="T198" s="300">
        <f t="shared" ref="T198:T199" si="317">SUM(Q198:S198)</f>
        <v>7.8127122625179766</v>
      </c>
      <c r="U198" s="300"/>
      <c r="V198" s="300">
        <v>4.651916593016348</v>
      </c>
      <c r="W198" s="300">
        <v>1.272839419341915</v>
      </c>
      <c r="X198" s="300">
        <v>2.1851707885232141</v>
      </c>
      <c r="Y198" s="300">
        <f t="shared" ref="Y198:Y199" si="318">SUM(V198:X198)</f>
        <v>8.1099268008814782</v>
      </c>
    </row>
    <row r="199" spans="1:25" x14ac:dyDescent="0.2">
      <c r="A199" s="264" t="s">
        <v>363</v>
      </c>
      <c r="B199" s="301">
        <f>SUM(B197:B198)</f>
        <v>10.774714750622415</v>
      </c>
      <c r="C199" s="301">
        <f t="shared" ref="C199" si="319">SUM(C197:C198)</f>
        <v>6.8108678415121924</v>
      </c>
      <c r="D199" s="301">
        <f t="shared" ref="D199" si="320">SUM(D197:D198)</f>
        <v>9.9694174078653752</v>
      </c>
      <c r="E199" s="301">
        <f t="shared" si="314"/>
        <v>27.554999999999982</v>
      </c>
      <c r="F199" s="301"/>
      <c r="G199" s="301">
        <f>SUM(G197:G198)</f>
        <v>11.669858316483214</v>
      </c>
      <c r="H199" s="301">
        <f t="shared" ref="H199" si="321">SUM(H197:H198)</f>
        <v>6.897437337000361</v>
      </c>
      <c r="I199" s="301">
        <f t="shared" ref="I199" si="322">SUM(I197:I198)</f>
        <v>9.1497043465164936</v>
      </c>
      <c r="J199" s="301">
        <f t="shared" si="315"/>
        <v>27.71700000000007</v>
      </c>
      <c r="K199" s="301"/>
      <c r="L199" s="301">
        <f>SUM(L197:L198)</f>
        <v>9.7492004202764146</v>
      </c>
      <c r="M199" s="301">
        <f t="shared" ref="M199" si="323">SUM(M197:M198)</f>
        <v>8.0584216731012148</v>
      </c>
      <c r="N199" s="301">
        <f t="shared" ref="N199" si="324">SUM(N197:N198)</f>
        <v>9.0163779066223722</v>
      </c>
      <c r="O199" s="301">
        <f t="shared" si="316"/>
        <v>26.824000000000005</v>
      </c>
      <c r="P199" s="301"/>
      <c r="Q199" s="301">
        <f>SUM(Q197:Q198)</f>
        <v>9.3429225950459909</v>
      </c>
      <c r="R199" s="301">
        <f t="shared" ref="R199" si="325">SUM(R197:R198)</f>
        <v>7.6400976112930881</v>
      </c>
      <c r="S199" s="301">
        <f t="shared" ref="S199" si="326">SUM(S197:S198)</f>
        <v>8.7409797936609088</v>
      </c>
      <c r="T199" s="301">
        <f t="shared" si="317"/>
        <v>25.723999999999986</v>
      </c>
      <c r="U199" s="301"/>
      <c r="V199" s="301">
        <f>SUM(V197:V198)</f>
        <v>9.3213541959474817</v>
      </c>
      <c r="W199" s="301">
        <f t="shared" ref="W199" si="327">SUM(W197:W198)</f>
        <v>7.4306779562256029</v>
      </c>
      <c r="X199" s="301">
        <f t="shared" ref="X199" si="328">SUM(X197:X198)</f>
        <v>8.7169678478269361</v>
      </c>
      <c r="Y199" s="301">
        <f t="shared" si="318"/>
        <v>25.469000000000023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Coast to Capital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0.80748890696862308</v>
      </c>
      <c r="N7">
        <f>'Ind T4'!C122</f>
        <v>0.3201692055678107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1.6470602815102486</v>
      </c>
      <c r="N9">
        <f>'Ind T4'!C120</f>
        <v>0.34256132443848397</v>
      </c>
    </row>
    <row r="10" spans="1:16" x14ac:dyDescent="0.2">
      <c r="L10" s="13" t="str">
        <f>'Ind T4'!A80</f>
        <v>Education</v>
      </c>
      <c r="M10">
        <f>'Ind T4'!B119</f>
        <v>0.43416780212548467</v>
      </c>
      <c r="N10">
        <f>'Ind T4'!C119</f>
        <v>0.1368835142923075</v>
      </c>
    </row>
    <row r="11" spans="1:16" x14ac:dyDescent="0.2">
      <c r="L11" s="13" t="str">
        <f>'Ind T4'!A79</f>
        <v>Public admin. and defence</v>
      </c>
      <c r="M11">
        <f>'Ind T4'!B118</f>
        <v>0.43018527884286506</v>
      </c>
      <c r="N11">
        <f>'Ind T4'!C118</f>
        <v>0.10360115921284052</v>
      </c>
    </row>
    <row r="12" spans="1:16" x14ac:dyDescent="0.2">
      <c r="L12" s="1" t="str">
        <f>CONCATENATE("[",'Ind T4'!A78,"]")</f>
        <v>[Non-marketed services]</v>
      </c>
      <c r="M12">
        <f>'Ind T4'!B117</f>
        <v>1.0482890391027899</v>
      </c>
      <c r="N12">
        <f>'Ind T4'!C117</f>
        <v>0.23919154100600082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-0.53629673019021107</v>
      </c>
      <c r="N14" s="13">
        <f>'Ind T4'!C115</f>
        <v>-0.34497015810109888</v>
      </c>
    </row>
    <row r="15" spans="1:16" x14ac:dyDescent="0.2">
      <c r="L15" s="13" t="str">
        <f>'Ind T4'!A75</f>
        <v>Arts and entertainment</v>
      </c>
      <c r="M15" s="13">
        <f>'Ind T4'!B114</f>
        <v>-2.0479803698046806</v>
      </c>
      <c r="N15" s="13">
        <f>'Ind T4'!C114</f>
        <v>0.92552978247144591</v>
      </c>
    </row>
    <row r="16" spans="1:16" x14ac:dyDescent="0.2">
      <c r="L16" s="13" t="str">
        <f>'Ind T4'!A74</f>
        <v>Support services</v>
      </c>
      <c r="M16" s="13">
        <f>'Ind T4'!B113</f>
        <v>0.13047630592166737</v>
      </c>
      <c r="N16" s="13">
        <f>'Ind T4'!C113</f>
        <v>0.87967427633599549</v>
      </c>
    </row>
    <row r="17" spans="12:14" x14ac:dyDescent="0.2">
      <c r="L17" s="13" t="str">
        <f>'Ind T4'!A73</f>
        <v>Professional services</v>
      </c>
      <c r="M17" s="13">
        <f>'Ind T4'!B112</f>
        <v>1.1164475249405115</v>
      </c>
      <c r="N17" s="13">
        <f>'Ind T4'!C112</f>
        <v>0.7320548151278361</v>
      </c>
    </row>
    <row r="18" spans="12:14" x14ac:dyDescent="0.2">
      <c r="L18" s="13" t="str">
        <f>'Ind T4'!A72</f>
        <v>Real estate</v>
      </c>
      <c r="M18" s="13">
        <f>'Ind T4'!B111</f>
        <v>6.4074954849369092E-2</v>
      </c>
      <c r="N18" s="13">
        <f>'Ind T4'!C111</f>
        <v>0.57771280395868541</v>
      </c>
    </row>
    <row r="19" spans="12:14" x14ac:dyDescent="0.2">
      <c r="L19" t="str">
        <f>'Ind T4'!A71</f>
        <v>Finance and insurance</v>
      </c>
      <c r="M19">
        <f>'Ind T4'!B110</f>
        <v>-1.2141596120369358</v>
      </c>
      <c r="N19">
        <f>'Ind T4'!C110</f>
        <v>-0.65899645062160728</v>
      </c>
    </row>
    <row r="20" spans="12:14" x14ac:dyDescent="0.2">
      <c r="L20" t="str">
        <f>'Ind T4'!A70</f>
        <v>Information technology</v>
      </c>
      <c r="M20">
        <f>'Ind T4'!B109</f>
        <v>-1.1654117275256559</v>
      </c>
      <c r="N20">
        <f>'Ind T4'!C109</f>
        <v>1.0012750661440029</v>
      </c>
    </row>
    <row r="21" spans="12:14" x14ac:dyDescent="0.2">
      <c r="L21" t="str">
        <f>'Ind T4'!A69</f>
        <v>Media</v>
      </c>
      <c r="M21">
        <f>'Ind T4'!B108</f>
        <v>-5.7265990279319112</v>
      </c>
      <c r="N21">
        <f>'Ind T4'!C108</f>
        <v>-0.39467917599635971</v>
      </c>
    </row>
    <row r="22" spans="12:14" x14ac:dyDescent="0.2">
      <c r="L22" s="1" t="str">
        <f>CONCATENATE("[",'Ind T4'!A68,"]")</f>
        <v>[Business and other services]</v>
      </c>
      <c r="M22">
        <f>'Ind T4'!B107</f>
        <v>-0.38154546886034479</v>
      </c>
      <c r="N22">
        <f>'Ind T4'!C107</f>
        <v>0.5223124647450339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1.0125445024239621</v>
      </c>
      <c r="N24">
        <f>'Ind T4'!C105</f>
        <v>1.1399648689442987</v>
      </c>
    </row>
    <row r="25" spans="12:14" x14ac:dyDescent="0.2">
      <c r="L25" s="13" t="str">
        <f>'Ind T4'!A65</f>
        <v>Transport and storage</v>
      </c>
      <c r="M25">
        <f>'Ind T4'!B104</f>
        <v>1.2445688125844123</v>
      </c>
      <c r="N25">
        <f>'Ind T4'!C104</f>
        <v>-0.21814945972939981</v>
      </c>
    </row>
    <row r="26" spans="12:14" x14ac:dyDescent="0.2">
      <c r="L26" s="13" t="str">
        <f>'Ind T4'!A64</f>
        <v>Wholesale and retail trade</v>
      </c>
      <c r="M26">
        <f>'Ind T4'!B103</f>
        <v>0.60917367891442087</v>
      </c>
      <c r="N26">
        <f>'Ind T4'!C103</f>
        <v>0.1179271976484042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0.8424091979686521</v>
      </c>
      <c r="N27">
        <f>'Ind T4'!C102</f>
        <v>0.34148358507819498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2.9544238621073582</v>
      </c>
      <c r="N29">
        <f>'Ind T4'!C100</f>
        <v>0.62955104072248691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1.351544641153235</v>
      </c>
      <c r="N31">
        <f>'Ind T4'!C98</f>
        <v>-1.2464012799165203</v>
      </c>
    </row>
    <row r="32" spans="12:14" x14ac:dyDescent="0.2">
      <c r="L32" s="13" t="str">
        <f>'Ind T4'!A58</f>
        <v>Engineering</v>
      </c>
      <c r="M32">
        <f>'Ind T4'!B97</f>
        <v>6.6766526540696258</v>
      </c>
      <c r="N32">
        <f>'Ind T4'!C97</f>
        <v>-2.6697965287629355</v>
      </c>
    </row>
    <row r="33" spans="12:14" x14ac:dyDescent="0.2">
      <c r="L33" s="13" t="str">
        <f>'Ind T4'!A57</f>
        <v>Food drink and tobacco</v>
      </c>
      <c r="M33">
        <f>'Ind T4'!B96</f>
        <v>7.7773770178489521</v>
      </c>
      <c r="N33">
        <f>'Ind T4'!C96</f>
        <v>1.0702166804532176</v>
      </c>
    </row>
    <row r="34" spans="12:14" x14ac:dyDescent="0.2">
      <c r="L34" s="1" t="str">
        <f>CONCATENATE("[",'Ind T4'!A56,"]")</f>
        <v>[Manufacturing]</v>
      </c>
      <c r="M34">
        <f>'Ind T4'!B95</f>
        <v>3.3450872498927531</v>
      </c>
      <c r="N34">
        <f>'Ind T4'!C95</f>
        <v>-1.2754854802391247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4.3412209138123714</v>
      </c>
      <c r="N36">
        <f>'Ind T4'!C93</f>
        <v>1.0750161164545524</v>
      </c>
    </row>
    <row r="37" spans="12:14" x14ac:dyDescent="0.2">
      <c r="L37" s="13" t="str">
        <f>'Ind T4'!A53</f>
        <v>Electricity and gas</v>
      </c>
      <c r="M37">
        <f>'Ind T4'!B92</f>
        <v>19.496546486654289</v>
      </c>
      <c r="N37">
        <f>'Ind T4'!C92</f>
        <v>-0.11802249002240695</v>
      </c>
    </row>
    <row r="38" spans="12:14" x14ac:dyDescent="0.2">
      <c r="L38" s="13" t="str">
        <f>'Ind T4'!A52</f>
        <v>Mining and quarrying</v>
      </c>
      <c r="M38">
        <f>'Ind T4'!B91</f>
        <v>1.2754577322193761</v>
      </c>
      <c r="N38">
        <f>'Ind T4'!C91</f>
        <v>-1.1254132453448862</v>
      </c>
    </row>
    <row r="39" spans="12:14" x14ac:dyDescent="0.2">
      <c r="L39" s="45" t="str">
        <f>'Ind T4'!A51</f>
        <v>Agriculture</v>
      </c>
      <c r="M39">
        <f>'Ind T4'!B90</f>
        <v>-1.9984785928249593</v>
      </c>
      <c r="N39">
        <f>'Ind T4'!C90</f>
        <v>0.37062547091166742</v>
      </c>
    </row>
    <row r="40" spans="12:14" x14ac:dyDescent="0.2">
      <c r="L40" s="1" t="str">
        <f>CONCATENATE("[",'Ind T4'!A50,"]")</f>
        <v>[Primary sector and utilities]</v>
      </c>
      <c r="M40">
        <f>'Ind T4'!B89</f>
        <v>4.0262510450758349</v>
      </c>
      <c r="N40">
        <f>'Ind T4'!C89</f>
        <v>0.41282817355476897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Coast to Capital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14.667000000000023</v>
      </c>
      <c r="N5" s="11">
        <f t="shared" ref="N5:AL5" si="1">SUM(N6:N9)</f>
        <v>15.710999999999974</v>
      </c>
      <c r="O5" s="11">
        <f t="shared" si="1"/>
        <v>17.740000000000023</v>
      </c>
      <c r="P5" s="11">
        <f t="shared" si="1"/>
        <v>15.073000000000009</v>
      </c>
      <c r="Q5" s="11">
        <f t="shared" si="1"/>
        <v>19.03799999999999</v>
      </c>
      <c r="R5" s="11">
        <f t="shared" si="1"/>
        <v>14.821999999999981</v>
      </c>
      <c r="S5" s="11">
        <f t="shared" si="1"/>
        <v>16.705000000000005</v>
      </c>
      <c r="T5" s="11">
        <f t="shared" si="1"/>
        <v>19.493000000000002</v>
      </c>
      <c r="U5" s="11">
        <f t="shared" si="1"/>
        <v>18.006999999999991</v>
      </c>
      <c r="V5" s="11">
        <f t="shared" si="1"/>
        <v>19.70900000000001</v>
      </c>
      <c r="W5" s="11">
        <f t="shared" si="1"/>
        <v>18.05599999999999</v>
      </c>
      <c r="X5" s="11">
        <f t="shared" si="1"/>
        <v>17.993000000000009</v>
      </c>
      <c r="Y5" s="11">
        <f t="shared" si="1"/>
        <v>17.948999999999977</v>
      </c>
      <c r="Z5" s="11">
        <f t="shared" si="1"/>
        <v>18.088000000000001</v>
      </c>
      <c r="AA5" s="11">
        <f t="shared" si="1"/>
        <v>18.339000000000009</v>
      </c>
      <c r="AB5" s="11">
        <f t="shared" si="1"/>
        <v>18.467000000000031</v>
      </c>
      <c r="AC5" s="11">
        <f t="shared" si="1"/>
        <v>18.57099999999997</v>
      </c>
      <c r="AD5" s="11">
        <f t="shared" si="1"/>
        <v>18.65499999999999</v>
      </c>
      <c r="AE5" s="11">
        <f t="shared" si="1"/>
        <v>18.727000000000018</v>
      </c>
      <c r="AF5" s="11">
        <f t="shared" si="1"/>
        <v>18.79399999999999</v>
      </c>
      <c r="AG5" s="11">
        <f t="shared" si="1"/>
        <v>18.867000000000012</v>
      </c>
      <c r="AH5" s="11">
        <f t="shared" si="1"/>
        <v>18.937999999999985</v>
      </c>
      <c r="AI5" s="11">
        <f t="shared" si="1"/>
        <v>19.005999999999986</v>
      </c>
      <c r="AJ5" s="11">
        <f t="shared" si="1"/>
        <v>19.074000000000019</v>
      </c>
      <c r="AK5" s="11">
        <f t="shared" si="1"/>
        <v>19.14100000000002</v>
      </c>
      <c r="AL5" s="11">
        <f t="shared" si="1"/>
        <v>19.206999999999994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5.9600000000000168</v>
      </c>
      <c r="N6" s="11">
        <v>6.6940000000000071</v>
      </c>
      <c r="O6" s="11">
        <v>7.9960000000000155</v>
      </c>
      <c r="P6" s="11">
        <v>6.0610000000000142</v>
      </c>
      <c r="Q6" s="11">
        <v>11.354999999999993</v>
      </c>
      <c r="R6" s="11">
        <v>7.967999999999984</v>
      </c>
      <c r="S6" s="11">
        <v>7.7230000000000114</v>
      </c>
      <c r="T6" s="11">
        <v>8.8260000000000041</v>
      </c>
      <c r="U6" s="11">
        <v>7.4019999999999975</v>
      </c>
      <c r="V6" s="11">
        <v>8.9770000000000145</v>
      </c>
      <c r="W6" s="11">
        <v>7.2030000000000101</v>
      </c>
      <c r="X6" s="11">
        <v>7.2530000000000028</v>
      </c>
      <c r="Y6" s="11">
        <v>7.2979999999999787</v>
      </c>
      <c r="Z6" s="11">
        <v>7.3700000000000045</v>
      </c>
      <c r="AA6" s="11">
        <v>7.4160000000000066</v>
      </c>
      <c r="AB6" s="11">
        <v>7.4290000000000127</v>
      </c>
      <c r="AC6" s="11">
        <v>7.447999999999988</v>
      </c>
      <c r="AD6" s="11">
        <v>7.4640000000000057</v>
      </c>
      <c r="AE6" s="11">
        <v>7.4790000000000054</v>
      </c>
      <c r="AF6" s="11">
        <v>7.4929999999999932</v>
      </c>
      <c r="AG6" s="11">
        <v>7.5150000000000103</v>
      </c>
      <c r="AH6" s="11">
        <v>7.536999999999991</v>
      </c>
      <c r="AI6" s="11">
        <v>7.5569999999999942</v>
      </c>
      <c r="AJ6" s="11">
        <v>7.5769999999999946</v>
      </c>
      <c r="AK6" s="172">
        <v>7.5960000000000027</v>
      </c>
      <c r="AL6" s="11">
        <v>7.6139999999999981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0.68</v>
      </c>
      <c r="N7" s="11">
        <v>1.0979999999999994</v>
      </c>
      <c r="O7" s="11">
        <v>2.418000000000005</v>
      </c>
      <c r="P7" s="11">
        <v>2.0729999999999968</v>
      </c>
      <c r="Q7" s="11">
        <v>1.1709999999999987</v>
      </c>
      <c r="R7" s="11">
        <v>0.53499999999999837</v>
      </c>
      <c r="S7" s="11">
        <v>0.45800000000000085</v>
      </c>
      <c r="T7" s="11">
        <v>0.46900000000000064</v>
      </c>
      <c r="U7" s="11">
        <v>0.35100000000000087</v>
      </c>
      <c r="V7" s="11">
        <v>0.75899999999999979</v>
      </c>
      <c r="W7" s="11">
        <v>0.56999999999999873</v>
      </c>
      <c r="X7" s="11">
        <v>0.56000000000000039</v>
      </c>
      <c r="Y7" s="11">
        <v>0.55700000000000027</v>
      </c>
      <c r="Z7" s="11">
        <v>0.54500000000000104</v>
      </c>
      <c r="AA7" s="11">
        <v>0.53199999999999747</v>
      </c>
      <c r="AB7" s="11">
        <v>0.5229999999999998</v>
      </c>
      <c r="AC7" s="11">
        <v>0.51800000000000024</v>
      </c>
      <c r="AD7" s="11">
        <v>0.51199999999999968</v>
      </c>
      <c r="AE7" s="11">
        <v>0.50699999999999967</v>
      </c>
      <c r="AF7" s="11">
        <v>0.502999999999999</v>
      </c>
      <c r="AG7" s="11">
        <v>0.49900000000000005</v>
      </c>
      <c r="AH7" s="11">
        <v>0.49499999999999988</v>
      </c>
      <c r="AI7" s="11">
        <v>0.49099999999999899</v>
      </c>
      <c r="AJ7" s="11">
        <v>0.4870000000000006</v>
      </c>
      <c r="AK7" s="172">
        <v>0.48399999999999938</v>
      </c>
      <c r="AL7" s="11">
        <v>0.48100000000000065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4.6090000000000044</v>
      </c>
      <c r="N8" s="11">
        <v>4.0519999999999721</v>
      </c>
      <c r="O8" s="11">
        <v>3.6670000000000025</v>
      </c>
      <c r="P8" s="11">
        <v>3.7819999999999951</v>
      </c>
      <c r="Q8" s="11">
        <v>2.1330000000000005</v>
      </c>
      <c r="R8" s="11">
        <v>2.0570000000000008</v>
      </c>
      <c r="S8" s="11">
        <v>4.2610000000000001</v>
      </c>
      <c r="T8" s="11">
        <v>4.5989999999999878</v>
      </c>
      <c r="U8" s="11">
        <v>4.8210000000000015</v>
      </c>
      <c r="V8" s="11">
        <v>4.3069999999999995</v>
      </c>
      <c r="W8" s="11">
        <v>5.0119999999999996</v>
      </c>
      <c r="X8" s="11">
        <v>4.9859999999999953</v>
      </c>
      <c r="Y8" s="11">
        <v>4.919999999999999</v>
      </c>
      <c r="Z8" s="11">
        <v>4.9039999999999973</v>
      </c>
      <c r="AA8" s="11">
        <v>4.902000000000001</v>
      </c>
      <c r="AB8" s="11">
        <v>4.9000000000000075</v>
      </c>
      <c r="AC8" s="11">
        <v>4.895999999999991</v>
      </c>
      <c r="AD8" s="11">
        <v>4.895000000000004</v>
      </c>
      <c r="AE8" s="11">
        <v>4.8940000000000099</v>
      </c>
      <c r="AF8" s="11">
        <v>4.8949999999999898</v>
      </c>
      <c r="AG8" s="11">
        <v>4.8980000000000095</v>
      </c>
      <c r="AH8" s="11">
        <v>4.9020000000000046</v>
      </c>
      <c r="AI8" s="11">
        <v>4.9069999999999983</v>
      </c>
      <c r="AJ8" s="11">
        <v>4.9120000000000079</v>
      </c>
      <c r="AK8" s="172">
        <v>4.9180000000000081</v>
      </c>
      <c r="AL8" s="11">
        <v>4.9239999999999942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3.4180000000000028</v>
      </c>
      <c r="N9" s="11">
        <v>3.8669999999999947</v>
      </c>
      <c r="O9" s="11">
        <v>3.6589999999999994</v>
      </c>
      <c r="P9" s="11">
        <v>3.1570000000000031</v>
      </c>
      <c r="Q9" s="11">
        <v>4.3789999999999978</v>
      </c>
      <c r="R9" s="11">
        <v>4.2619999999999978</v>
      </c>
      <c r="S9" s="11">
        <v>4.2629999999999955</v>
      </c>
      <c r="T9" s="11">
        <v>5.5990000000000109</v>
      </c>
      <c r="U9" s="11">
        <v>5.4329999999999901</v>
      </c>
      <c r="V9" s="11">
        <v>5.6659999999999959</v>
      </c>
      <c r="W9" s="11">
        <v>5.270999999999983</v>
      </c>
      <c r="X9" s="11">
        <v>5.1940000000000115</v>
      </c>
      <c r="Y9" s="11">
        <v>5.1740000000000013</v>
      </c>
      <c r="Z9" s="11">
        <v>5.2690000000000001</v>
      </c>
      <c r="AA9" s="11">
        <v>5.4890000000000034</v>
      </c>
      <c r="AB9" s="11">
        <v>5.6150000000000109</v>
      </c>
      <c r="AC9" s="11">
        <v>5.7089999999999907</v>
      </c>
      <c r="AD9" s="11">
        <v>5.783999999999982</v>
      </c>
      <c r="AE9" s="11">
        <v>5.8470000000000022</v>
      </c>
      <c r="AF9" s="11">
        <v>5.9030000000000067</v>
      </c>
      <c r="AG9" s="11">
        <v>5.954999999999993</v>
      </c>
      <c r="AH9" s="11">
        <v>6.0039999999999889</v>
      </c>
      <c r="AI9" s="11">
        <v>6.0509999999999931</v>
      </c>
      <c r="AJ9" s="11">
        <v>6.0980000000000167</v>
      </c>
      <c r="AK9" s="172">
        <v>6.1430000000000096</v>
      </c>
      <c r="AL9" s="11">
        <v>6.1880000000000006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39.918000000000042</v>
      </c>
      <c r="N11" s="11">
        <f t="shared" si="2"/>
        <v>39.207999999999998</v>
      </c>
      <c r="O11" s="11">
        <f t="shared" si="2"/>
        <v>39.038999999999987</v>
      </c>
      <c r="P11" s="11">
        <f t="shared" si="2"/>
        <v>36.667000000000044</v>
      </c>
      <c r="Q11" s="11">
        <f t="shared" si="2"/>
        <v>38.193000000000012</v>
      </c>
      <c r="R11" s="11">
        <f t="shared" ref="R11" si="3">SUM(R12:R14)</f>
        <v>38.232999999999976</v>
      </c>
      <c r="S11" s="11">
        <f t="shared" ref="S11" si="4">SUM(S12:S14)</f>
        <v>42.788000000000046</v>
      </c>
      <c r="T11" s="11">
        <f t="shared" ref="T11" si="5">SUM(T12:T14)</f>
        <v>42.604999999999919</v>
      </c>
      <c r="U11" s="11">
        <f t="shared" ref="U11" si="6">SUM(U12:U14)</f>
        <v>42.137999999999934</v>
      </c>
      <c r="V11" s="11">
        <f t="shared" ref="V11" si="7">SUM(V12:V14)</f>
        <v>45.194000000000059</v>
      </c>
      <c r="W11" s="11">
        <f t="shared" ref="W11" si="8">SUM(W12:W14)</f>
        <v>45.070000000000043</v>
      </c>
      <c r="X11" s="11">
        <f t="shared" ref="X11" si="9">SUM(X12:X14)</f>
        <v>44.948999999999984</v>
      </c>
      <c r="Y11" s="11">
        <f t="shared" ref="Y11" si="10">SUM(Y12:Y14)</f>
        <v>44.353000000000158</v>
      </c>
      <c r="Z11" s="11">
        <f t="shared" ref="Z11" si="11">SUM(Z12:Z14)</f>
        <v>43.730000000000032</v>
      </c>
      <c r="AA11" s="11">
        <f t="shared" ref="AA11" si="12">SUM(AA12:AA14)</f>
        <v>43.265000000000015</v>
      </c>
      <c r="AB11" s="11">
        <f t="shared" ref="AB11" si="13">SUM(AB12:AB14)</f>
        <v>42.637000000000072</v>
      </c>
      <c r="AC11" s="11">
        <f t="shared" ref="AC11" si="14">SUM(AC12:AC14)</f>
        <v>41.994999999999941</v>
      </c>
      <c r="AD11" s="11">
        <f>SUM(AD12:AD14)</f>
        <v>41.365999999999957</v>
      </c>
      <c r="AE11" s="11">
        <f t="shared" ref="AE11" si="15">SUM(AE12:AE14)</f>
        <v>40.76599999999997</v>
      </c>
      <c r="AF11" s="11">
        <f t="shared" ref="AF11" si="16">SUM(AF12:AF14)</f>
        <v>40.189999999999984</v>
      </c>
      <c r="AG11" s="11">
        <f t="shared" ref="AG11:AL11" si="17">SUM(AG12:AG14)</f>
        <v>39.66599999999999</v>
      </c>
      <c r="AH11" s="11">
        <f t="shared" si="17"/>
        <v>39.13599999999996</v>
      </c>
      <c r="AI11" s="11">
        <f t="shared" si="17"/>
        <v>38.620000000000026</v>
      </c>
      <c r="AJ11" s="11">
        <f t="shared" si="17"/>
        <v>38.121999999999979</v>
      </c>
      <c r="AK11" s="11">
        <f t="shared" si="17"/>
        <v>37.63900000000001</v>
      </c>
      <c r="AL11" s="11">
        <f t="shared" si="17"/>
        <v>37.175999999999959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3.0479999999999983</v>
      </c>
      <c r="N12" s="11">
        <v>4.0939999999999985</v>
      </c>
      <c r="O12" s="11">
        <v>3.7450000000000054</v>
      </c>
      <c r="P12" s="11">
        <v>3.1700000000000075</v>
      </c>
      <c r="Q12" s="11">
        <v>3.8530000000000082</v>
      </c>
      <c r="R12" s="11">
        <v>3.6500000000000079</v>
      </c>
      <c r="S12" s="11">
        <v>4.1100000000000012</v>
      </c>
      <c r="T12" s="11">
        <v>4.4220000000000041</v>
      </c>
      <c r="U12" s="11">
        <v>4.4569999999999981</v>
      </c>
      <c r="V12" s="11">
        <v>5.3249999999999842</v>
      </c>
      <c r="W12" s="11">
        <v>5.3080000000000158</v>
      </c>
      <c r="X12" s="11">
        <v>5.4119999999999848</v>
      </c>
      <c r="Y12" s="11">
        <v>5.5330000000000021</v>
      </c>
      <c r="Z12" s="11">
        <v>5.6049999999999924</v>
      </c>
      <c r="AA12" s="11">
        <v>5.6699999999999982</v>
      </c>
      <c r="AB12" s="11">
        <v>5.7290000000000143</v>
      </c>
      <c r="AC12" s="11">
        <v>5.7769999999999966</v>
      </c>
      <c r="AD12" s="11">
        <v>5.8249999999999869</v>
      </c>
      <c r="AE12" s="11">
        <v>5.8749999999999938</v>
      </c>
      <c r="AF12" s="11">
        <v>5.923</v>
      </c>
      <c r="AG12" s="11">
        <v>5.9749999999999925</v>
      </c>
      <c r="AH12" s="11">
        <v>6.0280000000000129</v>
      </c>
      <c r="AI12" s="11">
        <v>6.0790000000000202</v>
      </c>
      <c r="AJ12" s="11">
        <v>6.1299999999999901</v>
      </c>
      <c r="AK12" s="172">
        <v>6.1789999999999994</v>
      </c>
      <c r="AL12" s="11">
        <v>6.2269999999999923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11.950999999999999</v>
      </c>
      <c r="N13" s="11">
        <v>11.659999999999982</v>
      </c>
      <c r="O13" s="11">
        <v>10.226000000000024</v>
      </c>
      <c r="P13" s="11">
        <v>10.843000000000005</v>
      </c>
      <c r="Q13" s="11">
        <v>10.068999999999981</v>
      </c>
      <c r="R13" s="11">
        <v>8.9019999999999992</v>
      </c>
      <c r="S13" s="11">
        <v>11.297000000000001</v>
      </c>
      <c r="T13" s="11">
        <v>11.365999999999998</v>
      </c>
      <c r="U13" s="11">
        <v>10.852000000000011</v>
      </c>
      <c r="V13" s="11">
        <v>12.42500000000002</v>
      </c>
      <c r="W13" s="11">
        <v>12.298000000000007</v>
      </c>
      <c r="X13" s="11">
        <v>12.315000000000015</v>
      </c>
      <c r="Y13" s="11">
        <v>12.043999999999995</v>
      </c>
      <c r="Z13" s="11">
        <v>11.855999999999991</v>
      </c>
      <c r="AA13" s="11">
        <v>11.629000000000001</v>
      </c>
      <c r="AB13" s="11">
        <v>11.340000000000023</v>
      </c>
      <c r="AC13" s="11">
        <v>10.977999999999998</v>
      </c>
      <c r="AD13" s="11">
        <v>10.625000000000004</v>
      </c>
      <c r="AE13" s="11">
        <v>10.283000000000001</v>
      </c>
      <c r="AF13" s="11">
        <v>9.9520000000000213</v>
      </c>
      <c r="AG13" s="11">
        <v>9.6410000000000018</v>
      </c>
      <c r="AH13" s="11">
        <v>9.3349999999999902</v>
      </c>
      <c r="AI13" s="11">
        <v>9.0370000000000132</v>
      </c>
      <c r="AJ13" s="11">
        <v>8.7480000000000135</v>
      </c>
      <c r="AK13" s="172">
        <v>8.4669999999999863</v>
      </c>
      <c r="AL13" s="11">
        <v>8.1949999999999914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24.919000000000047</v>
      </c>
      <c r="N14" s="11">
        <v>23.454000000000018</v>
      </c>
      <c r="O14" s="11">
        <v>25.067999999999959</v>
      </c>
      <c r="P14" s="11">
        <v>22.654000000000028</v>
      </c>
      <c r="Q14" s="11">
        <v>24.271000000000022</v>
      </c>
      <c r="R14" s="11">
        <v>25.680999999999973</v>
      </c>
      <c r="S14" s="11">
        <v>27.381000000000046</v>
      </c>
      <c r="T14" s="11">
        <v>26.816999999999918</v>
      </c>
      <c r="U14" s="11">
        <v>26.828999999999926</v>
      </c>
      <c r="V14" s="11">
        <v>27.444000000000052</v>
      </c>
      <c r="W14" s="11">
        <v>27.46400000000002</v>
      </c>
      <c r="X14" s="11">
        <v>27.221999999999984</v>
      </c>
      <c r="Y14" s="11">
        <v>26.77600000000016</v>
      </c>
      <c r="Z14" s="11">
        <v>26.269000000000045</v>
      </c>
      <c r="AA14" s="11">
        <v>25.966000000000012</v>
      </c>
      <c r="AB14" s="11">
        <v>25.568000000000033</v>
      </c>
      <c r="AC14" s="11">
        <v>25.239999999999945</v>
      </c>
      <c r="AD14" s="11">
        <v>24.915999999999965</v>
      </c>
      <c r="AE14" s="11">
        <v>24.607999999999976</v>
      </c>
      <c r="AF14" s="11">
        <v>24.314999999999966</v>
      </c>
      <c r="AG14" s="11">
        <v>24.049999999999994</v>
      </c>
      <c r="AH14" s="11">
        <v>23.772999999999957</v>
      </c>
      <c r="AI14" s="11">
        <v>23.503999999999991</v>
      </c>
      <c r="AJ14" s="11">
        <v>23.243999999999975</v>
      </c>
      <c r="AK14" s="172">
        <v>22.993000000000027</v>
      </c>
      <c r="AL14" s="11">
        <v>22.753999999999976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56.965000000000138</v>
      </c>
      <c r="N16" s="11">
        <v>50.719000000000086</v>
      </c>
      <c r="O16" s="11">
        <v>48.259000000000022</v>
      </c>
      <c r="P16" s="11">
        <v>52.22200000000003</v>
      </c>
      <c r="Q16" s="11">
        <v>53.468999999999966</v>
      </c>
      <c r="R16" s="11">
        <v>51.86600000000012</v>
      </c>
      <c r="S16" s="11">
        <v>61.137000000000114</v>
      </c>
      <c r="T16" s="11">
        <v>61.939999999999905</v>
      </c>
      <c r="U16" s="11">
        <v>56.427000000000064</v>
      </c>
      <c r="V16" s="11">
        <v>58.816000000000003</v>
      </c>
      <c r="W16" s="11">
        <v>59.99400000000017</v>
      </c>
      <c r="X16" s="11">
        <v>59.590999999999944</v>
      </c>
      <c r="Y16" s="11">
        <v>60.126000000000012</v>
      </c>
      <c r="Z16" s="11">
        <v>61.340000000000053</v>
      </c>
      <c r="AA16" s="11">
        <v>62.258999999999915</v>
      </c>
      <c r="AB16" s="11">
        <v>62.648999999999823</v>
      </c>
      <c r="AC16" s="11">
        <v>62.994000000000099</v>
      </c>
      <c r="AD16" s="11">
        <v>63.246999999999971</v>
      </c>
      <c r="AE16" s="11">
        <v>63.547000000000146</v>
      </c>
      <c r="AF16" s="11">
        <v>63.826000000000192</v>
      </c>
      <c r="AG16" s="11">
        <v>64.154999999999987</v>
      </c>
      <c r="AH16" s="11">
        <v>64.492999999999967</v>
      </c>
      <c r="AI16" s="11">
        <v>64.84000000000006</v>
      </c>
      <c r="AJ16" s="11">
        <v>65.193999999999932</v>
      </c>
      <c r="AK16" s="172">
        <v>65.553000000000011</v>
      </c>
      <c r="AL16" s="11">
        <v>65.916000000000025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196.56599999999992</v>
      </c>
      <c r="N18" s="11">
        <f t="shared" ref="N18:AL18" si="18">SUM(N19:N21)</f>
        <v>205.29999999999981</v>
      </c>
      <c r="O18" s="11">
        <f t="shared" si="18"/>
        <v>217.26399999999995</v>
      </c>
      <c r="P18" s="11">
        <f t="shared" si="18"/>
        <v>212.35299999999978</v>
      </c>
      <c r="Q18" s="11">
        <f t="shared" si="18"/>
        <v>214.24999999999977</v>
      </c>
      <c r="R18" s="11">
        <f t="shared" si="18"/>
        <v>216.0559999999997</v>
      </c>
      <c r="S18" s="11">
        <f t="shared" si="18"/>
        <v>222.93100000000013</v>
      </c>
      <c r="T18" s="11">
        <f t="shared" si="18"/>
        <v>216.07100000000025</v>
      </c>
      <c r="U18" s="11">
        <f t="shared" si="18"/>
        <v>220.77600000000004</v>
      </c>
      <c r="V18" s="11">
        <f t="shared" si="18"/>
        <v>230.59499999999997</v>
      </c>
      <c r="W18" s="11">
        <f t="shared" si="18"/>
        <v>225.31100000000035</v>
      </c>
      <c r="X18" s="11">
        <f t="shared" si="18"/>
        <v>223.61799999999997</v>
      </c>
      <c r="Y18" s="11">
        <f t="shared" si="18"/>
        <v>223.48899999999986</v>
      </c>
      <c r="Z18" s="11">
        <f t="shared" si="18"/>
        <v>224.78200000000012</v>
      </c>
      <c r="AA18" s="11">
        <f t="shared" si="18"/>
        <v>226.32099999999957</v>
      </c>
      <c r="AB18" s="11">
        <f t="shared" si="18"/>
        <v>227.7589999999999</v>
      </c>
      <c r="AC18" s="11">
        <f t="shared" si="18"/>
        <v>228.91099999999969</v>
      </c>
      <c r="AD18" s="11">
        <f t="shared" si="18"/>
        <v>229.93899999999977</v>
      </c>
      <c r="AE18" s="11">
        <f t="shared" si="18"/>
        <v>230.89199999999977</v>
      </c>
      <c r="AF18" s="11">
        <f t="shared" si="18"/>
        <v>231.8089999999998</v>
      </c>
      <c r="AG18" s="11">
        <f t="shared" si="18"/>
        <v>232.73699999999997</v>
      </c>
      <c r="AH18" s="11">
        <f t="shared" si="18"/>
        <v>233.64099999999962</v>
      </c>
      <c r="AI18" s="11">
        <f t="shared" si="18"/>
        <v>234.5169999999998</v>
      </c>
      <c r="AJ18" s="11">
        <f t="shared" si="18"/>
        <v>235.41699999999989</v>
      </c>
      <c r="AK18" s="11">
        <f t="shared" si="18"/>
        <v>236.28499999999974</v>
      </c>
      <c r="AL18" s="11">
        <f t="shared" si="18"/>
        <v>237.13200000000018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110.79399999999988</v>
      </c>
      <c r="N19" s="11">
        <v>111.25799999999985</v>
      </c>
      <c r="O19" s="11">
        <v>116.20799999999987</v>
      </c>
      <c r="P19" s="11">
        <v>118.22699999999989</v>
      </c>
      <c r="Q19" s="11">
        <v>119.10199999999982</v>
      </c>
      <c r="R19" s="11">
        <v>116.33999999999966</v>
      </c>
      <c r="S19" s="11">
        <v>120.2940000000001</v>
      </c>
      <c r="T19" s="11">
        <v>116.38800000000037</v>
      </c>
      <c r="U19" s="11">
        <v>115.88700000000016</v>
      </c>
      <c r="V19" s="11">
        <v>117.24100000000008</v>
      </c>
      <c r="W19" s="11">
        <v>119.92700000000025</v>
      </c>
      <c r="X19" s="11">
        <v>120.11900000000006</v>
      </c>
      <c r="Y19" s="11">
        <v>120.1569999999999</v>
      </c>
      <c r="Z19" s="11">
        <v>120.22900000000016</v>
      </c>
      <c r="AA19" s="11">
        <v>120.4069999999999</v>
      </c>
      <c r="AB19" s="11">
        <v>120.648</v>
      </c>
      <c r="AC19" s="11">
        <v>120.80299999999986</v>
      </c>
      <c r="AD19" s="11">
        <v>120.92899999999983</v>
      </c>
      <c r="AE19" s="11">
        <v>121.03999999999978</v>
      </c>
      <c r="AF19" s="11">
        <v>121.14799999999985</v>
      </c>
      <c r="AG19" s="11">
        <v>121.27399999999982</v>
      </c>
      <c r="AH19" s="11">
        <v>121.40799999999976</v>
      </c>
      <c r="AI19" s="11">
        <v>121.53799999999977</v>
      </c>
      <c r="AJ19" s="11">
        <v>121.71699999999986</v>
      </c>
      <c r="AK19" s="172">
        <v>121.89099999999969</v>
      </c>
      <c r="AL19" s="11">
        <v>122.06600000000013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36.485999999999954</v>
      </c>
      <c r="N20" s="11">
        <v>40.049999999999976</v>
      </c>
      <c r="O20" s="11">
        <v>42.960000000000107</v>
      </c>
      <c r="P20" s="11">
        <v>40.331000000000024</v>
      </c>
      <c r="Q20" s="11">
        <v>39.755999999999879</v>
      </c>
      <c r="R20" s="11">
        <v>42.557000000000031</v>
      </c>
      <c r="S20" s="11">
        <v>45.515999999999948</v>
      </c>
      <c r="T20" s="11">
        <v>44.911999999999949</v>
      </c>
      <c r="U20" s="11">
        <v>46.525999999999996</v>
      </c>
      <c r="V20" s="11">
        <v>48.881999999999856</v>
      </c>
      <c r="W20" s="11">
        <v>45.272000000000041</v>
      </c>
      <c r="X20" s="11">
        <v>45.946999999999903</v>
      </c>
      <c r="Y20" s="11">
        <v>44.595999999999918</v>
      </c>
      <c r="Z20" s="11">
        <v>44.281000000000006</v>
      </c>
      <c r="AA20" s="11">
        <v>44.119999999999784</v>
      </c>
      <c r="AB20" s="11">
        <v>44.130999999999979</v>
      </c>
      <c r="AC20" s="11">
        <v>44.096999999999966</v>
      </c>
      <c r="AD20" s="11">
        <v>44.058999999999976</v>
      </c>
      <c r="AE20" s="11">
        <v>44.016000000000005</v>
      </c>
      <c r="AF20" s="11">
        <v>43.976999999999947</v>
      </c>
      <c r="AG20" s="11">
        <v>43.947000000000074</v>
      </c>
      <c r="AH20" s="11">
        <v>43.913999999999987</v>
      </c>
      <c r="AI20" s="11">
        <v>43.88500000000009</v>
      </c>
      <c r="AJ20" s="11">
        <v>43.859000000000044</v>
      </c>
      <c r="AK20" s="172">
        <v>43.834000000000088</v>
      </c>
      <c r="AL20" s="11">
        <v>43.812999999999938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49.286000000000087</v>
      </c>
      <c r="N21" s="11">
        <v>53.99199999999999</v>
      </c>
      <c r="O21" s="11">
        <v>58.095999999999961</v>
      </c>
      <c r="P21" s="11">
        <v>53.794999999999881</v>
      </c>
      <c r="Q21" s="11">
        <v>55.392000000000088</v>
      </c>
      <c r="R21" s="11">
        <v>57.158999999999999</v>
      </c>
      <c r="S21" s="11">
        <v>57.121000000000073</v>
      </c>
      <c r="T21" s="11">
        <v>54.770999999999944</v>
      </c>
      <c r="U21" s="11">
        <v>58.362999999999886</v>
      </c>
      <c r="V21" s="11">
        <v>64.472000000000051</v>
      </c>
      <c r="W21" s="11">
        <v>60.112000000000059</v>
      </c>
      <c r="X21" s="11">
        <v>57.552</v>
      </c>
      <c r="Y21" s="11">
        <v>58.736000000000061</v>
      </c>
      <c r="Z21" s="11">
        <v>60.271999999999963</v>
      </c>
      <c r="AA21" s="11">
        <v>61.79399999999989</v>
      </c>
      <c r="AB21" s="11">
        <v>62.979999999999926</v>
      </c>
      <c r="AC21" s="11">
        <v>64.010999999999882</v>
      </c>
      <c r="AD21" s="11">
        <v>64.950999999999965</v>
      </c>
      <c r="AE21" s="11">
        <v>65.83599999999997</v>
      </c>
      <c r="AF21" s="11">
        <v>66.683999999999983</v>
      </c>
      <c r="AG21" s="11">
        <v>67.516000000000062</v>
      </c>
      <c r="AH21" s="11">
        <v>68.318999999999875</v>
      </c>
      <c r="AI21" s="11">
        <v>69.093999999999937</v>
      </c>
      <c r="AJ21" s="11">
        <v>69.84099999999998</v>
      </c>
      <c r="AK21" s="172">
        <v>70.55999999999996</v>
      </c>
      <c r="AL21" s="11">
        <v>71.253000000000085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243.102</v>
      </c>
      <c r="N23" s="11">
        <f t="shared" ref="N23:AL23" si="19">SUM(N24:N31)</f>
        <v>248.1450000000001</v>
      </c>
      <c r="O23" s="11">
        <f t="shared" si="19"/>
        <v>266.19599999999986</v>
      </c>
      <c r="P23" s="11">
        <f t="shared" si="19"/>
        <v>261.99900000000014</v>
      </c>
      <c r="Q23" s="11">
        <f t="shared" si="19"/>
        <v>276.09599999999995</v>
      </c>
      <c r="R23" s="11">
        <f t="shared" si="19"/>
        <v>281.58299999999969</v>
      </c>
      <c r="S23" s="11">
        <f t="shared" si="19"/>
        <v>288.01399999999984</v>
      </c>
      <c r="T23" s="11">
        <f t="shared" si="19"/>
        <v>273.88199999999989</v>
      </c>
      <c r="U23" s="11">
        <f t="shared" si="19"/>
        <v>273.22000000000008</v>
      </c>
      <c r="V23" s="11">
        <f t="shared" si="19"/>
        <v>288.08200000000005</v>
      </c>
      <c r="W23" s="11">
        <f t="shared" si="19"/>
        <v>276.2519999999999</v>
      </c>
      <c r="X23" s="11">
        <f t="shared" si="19"/>
        <v>279.13799999999981</v>
      </c>
      <c r="Y23" s="11">
        <f t="shared" si="19"/>
        <v>280.17599999999999</v>
      </c>
      <c r="Z23" s="11">
        <f t="shared" si="19"/>
        <v>281.47500000000014</v>
      </c>
      <c r="AA23" s="11">
        <f t="shared" si="19"/>
        <v>283.12400000000014</v>
      </c>
      <c r="AB23" s="11">
        <f t="shared" si="19"/>
        <v>284.41799999999989</v>
      </c>
      <c r="AC23" s="11">
        <f t="shared" si="19"/>
        <v>285.83399999999995</v>
      </c>
      <c r="AD23" s="11">
        <f t="shared" si="19"/>
        <v>287.21600000000007</v>
      </c>
      <c r="AE23" s="11">
        <f t="shared" si="19"/>
        <v>288.59299999999973</v>
      </c>
      <c r="AF23" s="11">
        <f t="shared" si="19"/>
        <v>289.98300000000023</v>
      </c>
      <c r="AG23" s="11">
        <f t="shared" si="19"/>
        <v>291.45800000000014</v>
      </c>
      <c r="AH23" s="11">
        <f t="shared" si="19"/>
        <v>292.90299999999985</v>
      </c>
      <c r="AI23" s="11">
        <f t="shared" si="19"/>
        <v>294.36199999999991</v>
      </c>
      <c r="AJ23" s="11">
        <f t="shared" si="19"/>
        <v>295.81699999999995</v>
      </c>
      <c r="AK23" s="11">
        <f t="shared" si="19"/>
        <v>297.26300000000043</v>
      </c>
      <c r="AL23" s="11">
        <f t="shared" si="19"/>
        <v>298.70499999999998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5.8479999999999972</v>
      </c>
      <c r="N24" s="11">
        <v>6.2640000000000038</v>
      </c>
      <c r="O24" s="11">
        <v>9.8050000000000104</v>
      </c>
      <c r="P24" s="11">
        <v>6.8869999999999774</v>
      </c>
      <c r="Q24" s="11">
        <v>7.1420000000000075</v>
      </c>
      <c r="R24" s="11">
        <v>9.1870000000000136</v>
      </c>
      <c r="S24" s="11">
        <v>6.6859999999999991</v>
      </c>
      <c r="T24" s="11">
        <v>7.278999999999991</v>
      </c>
      <c r="U24" s="11">
        <v>7.460999999999995</v>
      </c>
      <c r="V24" s="11">
        <v>6.1790000000000012</v>
      </c>
      <c r="W24" s="11">
        <v>6.8409999999999975</v>
      </c>
      <c r="X24" s="11">
        <v>6.7270000000000074</v>
      </c>
      <c r="Y24" s="11">
        <v>6.6859999999999866</v>
      </c>
      <c r="Z24" s="11">
        <v>6.6400000000000103</v>
      </c>
      <c r="AA24" s="11">
        <v>6.6050000000000102</v>
      </c>
      <c r="AB24" s="11">
        <v>6.5989999999999966</v>
      </c>
      <c r="AC24" s="11">
        <v>6.5850000000000088</v>
      </c>
      <c r="AD24" s="11">
        <v>6.5700000000000056</v>
      </c>
      <c r="AE24" s="11">
        <v>6.5559999999999983</v>
      </c>
      <c r="AF24" s="11">
        <v>6.5410000000000021</v>
      </c>
      <c r="AG24" s="11">
        <v>6.5250000000000057</v>
      </c>
      <c r="AH24" s="11">
        <v>6.5090000000000057</v>
      </c>
      <c r="AI24" s="11">
        <v>6.4939999999999998</v>
      </c>
      <c r="AJ24" s="11">
        <v>6.477999999999998</v>
      </c>
      <c r="AK24" s="172">
        <v>6.4629999999999921</v>
      </c>
      <c r="AL24" s="11">
        <v>6.447000000000001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22.639999999999926</v>
      </c>
      <c r="N25" s="11">
        <v>24.539000000000058</v>
      </c>
      <c r="O25" s="11">
        <v>21.569999999999972</v>
      </c>
      <c r="P25" s="11">
        <v>25.074000000000062</v>
      </c>
      <c r="Q25" s="11">
        <v>26.283000000000008</v>
      </c>
      <c r="R25" s="11">
        <v>31.003999999999976</v>
      </c>
      <c r="S25" s="11">
        <v>31.899999999999991</v>
      </c>
      <c r="T25" s="11">
        <v>28.88300000000007</v>
      </c>
      <c r="U25" s="11">
        <v>27.582999999999984</v>
      </c>
      <c r="V25" s="11">
        <v>28.773000000000025</v>
      </c>
      <c r="W25" s="11">
        <v>29.239000000000011</v>
      </c>
      <c r="X25" s="11">
        <v>29.908999999999995</v>
      </c>
      <c r="Y25" s="11">
        <v>30.163000000000036</v>
      </c>
      <c r="Z25" s="11">
        <v>30.670999999999964</v>
      </c>
      <c r="AA25" s="11">
        <v>31.067999999999998</v>
      </c>
      <c r="AB25" s="11">
        <v>31.395000000000085</v>
      </c>
      <c r="AC25" s="11">
        <v>31.701000000000032</v>
      </c>
      <c r="AD25" s="11">
        <v>31.968999999999944</v>
      </c>
      <c r="AE25" s="11">
        <v>32.22399999999999</v>
      </c>
      <c r="AF25" s="11">
        <v>32.475999999999999</v>
      </c>
      <c r="AG25" s="11">
        <v>32.741000000000014</v>
      </c>
      <c r="AH25" s="11">
        <v>33.000999999999927</v>
      </c>
      <c r="AI25" s="11">
        <v>33.255000000000031</v>
      </c>
      <c r="AJ25" s="11">
        <v>33.500000000000064</v>
      </c>
      <c r="AK25" s="172">
        <v>33.731000000000051</v>
      </c>
      <c r="AL25" s="11">
        <v>33.952000000000019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38.008000000000017</v>
      </c>
      <c r="N26" s="11">
        <v>34.486999999999981</v>
      </c>
      <c r="O26" s="11">
        <v>35.807000000000009</v>
      </c>
      <c r="P26" s="11">
        <v>39.122999999999962</v>
      </c>
      <c r="Q26" s="11">
        <v>38.355000000000011</v>
      </c>
      <c r="R26" s="11">
        <v>36.69099999999996</v>
      </c>
      <c r="S26" s="11">
        <v>35.51700000000006</v>
      </c>
      <c r="T26" s="11">
        <v>32.349999999999959</v>
      </c>
      <c r="U26" s="11">
        <v>32.688999999999972</v>
      </c>
      <c r="V26" s="11">
        <v>34.17500000000004</v>
      </c>
      <c r="W26" s="11">
        <v>34.517000000000017</v>
      </c>
      <c r="X26" s="11">
        <v>34.997000000000064</v>
      </c>
      <c r="Y26" s="11">
        <v>34.716999999999928</v>
      </c>
      <c r="Z26" s="11">
        <v>34.379999999999967</v>
      </c>
      <c r="AA26" s="11">
        <v>34.003999999999998</v>
      </c>
      <c r="AB26" s="11">
        <v>33.728000000000073</v>
      </c>
      <c r="AC26" s="11">
        <v>33.489999999999974</v>
      </c>
      <c r="AD26" s="11">
        <v>33.250000000000064</v>
      </c>
      <c r="AE26" s="11">
        <v>33.007999999999988</v>
      </c>
      <c r="AF26" s="11">
        <v>32.765000000000001</v>
      </c>
      <c r="AG26" s="11">
        <v>32.525999999999968</v>
      </c>
      <c r="AH26" s="11">
        <v>32.269999999999925</v>
      </c>
      <c r="AI26" s="11">
        <v>32.016000000000041</v>
      </c>
      <c r="AJ26" s="11">
        <v>31.761999999999997</v>
      </c>
      <c r="AK26" s="172">
        <v>31.509000000000043</v>
      </c>
      <c r="AL26" s="11">
        <v>31.257999999999981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12.090000000000042</v>
      </c>
      <c r="N27" s="11">
        <v>12.054000000000018</v>
      </c>
      <c r="O27" s="11">
        <v>13.123000000000028</v>
      </c>
      <c r="P27" s="11">
        <v>13.123000000000014</v>
      </c>
      <c r="Q27" s="11">
        <v>14.160000000000027</v>
      </c>
      <c r="R27" s="11">
        <v>15.275000000000011</v>
      </c>
      <c r="S27" s="11">
        <v>16.569999999999961</v>
      </c>
      <c r="T27" s="11">
        <v>14.40899999999997</v>
      </c>
      <c r="U27" s="11">
        <v>11.852999999999991</v>
      </c>
      <c r="V27" s="11">
        <v>13.247000000000005</v>
      </c>
      <c r="W27" s="11">
        <v>15.323999999999975</v>
      </c>
      <c r="X27" s="11">
        <v>15.254000000000007</v>
      </c>
      <c r="Y27" s="11">
        <v>15.165000000000013</v>
      </c>
      <c r="Z27" s="11">
        <v>15.15099999999998</v>
      </c>
      <c r="AA27" s="11">
        <v>15.229000000000013</v>
      </c>
      <c r="AB27" s="11">
        <v>15.31299999999999</v>
      </c>
      <c r="AC27" s="11">
        <v>15.42800000000001</v>
      </c>
      <c r="AD27" s="11">
        <v>15.558999999999983</v>
      </c>
      <c r="AE27" s="11">
        <v>15.698999999999982</v>
      </c>
      <c r="AF27" s="11">
        <v>15.841999999999983</v>
      </c>
      <c r="AG27" s="11">
        <v>15.987000000000032</v>
      </c>
      <c r="AH27" s="11">
        <v>16.132000000000005</v>
      </c>
      <c r="AI27" s="11">
        <v>16.277999999999977</v>
      </c>
      <c r="AJ27" s="11">
        <v>16.422999999999998</v>
      </c>
      <c r="AK27" s="172">
        <v>16.566000000000017</v>
      </c>
      <c r="AL27" s="11">
        <v>16.706999999999994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66.289999999999978</v>
      </c>
      <c r="N28" s="11">
        <v>61.589000000000034</v>
      </c>
      <c r="O28" s="11">
        <v>68.43199999999986</v>
      </c>
      <c r="P28" s="11">
        <v>66.535000000000139</v>
      </c>
      <c r="Q28" s="11">
        <v>71.163999999999987</v>
      </c>
      <c r="R28" s="11">
        <v>68.05899999999987</v>
      </c>
      <c r="S28" s="11">
        <v>72.285999999999888</v>
      </c>
      <c r="T28" s="11">
        <v>63.358999999999973</v>
      </c>
      <c r="U28" s="11">
        <v>69.878000000000114</v>
      </c>
      <c r="V28" s="11">
        <v>77.76799999999993</v>
      </c>
      <c r="W28" s="11">
        <v>71.943999999999846</v>
      </c>
      <c r="X28" s="11">
        <v>73.230999999999824</v>
      </c>
      <c r="Y28" s="11">
        <v>73.695999999999941</v>
      </c>
      <c r="Z28" s="11">
        <v>74.263000000000176</v>
      </c>
      <c r="AA28" s="11">
        <v>74.864000000000004</v>
      </c>
      <c r="AB28" s="11">
        <v>75.344999999999928</v>
      </c>
      <c r="AC28" s="11">
        <v>75.791999999999888</v>
      </c>
      <c r="AD28" s="11">
        <v>76.254000000000175</v>
      </c>
      <c r="AE28" s="11">
        <v>76.729999999999905</v>
      </c>
      <c r="AF28" s="11">
        <v>77.222000000000321</v>
      </c>
      <c r="AG28" s="11">
        <v>77.740000000000265</v>
      </c>
      <c r="AH28" s="11">
        <v>78.2439999999999</v>
      </c>
      <c r="AI28" s="11">
        <v>78.749999999999929</v>
      </c>
      <c r="AJ28" s="11">
        <v>79.255000000000024</v>
      </c>
      <c r="AK28" s="172">
        <v>79.759000000000214</v>
      </c>
      <c r="AL28" s="11">
        <v>80.261999999999929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56.018000000000043</v>
      </c>
      <c r="N29" s="11">
        <v>63.202999999999967</v>
      </c>
      <c r="O29" s="11">
        <v>67.704999999999984</v>
      </c>
      <c r="P29" s="11">
        <v>62.813999999999908</v>
      </c>
      <c r="Q29" s="11">
        <v>68.527000000000015</v>
      </c>
      <c r="R29" s="11">
        <v>66.504999999999839</v>
      </c>
      <c r="S29" s="11">
        <v>77.676999999999964</v>
      </c>
      <c r="T29" s="11">
        <v>74.640999999999991</v>
      </c>
      <c r="U29" s="11">
        <v>74.671000000000035</v>
      </c>
      <c r="V29" s="11">
        <v>75.410000000000011</v>
      </c>
      <c r="W29" s="11">
        <v>66.940000000000126</v>
      </c>
      <c r="X29" s="11">
        <v>67.630999999999929</v>
      </c>
      <c r="Y29" s="11">
        <v>68.635000000000076</v>
      </c>
      <c r="Z29" s="11">
        <v>68.94899999999997</v>
      </c>
      <c r="AA29" s="11">
        <v>69.596000000000089</v>
      </c>
      <c r="AB29" s="11">
        <v>70.162999999999869</v>
      </c>
      <c r="AC29" s="11">
        <v>70.779000000000039</v>
      </c>
      <c r="AD29" s="11">
        <v>71.38999999999993</v>
      </c>
      <c r="AE29" s="11">
        <v>71.999999999999815</v>
      </c>
      <c r="AF29" s="11">
        <v>72.611999999999924</v>
      </c>
      <c r="AG29" s="11">
        <v>73.236999999999895</v>
      </c>
      <c r="AH29" s="11">
        <v>73.851000000000042</v>
      </c>
      <c r="AI29" s="11">
        <v>74.468000000000004</v>
      </c>
      <c r="AJ29" s="11">
        <v>75.087999999999951</v>
      </c>
      <c r="AK29" s="172">
        <v>75.711000000000126</v>
      </c>
      <c r="AL29" s="11">
        <v>76.338000000000108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19.667999999999974</v>
      </c>
      <c r="N30" s="11">
        <v>24.86999999999999</v>
      </c>
      <c r="O30" s="11">
        <v>25.653000000000024</v>
      </c>
      <c r="P30" s="11">
        <v>24.946999999999999</v>
      </c>
      <c r="Q30" s="11">
        <v>25.205999999999914</v>
      </c>
      <c r="R30" s="11">
        <v>27.307000000000045</v>
      </c>
      <c r="S30" s="11">
        <v>23.42700000000001</v>
      </c>
      <c r="T30" s="11">
        <v>27.98499999999996</v>
      </c>
      <c r="U30" s="11">
        <v>26.669999999999987</v>
      </c>
      <c r="V30" s="11">
        <v>24.812999999999981</v>
      </c>
      <c r="W30" s="11">
        <v>24.62299999999993</v>
      </c>
      <c r="X30" s="11">
        <v>25.199999999999971</v>
      </c>
      <c r="Y30" s="11">
        <v>25.321999999999967</v>
      </c>
      <c r="Z30" s="11">
        <v>25.655000000000047</v>
      </c>
      <c r="AA30" s="11">
        <v>25.990999999999993</v>
      </c>
      <c r="AB30" s="11">
        <v>26.151</v>
      </c>
      <c r="AC30" s="11">
        <v>26.386999999999979</v>
      </c>
      <c r="AD30" s="11">
        <v>26.601000000000017</v>
      </c>
      <c r="AE30" s="11">
        <v>26.796999999999947</v>
      </c>
      <c r="AF30" s="11">
        <v>26.980999999999987</v>
      </c>
      <c r="AG30" s="11">
        <v>27.182999999999961</v>
      </c>
      <c r="AH30" s="11">
        <v>27.39500000000001</v>
      </c>
      <c r="AI30" s="11">
        <v>27.613999999999976</v>
      </c>
      <c r="AJ30" s="11">
        <v>27.833999999999975</v>
      </c>
      <c r="AK30" s="172">
        <v>28.052999999999994</v>
      </c>
      <c r="AL30" s="11">
        <v>28.271999999999984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22.540000000000013</v>
      </c>
      <c r="N31" s="11">
        <v>21.139000000000017</v>
      </c>
      <c r="O31" s="11">
        <v>24.100999999999978</v>
      </c>
      <c r="P31" s="11">
        <v>23.496000000000052</v>
      </c>
      <c r="Q31" s="11">
        <v>25.258999999999993</v>
      </c>
      <c r="R31" s="11">
        <v>27.554999999999993</v>
      </c>
      <c r="S31" s="11">
        <v>23.950999999999954</v>
      </c>
      <c r="T31" s="11">
        <v>24.975999999999956</v>
      </c>
      <c r="U31" s="11">
        <v>22.415000000000017</v>
      </c>
      <c r="V31" s="11">
        <v>27.717000000000048</v>
      </c>
      <c r="W31" s="11">
        <v>26.824000000000012</v>
      </c>
      <c r="X31" s="11">
        <v>26.189000000000032</v>
      </c>
      <c r="Y31" s="11">
        <v>25.79200000000003</v>
      </c>
      <c r="Z31" s="11">
        <v>25.765999999999998</v>
      </c>
      <c r="AA31" s="11">
        <v>25.767000000000003</v>
      </c>
      <c r="AB31" s="11">
        <v>25.724000000000004</v>
      </c>
      <c r="AC31" s="11">
        <v>25.671999999999972</v>
      </c>
      <c r="AD31" s="11">
        <v>25.62299999999993</v>
      </c>
      <c r="AE31" s="11">
        <v>25.579000000000043</v>
      </c>
      <c r="AF31" s="11">
        <v>25.54399999999999</v>
      </c>
      <c r="AG31" s="11">
        <v>25.519000000000016</v>
      </c>
      <c r="AH31" s="11">
        <v>25.501000000000026</v>
      </c>
      <c r="AI31" s="11">
        <v>25.486999999999977</v>
      </c>
      <c r="AJ31" s="11">
        <v>25.47699999999994</v>
      </c>
      <c r="AK31" s="172">
        <v>25.470999999999979</v>
      </c>
      <c r="AL31" s="11">
        <v>25.469000000000015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204.61000000000024</v>
      </c>
      <c r="N33" s="11">
        <f t="shared" ref="N33:AK33" si="20">SUM(N34:N36)</f>
        <v>198.68600000000015</v>
      </c>
      <c r="O33" s="11">
        <f t="shared" si="20"/>
        <v>200.81100000000035</v>
      </c>
      <c r="P33" s="11">
        <f t="shared" si="20"/>
        <v>202.6560000000002</v>
      </c>
      <c r="Q33" s="11">
        <f t="shared" si="20"/>
        <v>198.49399999999991</v>
      </c>
      <c r="R33" s="11">
        <f t="shared" si="20"/>
        <v>208.20200000000014</v>
      </c>
      <c r="S33" s="11">
        <f t="shared" si="20"/>
        <v>210.34999999999997</v>
      </c>
      <c r="T33" s="11">
        <f t="shared" si="20"/>
        <v>210.94200000000041</v>
      </c>
      <c r="U33" s="11">
        <f t="shared" si="20"/>
        <v>210.35700000000014</v>
      </c>
      <c r="V33" s="11">
        <f t="shared" si="20"/>
        <v>221.3129999999999</v>
      </c>
      <c r="W33" s="11">
        <f t="shared" si="20"/>
        <v>219.34600000000006</v>
      </c>
      <c r="X33" s="11">
        <f t="shared" si="20"/>
        <v>220.72500000000014</v>
      </c>
      <c r="Y33" s="11">
        <f t="shared" si="20"/>
        <v>221.6560000000004</v>
      </c>
      <c r="Z33" s="11">
        <f t="shared" si="20"/>
        <v>222.41099999999994</v>
      </c>
      <c r="AA33" s="11">
        <f t="shared" si="20"/>
        <v>223.61900000000009</v>
      </c>
      <c r="AB33" s="11">
        <f t="shared" si="20"/>
        <v>224.32499999999999</v>
      </c>
      <c r="AC33" s="11">
        <f t="shared" si="20"/>
        <v>224.7019999999998</v>
      </c>
      <c r="AD33" s="11">
        <f t="shared" si="20"/>
        <v>225.01599999999985</v>
      </c>
      <c r="AE33" s="11">
        <f t="shared" si="20"/>
        <v>225.30399999999992</v>
      </c>
      <c r="AF33" s="11">
        <f t="shared" si="20"/>
        <v>225.59499999999991</v>
      </c>
      <c r="AG33" s="11">
        <f t="shared" si="20"/>
        <v>225.92700000000016</v>
      </c>
      <c r="AH33" s="11">
        <f t="shared" si="20"/>
        <v>226.22300000000018</v>
      </c>
      <c r="AI33" s="11">
        <f t="shared" si="20"/>
        <v>226.501</v>
      </c>
      <c r="AJ33" s="11">
        <f t="shared" si="20"/>
        <v>226.77899999999997</v>
      </c>
      <c r="AK33" s="11">
        <f t="shared" si="20"/>
        <v>227.06400000000016</v>
      </c>
      <c r="AL33" s="11">
        <f>SUM(AL34:AL36)</f>
        <v>227.3490000000001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36.079000000000022</v>
      </c>
      <c r="N34" s="11">
        <v>32.868000000000016</v>
      </c>
      <c r="O34" s="11">
        <v>32.551000000000037</v>
      </c>
      <c r="P34" s="11">
        <v>31.727000000000032</v>
      </c>
      <c r="Q34" s="11">
        <v>30.427000000000017</v>
      </c>
      <c r="R34" s="11">
        <v>29.637999999999991</v>
      </c>
      <c r="S34" s="11">
        <v>30.321000000000062</v>
      </c>
      <c r="T34" s="11">
        <v>30.946000000000044</v>
      </c>
      <c r="U34" s="11">
        <v>30.321000000000033</v>
      </c>
      <c r="V34" s="11">
        <v>29.759000000000086</v>
      </c>
      <c r="W34" s="11">
        <v>30.281000000000027</v>
      </c>
      <c r="X34" s="11">
        <v>30.618000000000059</v>
      </c>
      <c r="Y34" s="11">
        <v>30.983999999999959</v>
      </c>
      <c r="Z34" s="11">
        <v>31.091999999999992</v>
      </c>
      <c r="AA34" s="11">
        <v>31.270000000000039</v>
      </c>
      <c r="AB34" s="11">
        <v>31.245999999999917</v>
      </c>
      <c r="AC34" s="11">
        <v>31.207999999999981</v>
      </c>
      <c r="AD34" s="11">
        <v>31.17000000000003</v>
      </c>
      <c r="AE34" s="11">
        <v>31.13</v>
      </c>
      <c r="AF34" s="11">
        <v>31.089999999999996</v>
      </c>
      <c r="AG34" s="11">
        <v>31.049000000000071</v>
      </c>
      <c r="AH34" s="11">
        <v>30.99000000000003</v>
      </c>
      <c r="AI34" s="11">
        <v>30.930000000000085</v>
      </c>
      <c r="AJ34" s="11">
        <v>30.871000000000066</v>
      </c>
      <c r="AK34" s="172">
        <v>30.812999999999988</v>
      </c>
      <c r="AL34" s="11">
        <v>30.755000000000049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66.765000000000143</v>
      </c>
      <c r="N35" s="11">
        <v>66.851999999999904</v>
      </c>
      <c r="O35" s="11">
        <v>67.471000000000018</v>
      </c>
      <c r="P35" s="11">
        <v>70.22</v>
      </c>
      <c r="Q35" s="11">
        <v>69.715999999999894</v>
      </c>
      <c r="R35" s="11">
        <v>74.299999999999969</v>
      </c>
      <c r="S35" s="11">
        <v>75.479000000000028</v>
      </c>
      <c r="T35" s="11">
        <v>72.195000000000192</v>
      </c>
      <c r="U35" s="11">
        <v>76.273000000000096</v>
      </c>
      <c r="V35" s="11">
        <v>77.932999999999822</v>
      </c>
      <c r="W35" s="11">
        <v>75.927000000000064</v>
      </c>
      <c r="X35" s="11">
        <v>75.556000000000111</v>
      </c>
      <c r="Y35" s="11">
        <v>75.261000000000024</v>
      </c>
      <c r="Z35" s="11">
        <v>75.302000000000007</v>
      </c>
      <c r="AA35" s="11">
        <v>75.451000000000093</v>
      </c>
      <c r="AB35" s="11">
        <v>75.691000000000017</v>
      </c>
      <c r="AC35" s="11">
        <v>75.824999999999932</v>
      </c>
      <c r="AD35" s="11">
        <v>75.960999999999871</v>
      </c>
      <c r="AE35" s="11">
        <v>76.102000000000018</v>
      </c>
      <c r="AF35" s="11">
        <v>76.259</v>
      </c>
      <c r="AG35" s="11">
        <v>76.471000000000004</v>
      </c>
      <c r="AH35" s="11">
        <v>76.680000000000049</v>
      </c>
      <c r="AI35" s="11">
        <v>76.883999999999915</v>
      </c>
      <c r="AJ35" s="11">
        <v>77.088999999999942</v>
      </c>
      <c r="AK35" s="172">
        <v>77.296000000000035</v>
      </c>
      <c r="AL35" s="11">
        <v>77.500999999999962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101.76600000000008</v>
      </c>
      <c r="N36" s="11">
        <v>98.966000000000221</v>
      </c>
      <c r="O36" s="11">
        <v>100.7890000000003</v>
      </c>
      <c r="P36" s="11">
        <v>100.70900000000017</v>
      </c>
      <c r="Q36" s="11">
        <v>98.350999999999985</v>
      </c>
      <c r="R36" s="11">
        <v>104.26400000000018</v>
      </c>
      <c r="S36" s="11">
        <v>104.54999999999986</v>
      </c>
      <c r="T36" s="11">
        <v>107.80100000000017</v>
      </c>
      <c r="U36" s="11">
        <v>103.76299999999999</v>
      </c>
      <c r="V36" s="11">
        <v>113.621</v>
      </c>
      <c r="W36" s="11">
        <v>113.13799999999996</v>
      </c>
      <c r="X36" s="11">
        <v>114.55099999999997</v>
      </c>
      <c r="Y36" s="11">
        <v>115.41100000000043</v>
      </c>
      <c r="Z36" s="11">
        <v>116.01699999999994</v>
      </c>
      <c r="AA36" s="11">
        <v>116.89799999999995</v>
      </c>
      <c r="AB36" s="11">
        <v>117.38800000000006</v>
      </c>
      <c r="AC36" s="11">
        <v>117.66899999999988</v>
      </c>
      <c r="AD36" s="11">
        <v>117.88499999999993</v>
      </c>
      <c r="AE36" s="11">
        <v>118.07199999999989</v>
      </c>
      <c r="AF36" s="11">
        <v>118.24599999999992</v>
      </c>
      <c r="AG36" s="11">
        <v>118.4070000000001</v>
      </c>
      <c r="AH36" s="11">
        <v>118.55300000000011</v>
      </c>
      <c r="AI36" s="11">
        <v>118.68700000000001</v>
      </c>
      <c r="AJ36" s="11">
        <v>118.81899999999996</v>
      </c>
      <c r="AK36" s="172">
        <v>118.95500000000014</v>
      </c>
      <c r="AL36" s="11">
        <v>119.09300000000009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755.82800000000032</v>
      </c>
      <c r="N38" s="11">
        <f t="shared" ref="N38:AL38" si="21">SUM(N5,N11,N16,N18,N23,N33)</f>
        <v>757.76900000000012</v>
      </c>
      <c r="O38" s="11">
        <f t="shared" si="21"/>
        <v>789.3090000000002</v>
      </c>
      <c r="P38" s="11">
        <f t="shared" si="21"/>
        <v>780.97000000000014</v>
      </c>
      <c r="Q38" s="11">
        <f t="shared" si="21"/>
        <v>799.53999999999951</v>
      </c>
      <c r="R38" s="11">
        <f t="shared" si="21"/>
        <v>810.7619999999996</v>
      </c>
      <c r="S38" s="11">
        <f t="shared" si="21"/>
        <v>841.92499999999995</v>
      </c>
      <c r="T38" s="11">
        <f t="shared" si="21"/>
        <v>824.93300000000045</v>
      </c>
      <c r="U38" s="11">
        <f t="shared" si="21"/>
        <v>820.92500000000018</v>
      </c>
      <c r="V38" s="11">
        <f t="shared" si="21"/>
        <v>863.70900000000006</v>
      </c>
      <c r="W38" s="11">
        <f t="shared" si="21"/>
        <v>844.02900000000045</v>
      </c>
      <c r="X38" s="11">
        <f t="shared" si="21"/>
        <v>846.0139999999999</v>
      </c>
      <c r="Y38" s="11">
        <f t="shared" si="21"/>
        <v>847.74900000000048</v>
      </c>
      <c r="Z38" s="11">
        <f t="shared" si="21"/>
        <v>851.82600000000036</v>
      </c>
      <c r="AA38" s="11">
        <f t="shared" si="21"/>
        <v>856.92699999999968</v>
      </c>
      <c r="AB38" s="11">
        <f t="shared" si="21"/>
        <v>860.25499999999965</v>
      </c>
      <c r="AC38" s="11">
        <f t="shared" si="21"/>
        <v>863.00699999999938</v>
      </c>
      <c r="AD38" s="11">
        <f t="shared" si="21"/>
        <v>865.43899999999962</v>
      </c>
      <c r="AE38" s="11">
        <f t="shared" si="21"/>
        <v>867.8289999999995</v>
      </c>
      <c r="AF38" s="11">
        <f t="shared" si="21"/>
        <v>870.19700000000012</v>
      </c>
      <c r="AG38" s="11">
        <f t="shared" si="21"/>
        <v>872.81000000000017</v>
      </c>
      <c r="AH38" s="11">
        <f t="shared" si="21"/>
        <v>875.33399999999961</v>
      </c>
      <c r="AI38" s="11">
        <f t="shared" si="21"/>
        <v>877.84599999999978</v>
      </c>
      <c r="AJ38" s="11">
        <f t="shared" si="21"/>
        <v>880.40299999999979</v>
      </c>
      <c r="AK38" s="11">
        <f t="shared" si="21"/>
        <v>882.94500000000039</v>
      </c>
      <c r="AL38" s="11">
        <f t="shared" si="21"/>
        <v>885.48500000000035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Coast to Capital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Coast to Capital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Coast to Capital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Coast to Capital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Coast to Capital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Coast to Capital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Coast to Capital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25.679792590180629</v>
      </c>
      <c r="N231" s="40">
        <f>'Ind T1'!D25</f>
        <v>25.98796960767935</v>
      </c>
      <c r="O231" s="40">
        <f>'Ind T1'!F25</f>
        <v>25.675082017199614</v>
      </c>
    </row>
    <row r="232" spans="1:15" x14ac:dyDescent="0.2">
      <c r="L232" t="str">
        <f>L23</f>
        <v>Business and other services</v>
      </c>
      <c r="M232" s="40">
        <f>'Ind T1'!B24</f>
        <v>34.730660785779286</v>
      </c>
      <c r="N232" s="40">
        <f>'Ind T1'!D24</f>
        <v>32.73015500652226</v>
      </c>
      <c r="O232" s="40">
        <f>'Ind T1'!F24</f>
        <v>33.733490685895283</v>
      </c>
    </row>
    <row r="233" spans="1:15" x14ac:dyDescent="0.2">
      <c r="L233" t="str">
        <f>L18</f>
        <v>Trade, accomod. and transport</v>
      </c>
      <c r="M233" s="40">
        <f>'Ind T1'!B23</f>
        <v>26.648510907023244</v>
      </c>
      <c r="N233" s="40">
        <f>'Ind T1'!D23</f>
        <v>26.694698878830021</v>
      </c>
      <c r="O233" s="40">
        <f>'Ind T1'!F23</f>
        <v>26.779900280637175</v>
      </c>
    </row>
    <row r="234" spans="1:15" x14ac:dyDescent="0.2">
      <c r="L234" t="str">
        <f>L16</f>
        <v>Construction</v>
      </c>
      <c r="M234" s="40">
        <f>'Ind T1'!B22</f>
        <v>6.3971917776116962</v>
      </c>
      <c r="N234" s="40">
        <f>'Ind T1'!D22</f>
        <v>7.1080496049306525</v>
      </c>
      <c r="O234" s="40">
        <f>'Ind T1'!F22</f>
        <v>7.4440560822600048</v>
      </c>
    </row>
    <row r="235" spans="1:15" x14ac:dyDescent="0.2">
      <c r="L235" t="str">
        <f>L11</f>
        <v>Manufacturing</v>
      </c>
      <c r="M235" s="40">
        <f>'Ind T1'!B21</f>
        <v>4.7156872177038389</v>
      </c>
      <c r="N235" s="40">
        <f>'Ind T1'!D21</f>
        <v>5.3398639146285278</v>
      </c>
      <c r="O235" s="40">
        <f>'Ind T1'!F21</f>
        <v>4.1983771605391329</v>
      </c>
    </row>
    <row r="236" spans="1:15" x14ac:dyDescent="0.2">
      <c r="L236" t="str">
        <f>L5</f>
        <v>Primary sector and utilities</v>
      </c>
      <c r="M236" s="40">
        <f>'Ind T1'!B20</f>
        <v>1.8281567217013117</v>
      </c>
      <c r="N236" s="40">
        <f>'Ind T1'!D20</f>
        <v>2.1392629874091984</v>
      </c>
      <c r="O236" s="40">
        <f>'Ind T1'!F20</f>
        <v>2.1690937734687754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Coast to Capital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11.14399999999992</v>
      </c>
      <c r="O261" s="11">
        <f>'Ind T1'!F50</f>
        <v>8.0030000000000427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-5.3309999999997899</v>
      </c>
      <c r="O262" s="11">
        <f>'Ind T1'!F49</f>
        <v>22.453000000000088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9.2550000000006492</v>
      </c>
      <c r="O263" s="11">
        <f>'Ind T1'!F48</f>
        <v>11.820999999999827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8.1280000000000499</v>
      </c>
      <c r="O264" s="11">
        <f>'Ind T1'!F47</f>
        <v>5.9219999999998549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6.8370000000000672</v>
      </c>
      <c r="O265" s="11">
        <f>'Ind T1'!F46</f>
        <v>-7.8940000000000836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3.2340000000000089</v>
      </c>
      <c r="O266" s="11">
        <f>'Ind T1'!F45</f>
        <v>1.1510000000000034</v>
      </c>
    </row>
    <row r="268" spans="1:16" x14ac:dyDescent="0.2">
      <c r="L268" t="str">
        <f>L38</f>
        <v>All industries</v>
      </c>
      <c r="N268" s="11">
        <f>'Ind T1'!D14-'Ind T1'!B14</f>
        <v>33.267000000000849</v>
      </c>
      <c r="O268" s="11">
        <f>SUM(O261:O266)</f>
        <v>41.455999999999733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Coast to Capital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31.946852754147123</v>
      </c>
      <c r="C9" s="249">
        <f>SUM(C26,C43,C60,C77,C94,C111,C128,C145,C162,C179,C196,C213,C230,C247,C264,C281,C298,C315,C332,C349,C366,C383)</f>
        <v>58.438492462437004</v>
      </c>
      <c r="D9" s="249">
        <f>SUM(B9:C9)</f>
        <v>90.385345216584128</v>
      </c>
      <c r="E9" s="238"/>
      <c r="F9" s="249">
        <f>SUM(F26,F43,F60,F77,F94,F111,F128,F145,F162,F179,F196,F213,F230,F247,F264,F281,F298,F315,F332,F349,F366,F383)</f>
        <v>39.741062359570556</v>
      </c>
      <c r="G9" s="249">
        <f>SUM(G26,G43,G60,G77,G94,G111,G128,G145,G162,G179,G196,G213,G230,G247,G264,G281,G298,G315,G332,G349,G366,G383)</f>
        <v>63.748787297217987</v>
      </c>
      <c r="H9" s="249">
        <f>SUM(F9:G9)</f>
        <v>103.48984965678855</v>
      </c>
      <c r="I9" s="238"/>
      <c r="J9" s="249">
        <f>SUM(J26,J43,J60,J77,J94,J111,J128,J145,J162,J179,J196,J213,J230,J247,J264,J281,J298,J315,J332,J349,J366,J383)</f>
        <v>44.276511164550193</v>
      </c>
      <c r="K9" s="249">
        <f>SUM(K26,K43,K60,K77,K94,K111,K128,K145,K162,K179,K196,K213,K230,K247,K264,K281,K298,K315,K332,K349,K366,K383)</f>
        <v>62.370413910653227</v>
      </c>
      <c r="L9" s="249">
        <f>SUM(J9:K9)</f>
        <v>106.64692507520343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79.452063303290615</v>
      </c>
      <c r="C10" s="249">
        <f t="shared" si="0"/>
        <v>85.418310947733858</v>
      </c>
      <c r="D10" s="249">
        <f t="shared" ref="D10:D17" si="1">SUM(B10:C10)</f>
        <v>164.87037425102449</v>
      </c>
      <c r="E10" s="238"/>
      <c r="F10" s="249">
        <f t="shared" ref="F10:G17" si="2">SUM(F27,F44,F61,F78,F95,F112,F129,F146,F163,F180,F197,F214,F231,F248,F265,F282,F299,F316,F333,F350,F367,F384)</f>
        <v>97.654306484991068</v>
      </c>
      <c r="G10" s="249">
        <f t="shared" si="2"/>
        <v>98.213383808760142</v>
      </c>
      <c r="H10" s="249">
        <f t="shared" ref="H10:H17" si="3">SUM(F10:G10)</f>
        <v>195.8676902937512</v>
      </c>
      <c r="I10" s="238"/>
      <c r="J10" s="249">
        <f t="shared" ref="J10:K17" si="4">SUM(J27,J44,J61,J78,J95,J112,J129,J146,J163,J180,J197,J214,J231,J248,J265,J282,J299,J316,J333,J350,J367,J384)</f>
        <v>110.59222792628398</v>
      </c>
      <c r="K10" s="249">
        <f t="shared" si="4"/>
        <v>116.43735950490822</v>
      </c>
      <c r="L10" s="249">
        <f t="shared" ref="L10:L17" si="5">SUM(J10:K10)</f>
        <v>227.0295874311922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51.239458658159073</v>
      </c>
      <c r="C11" s="249">
        <f t="shared" si="0"/>
        <v>58.196014878462663</v>
      </c>
      <c r="D11" s="249">
        <f t="shared" si="1"/>
        <v>109.43547353662174</v>
      </c>
      <c r="E11" s="238"/>
      <c r="F11" s="249">
        <f t="shared" si="2"/>
        <v>58.585429412950063</v>
      </c>
      <c r="G11" s="249">
        <f t="shared" si="2"/>
        <v>62.070628283801057</v>
      </c>
      <c r="H11" s="249">
        <f t="shared" si="3"/>
        <v>120.65605769675112</v>
      </c>
      <c r="I11" s="238"/>
      <c r="J11" s="249">
        <f t="shared" si="4"/>
        <v>73.434972812833166</v>
      </c>
      <c r="K11" s="249">
        <f t="shared" si="4"/>
        <v>61.61690938333242</v>
      </c>
      <c r="L11" s="249">
        <f t="shared" si="5"/>
        <v>135.05188219616559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71.852928371985683</v>
      </c>
      <c r="C12" s="249">
        <f t="shared" si="0"/>
        <v>18.825718251981964</v>
      </c>
      <c r="D12" s="249">
        <f t="shared" si="1"/>
        <v>90.678646623967651</v>
      </c>
      <c r="E12" s="238"/>
      <c r="F12" s="249">
        <f t="shared" si="2"/>
        <v>68.570620167962332</v>
      </c>
      <c r="G12" s="249">
        <f t="shared" si="2"/>
        <v>19.938590260525356</v>
      </c>
      <c r="H12" s="249">
        <f t="shared" si="3"/>
        <v>88.509210428487691</v>
      </c>
      <c r="I12" s="238"/>
      <c r="J12" s="249">
        <f t="shared" si="4"/>
        <v>57.594598559932749</v>
      </c>
      <c r="K12" s="249">
        <f t="shared" si="4"/>
        <v>21.907499464525632</v>
      </c>
      <c r="L12" s="249">
        <f t="shared" si="5"/>
        <v>79.502098024458377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9.8793928184335353</v>
      </c>
      <c r="C13" s="249">
        <f t="shared" si="0"/>
        <v>65.389289642846848</v>
      </c>
      <c r="D13" s="249">
        <f t="shared" si="1"/>
        <v>75.268682461280378</v>
      </c>
      <c r="E13" s="238"/>
      <c r="F13" s="249">
        <f t="shared" si="2"/>
        <v>9.7408148675280213</v>
      </c>
      <c r="G13" s="249">
        <f t="shared" si="2"/>
        <v>56.401777301112276</v>
      </c>
      <c r="H13" s="249">
        <f t="shared" si="3"/>
        <v>66.142592168640292</v>
      </c>
      <c r="I13" s="238"/>
      <c r="J13" s="249">
        <f t="shared" si="4"/>
        <v>12.398244949556808</v>
      </c>
      <c r="K13" s="249">
        <f t="shared" si="4"/>
        <v>54.487156223247233</v>
      </c>
      <c r="L13" s="249">
        <f t="shared" si="5"/>
        <v>66.885401172804038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64.016662076338122</v>
      </c>
      <c r="C14" s="249">
        <f t="shared" si="0"/>
        <v>18.563222570462486</v>
      </c>
      <c r="D14" s="249">
        <f t="shared" si="1"/>
        <v>82.579884646800608</v>
      </c>
      <c r="E14" s="238"/>
      <c r="F14" s="249">
        <f t="shared" si="2"/>
        <v>65.044342509747352</v>
      </c>
      <c r="G14" s="249">
        <f t="shared" si="2"/>
        <v>18.910794359405745</v>
      </c>
      <c r="H14" s="249">
        <f t="shared" si="3"/>
        <v>83.955136869153094</v>
      </c>
      <c r="I14" s="238"/>
      <c r="J14" s="249">
        <f t="shared" si="4"/>
        <v>65.198361615192141</v>
      </c>
      <c r="K14" s="249">
        <f t="shared" si="4"/>
        <v>23.52875926592856</v>
      </c>
      <c r="L14" s="249">
        <f t="shared" si="5"/>
        <v>88.727120881120698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36.535387707845921</v>
      </c>
      <c r="C15" s="249">
        <f t="shared" si="0"/>
        <v>26.00602969671418</v>
      </c>
      <c r="D15" s="249">
        <f t="shared" si="1"/>
        <v>62.5414174045601</v>
      </c>
      <c r="E15" s="238"/>
      <c r="F15" s="249">
        <f t="shared" si="2"/>
        <v>35.029238862811738</v>
      </c>
      <c r="G15" s="249">
        <f t="shared" si="2"/>
        <v>26.168569247742965</v>
      </c>
      <c r="H15" s="249">
        <f t="shared" si="3"/>
        <v>61.197808110554703</v>
      </c>
      <c r="I15" s="238"/>
      <c r="J15" s="249">
        <f t="shared" si="4"/>
        <v>33.870040711608318</v>
      </c>
      <c r="K15" s="249">
        <f t="shared" si="4"/>
        <v>28.426825232273536</v>
      </c>
      <c r="L15" s="249">
        <f t="shared" si="5"/>
        <v>62.296865943881855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4.3888271016483884</v>
      </c>
      <c r="C16" s="249">
        <f t="shared" si="0"/>
        <v>34.966112793730531</v>
      </c>
      <c r="D16" s="249">
        <f t="shared" si="1"/>
        <v>39.354939895378919</v>
      </c>
      <c r="E16" s="238"/>
      <c r="F16" s="249">
        <f t="shared" si="2"/>
        <v>3.9015676685970484</v>
      </c>
      <c r="G16" s="249">
        <f t="shared" si="2"/>
        <v>32.561953878803415</v>
      </c>
      <c r="H16" s="249">
        <f t="shared" si="3"/>
        <v>36.463521547400461</v>
      </c>
      <c r="I16" s="238"/>
      <c r="J16" s="249">
        <f t="shared" si="4"/>
        <v>5.2108199335811092</v>
      </c>
      <c r="K16" s="249">
        <f t="shared" si="4"/>
        <v>30.07742616679278</v>
      </c>
      <c r="L16" s="249">
        <f t="shared" si="5"/>
        <v>35.28824610037389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46.433145908206257</v>
      </c>
      <c r="C17" s="249">
        <f t="shared" si="0"/>
        <v>49.214090055575717</v>
      </c>
      <c r="D17" s="249">
        <f t="shared" si="1"/>
        <v>95.647235963781981</v>
      </c>
      <c r="E17" s="238"/>
      <c r="F17" s="249">
        <f t="shared" si="2"/>
        <v>43.153651944288441</v>
      </c>
      <c r="G17" s="249">
        <f t="shared" si="2"/>
        <v>44.59348128418474</v>
      </c>
      <c r="H17" s="249">
        <f t="shared" si="3"/>
        <v>87.747133228473189</v>
      </c>
      <c r="I17" s="238"/>
      <c r="J17" s="249">
        <f t="shared" si="4"/>
        <v>40.730680629902182</v>
      </c>
      <c r="K17" s="249">
        <f t="shared" si="4"/>
        <v>43.326192544897658</v>
      </c>
      <c r="L17" s="249">
        <f t="shared" si="5"/>
        <v>84.056873174799847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395.7447187000547</v>
      </c>
      <c r="C19" s="247">
        <f t="shared" ref="C19:L19" si="6">SUM(C9:C17)</f>
        <v>415.01728129994524</v>
      </c>
      <c r="D19" s="247">
        <f t="shared" si="6"/>
        <v>810.76200000000006</v>
      </c>
      <c r="E19" s="247"/>
      <c r="F19" s="247">
        <f t="shared" si="6"/>
        <v>421.42103427844665</v>
      </c>
      <c r="G19" s="247">
        <f t="shared" si="6"/>
        <v>422.60796572155368</v>
      </c>
      <c r="H19" s="247">
        <f t="shared" si="6"/>
        <v>844.02900000000022</v>
      </c>
      <c r="I19" s="247"/>
      <c r="J19" s="247">
        <f t="shared" si="6"/>
        <v>443.30645830344059</v>
      </c>
      <c r="K19" s="247">
        <f t="shared" si="6"/>
        <v>442.17854169655925</v>
      </c>
      <c r="L19" s="247">
        <f t="shared" si="6"/>
        <v>885.48499999999979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0.20375330681881254</v>
      </c>
      <c r="C26" s="302">
        <v>0.36364471427088146</v>
      </c>
      <c r="D26" s="302">
        <f>SUM(B26:C26)</f>
        <v>0.56739802108969406</v>
      </c>
      <c r="E26" s="303"/>
      <c r="F26" s="302">
        <v>0.24565339732203659</v>
      </c>
      <c r="G26" s="302">
        <v>0.39320151355624861</v>
      </c>
      <c r="H26" s="302">
        <f>SUM(F26:G26)</f>
        <v>0.63885491087828516</v>
      </c>
      <c r="I26" s="303"/>
      <c r="J26" s="302">
        <v>0.21124249792559655</v>
      </c>
      <c r="K26" s="302">
        <v>0.50990845368857007</v>
      </c>
      <c r="L26" s="302">
        <f>SUM(J26:K26)</f>
        <v>0.72115095161416665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0.23697500924720882</v>
      </c>
      <c r="C27" s="302">
        <v>0.33714387295329323</v>
      </c>
      <c r="D27" s="302">
        <f t="shared" ref="D27:D34" si="7">SUM(B27:C27)</f>
        <v>0.57411888220050211</v>
      </c>
      <c r="E27" s="303"/>
      <c r="F27" s="302">
        <v>0.33936176756331426</v>
      </c>
      <c r="G27" s="302">
        <v>0.42743981089358035</v>
      </c>
      <c r="H27" s="302">
        <f t="shared" ref="H27:H34" si="8">SUM(F27:G27)</f>
        <v>0.76680157845689467</v>
      </c>
      <c r="I27" s="303"/>
      <c r="J27" s="302">
        <v>0.39490359895408439</v>
      </c>
      <c r="K27" s="302">
        <v>0.72335599317577715</v>
      </c>
      <c r="L27" s="302">
        <f t="shared" ref="L27:L34" si="9">SUM(J27:K27)</f>
        <v>1.1182595921298615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0.20890331024117759</v>
      </c>
      <c r="C28" s="302">
        <v>0.20704202619186279</v>
      </c>
      <c r="D28" s="302">
        <f t="shared" si="7"/>
        <v>0.41594533643304038</v>
      </c>
      <c r="E28" s="303"/>
      <c r="F28" s="302">
        <v>0.26121565510479522</v>
      </c>
      <c r="G28" s="302">
        <v>0.22098739689957855</v>
      </c>
      <c r="H28" s="302">
        <f t="shared" si="8"/>
        <v>0.48220305200437374</v>
      </c>
      <c r="I28" s="303"/>
      <c r="J28" s="302">
        <v>0.28819337386469984</v>
      </c>
      <c r="K28" s="302">
        <v>0.27910791977797678</v>
      </c>
      <c r="L28" s="302">
        <f t="shared" si="9"/>
        <v>0.56730129364267667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0.50342591165423012</v>
      </c>
      <c r="C29" s="302">
        <v>9.0346635890386648E-2</v>
      </c>
      <c r="D29" s="302">
        <f t="shared" si="7"/>
        <v>0.59377254754461672</v>
      </c>
      <c r="E29" s="303"/>
      <c r="F29" s="302">
        <v>0.52442454234582569</v>
      </c>
      <c r="G29" s="302">
        <v>6.5541986910147926E-2</v>
      </c>
      <c r="H29" s="302">
        <f t="shared" si="8"/>
        <v>0.58996652925597359</v>
      </c>
      <c r="I29" s="303"/>
      <c r="J29" s="302">
        <v>0.32450399909891342</v>
      </c>
      <c r="K29" s="302">
        <v>7.8458117238047922E-2</v>
      </c>
      <c r="L29" s="302">
        <f t="shared" si="9"/>
        <v>0.40296211633696133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1.1246715947396095</v>
      </c>
      <c r="C30" s="302">
        <v>2.5801598481643002</v>
      </c>
      <c r="D30" s="302">
        <f t="shared" si="7"/>
        <v>3.7048314429039095</v>
      </c>
      <c r="E30" s="303"/>
      <c r="F30" s="302">
        <v>0.80373134496731791</v>
      </c>
      <c r="G30" s="302">
        <v>2.254391668052941</v>
      </c>
      <c r="H30" s="302">
        <f t="shared" si="8"/>
        <v>3.0581230130202588</v>
      </c>
      <c r="I30" s="303"/>
      <c r="J30" s="302">
        <v>0.90426811661088247</v>
      </c>
      <c r="K30" s="302">
        <v>2.1743411062560445</v>
      </c>
      <c r="L30" s="302">
        <f t="shared" si="9"/>
        <v>3.0786092228669268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0.21851326863034787</v>
      </c>
      <c r="C31" s="302">
        <v>0.10756097678538465</v>
      </c>
      <c r="D31" s="302">
        <f t="shared" si="7"/>
        <v>0.32607424541573249</v>
      </c>
      <c r="E31" s="303"/>
      <c r="F31" s="302">
        <v>0.21375214458924319</v>
      </c>
      <c r="G31" s="302">
        <v>0.10192494970363673</v>
      </c>
      <c r="H31" s="302">
        <f t="shared" si="8"/>
        <v>0.31567709429287993</v>
      </c>
      <c r="I31" s="303"/>
      <c r="J31" s="302">
        <v>0.18041028266079304</v>
      </c>
      <c r="K31" s="302">
        <v>0.11032874554085167</v>
      </c>
      <c r="L31" s="302">
        <f t="shared" si="9"/>
        <v>0.29073902820164471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0.11976629962499541</v>
      </c>
      <c r="C32" s="302">
        <v>0.10749954715344547</v>
      </c>
      <c r="D32" s="302">
        <f t="shared" si="7"/>
        <v>0.22726584677844086</v>
      </c>
      <c r="E32" s="303"/>
      <c r="F32" s="302">
        <v>0.11774831620270151</v>
      </c>
      <c r="G32" s="302">
        <v>7.5951282145376414E-2</v>
      </c>
      <c r="H32" s="302">
        <f t="shared" si="8"/>
        <v>0.19369959834807793</v>
      </c>
      <c r="I32" s="303"/>
      <c r="J32" s="302">
        <v>8.3558086236720494E-2</v>
      </c>
      <c r="K32" s="302">
        <v>9.3632275816095276E-2</v>
      </c>
      <c r="L32" s="302">
        <f t="shared" si="9"/>
        <v>0.17719036205281577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8.9524527448914273E-2</v>
      </c>
      <c r="C33" s="302">
        <v>0.31374531419899587</v>
      </c>
      <c r="D33" s="302">
        <f t="shared" si="7"/>
        <v>0.40326984164791013</v>
      </c>
      <c r="E33" s="303"/>
      <c r="F33" s="302">
        <v>8.4951946249176236E-2</v>
      </c>
      <c r="G33" s="302">
        <v>0.23078267781456641</v>
      </c>
      <c r="H33" s="302">
        <f t="shared" si="8"/>
        <v>0.31573462406374264</v>
      </c>
      <c r="I33" s="303"/>
      <c r="J33" s="302">
        <v>7.1515620948553502E-2</v>
      </c>
      <c r="K33" s="302">
        <v>0.19545577992748081</v>
      </c>
      <c r="L33" s="302">
        <f t="shared" si="9"/>
        <v>0.26697140087603433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0.3695725950228963</v>
      </c>
      <c r="C34" s="302">
        <v>0.785751240963247</v>
      </c>
      <c r="D34" s="302">
        <f t="shared" si="7"/>
        <v>1.1553238359861433</v>
      </c>
      <c r="E34" s="303"/>
      <c r="F34" s="302">
        <v>0.30746174525821268</v>
      </c>
      <c r="G34" s="302">
        <v>0.53447785442130136</v>
      </c>
      <c r="H34" s="302">
        <f t="shared" si="8"/>
        <v>0.84193959967951404</v>
      </c>
      <c r="I34" s="303"/>
      <c r="J34" s="302">
        <v>0.45112121705637626</v>
      </c>
      <c r="K34" s="302">
        <v>0.53969481522253571</v>
      </c>
      <c r="L34" s="302">
        <f t="shared" si="9"/>
        <v>0.99081603227891191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3.0751058234281921</v>
      </c>
      <c r="C36" s="311">
        <f t="shared" ref="C36:K36" si="10">SUM(C26:C34)</f>
        <v>4.8928941765717973</v>
      </c>
      <c r="D36" s="311">
        <f t="shared" si="10"/>
        <v>7.9679999999999902</v>
      </c>
      <c r="E36" s="311"/>
      <c r="F36" s="311">
        <f t="shared" si="10"/>
        <v>2.8983008596026227</v>
      </c>
      <c r="G36" s="311">
        <f t="shared" si="10"/>
        <v>4.3046991403973767</v>
      </c>
      <c r="H36" s="311">
        <f t="shared" si="10"/>
        <v>7.2030000000000021</v>
      </c>
      <c r="I36" s="311"/>
      <c r="J36" s="311">
        <f t="shared" si="10"/>
        <v>2.9097167933566199</v>
      </c>
      <c r="K36" s="311">
        <f t="shared" si="10"/>
        <v>4.70428320664338</v>
      </c>
      <c r="L36" s="311">
        <f>SUM(L26:L34)</f>
        <v>7.613999999999999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5.2393278521393359E-3</v>
      </c>
      <c r="C43" s="302">
        <v>0.10119398126271206</v>
      </c>
      <c r="D43" s="302">
        <f>SUM(B43:C43)</f>
        <v>0.1064333091148514</v>
      </c>
      <c r="E43" s="303"/>
      <c r="F43" s="302">
        <v>7.3664535764892377E-3</v>
      </c>
      <c r="G43" s="302">
        <v>0.13772085806240658</v>
      </c>
      <c r="H43" s="302">
        <f>SUM(F43:G43)</f>
        <v>0.14508731163889582</v>
      </c>
      <c r="I43" s="303"/>
      <c r="J43" s="302">
        <v>6.3793573097555263E-3</v>
      </c>
      <c r="K43" s="302">
        <v>0.12613745732442758</v>
      </c>
      <c r="L43" s="302">
        <f>SUM(J43:K43)</f>
        <v>0.13251681463418311</v>
      </c>
      <c r="M43" s="236"/>
      <c r="N43" s="236"/>
    </row>
    <row r="44" spans="1:18" x14ac:dyDescent="0.2">
      <c r="A44" s="237" t="str">
        <f>name!E$5</f>
        <v>Professional occupations</v>
      </c>
      <c r="B44" s="302">
        <v>7.1637820238163261E-3</v>
      </c>
      <c r="C44" s="302">
        <v>5.9371606767042451E-2</v>
      </c>
      <c r="D44" s="302">
        <f t="shared" ref="D44:D51" si="11">SUM(B44:C44)</f>
        <v>6.6535388790858782E-2</v>
      </c>
      <c r="E44" s="303"/>
      <c r="F44" s="302">
        <v>1.0989144857959366E-2</v>
      </c>
      <c r="G44" s="302">
        <v>7.1373190217068047E-2</v>
      </c>
      <c r="H44" s="302">
        <f t="shared" ref="H44:H51" si="12">SUM(F44:G44)</f>
        <v>8.236233507502741E-2</v>
      </c>
      <c r="I44" s="303"/>
      <c r="J44" s="302">
        <v>1.0285329689259449E-2</v>
      </c>
      <c r="K44" s="302">
        <v>5.130148614135898E-2</v>
      </c>
      <c r="L44" s="302">
        <f t="shared" ref="L44:L51" si="13">SUM(J44:K44)</f>
        <v>6.1586815830618431E-2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8.5270478344394024E-3</v>
      </c>
      <c r="C45" s="302">
        <v>3.9625408495390091E-2</v>
      </c>
      <c r="D45" s="302">
        <f t="shared" si="11"/>
        <v>4.8152456329829493E-2</v>
      </c>
      <c r="E45" s="303"/>
      <c r="F45" s="302">
        <v>1.1222473068534647E-2</v>
      </c>
      <c r="G45" s="302">
        <v>4.323622466513935E-2</v>
      </c>
      <c r="H45" s="302">
        <f t="shared" si="12"/>
        <v>5.4458697733673997E-2</v>
      </c>
      <c r="I45" s="303"/>
      <c r="J45" s="302">
        <v>1.0063525064155544E-2</v>
      </c>
      <c r="K45" s="302">
        <v>3.3681837550250344E-2</v>
      </c>
      <c r="L45" s="302">
        <f t="shared" si="13"/>
        <v>4.374536261440589E-2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1.8117177089687568E-2</v>
      </c>
      <c r="C46" s="302">
        <v>2.9886597987223477E-2</v>
      </c>
      <c r="D46" s="302">
        <f t="shared" si="11"/>
        <v>4.8003775076911046E-2</v>
      </c>
      <c r="E46" s="303"/>
      <c r="F46" s="302">
        <v>1.9390648414564275E-2</v>
      </c>
      <c r="G46" s="302">
        <v>3.0338229318021197E-2</v>
      </c>
      <c r="H46" s="302">
        <f t="shared" si="12"/>
        <v>4.9728877732585469E-2</v>
      </c>
      <c r="I46" s="303"/>
      <c r="J46" s="302">
        <v>1.2417906055766788E-2</v>
      </c>
      <c r="K46" s="302">
        <v>3.2747977533316874E-2</v>
      </c>
      <c r="L46" s="302">
        <f t="shared" si="13"/>
        <v>4.5165883589083661E-2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1.4315532628392609E-3</v>
      </c>
      <c r="C47" s="302">
        <v>0.10784654652538245</v>
      </c>
      <c r="D47" s="302">
        <f t="shared" si="11"/>
        <v>0.10927809978822171</v>
      </c>
      <c r="E47" s="303"/>
      <c r="F47" s="302">
        <v>1.4262743971641763E-3</v>
      </c>
      <c r="G47" s="302">
        <v>9.2802564907919702E-2</v>
      </c>
      <c r="H47" s="302">
        <f>SUM(F47:G47)</f>
        <v>9.4228839305083884E-2</v>
      </c>
      <c r="I47" s="303"/>
      <c r="J47" s="302">
        <v>1.5005611451386143E-3</v>
      </c>
      <c r="K47" s="302">
        <v>5.1803773353132007E-2</v>
      </c>
      <c r="L47" s="302">
        <f t="shared" si="13"/>
        <v>5.3304334498270621E-2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3.6429376624242129E-3</v>
      </c>
      <c r="C48" s="302">
        <v>7.1865158711323911E-3</v>
      </c>
      <c r="D48" s="302">
        <f t="shared" si="11"/>
        <v>1.0829453533556604E-2</v>
      </c>
      <c r="E48" s="303"/>
      <c r="F48" s="302">
        <v>3.8923310231231672E-3</v>
      </c>
      <c r="G48" s="302">
        <v>4.1171563003575343E-3</v>
      </c>
      <c r="H48" s="302">
        <f t="shared" si="12"/>
        <v>8.0094873234807015E-3</v>
      </c>
      <c r="I48" s="303"/>
      <c r="J48" s="302">
        <v>2.9378186578746814E-3</v>
      </c>
      <c r="K48" s="302">
        <v>4.2220148593733403E-3</v>
      </c>
      <c r="L48" s="302">
        <f t="shared" si="13"/>
        <v>7.1598335172480213E-3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6.1871546111801493E-3</v>
      </c>
      <c r="C49" s="302">
        <v>1.5066276811956148E-2</v>
      </c>
      <c r="D49" s="302">
        <f t="shared" si="11"/>
        <v>2.1253431423136297E-2</v>
      </c>
      <c r="E49" s="303"/>
      <c r="F49" s="302">
        <v>6.0606841541187804E-3</v>
      </c>
      <c r="G49" s="302">
        <v>1.0265376791322479E-2</v>
      </c>
      <c r="H49" s="302">
        <f t="shared" si="12"/>
        <v>1.632606094544126E-2</v>
      </c>
      <c r="I49" s="303"/>
      <c r="J49" s="302">
        <v>4.3122978059483112E-3</v>
      </c>
      <c r="K49" s="302">
        <v>1.0999149066105376E-2</v>
      </c>
      <c r="L49" s="302">
        <f t="shared" si="13"/>
        <v>1.5311446872053687E-2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1.0088842034338354E-3</v>
      </c>
      <c r="C50" s="302">
        <v>0.10069088516967165</v>
      </c>
      <c r="D50" s="302">
        <f t="shared" si="11"/>
        <v>0.10169976937310549</v>
      </c>
      <c r="E50" s="303"/>
      <c r="F50" s="302">
        <v>8.4878485882774286E-4</v>
      </c>
      <c r="G50" s="302">
        <v>0.10004148511064548</v>
      </c>
      <c r="H50" s="302">
        <f t="shared" si="12"/>
        <v>0.10089026996947321</v>
      </c>
      <c r="I50" s="303"/>
      <c r="J50" s="302">
        <v>9.4075001389169418E-4</v>
      </c>
      <c r="K50" s="302">
        <v>0.10022569840696222</v>
      </c>
      <c r="L50" s="302">
        <f t="shared" si="13"/>
        <v>0.10116644842085391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5.2851666460611985E-3</v>
      </c>
      <c r="C51" s="302">
        <v>1.7529149923467238E-2</v>
      </c>
      <c r="D51" s="302">
        <f t="shared" si="11"/>
        <v>2.2814316569528436E-2</v>
      </c>
      <c r="E51" s="303"/>
      <c r="F51" s="302">
        <v>4.6447898073469045E-3</v>
      </c>
      <c r="G51" s="302">
        <v>1.4263330468990705E-2</v>
      </c>
      <c r="H51" s="302">
        <f t="shared" si="12"/>
        <v>1.890812027633761E-2</v>
      </c>
      <c r="I51" s="303"/>
      <c r="J51" s="302">
        <v>6.9219427079656717E-3</v>
      </c>
      <c r="K51" s="302">
        <v>1.4121117315317774E-2</v>
      </c>
      <c r="L51" s="302">
        <f t="shared" si="13"/>
        <v>2.1043060023283447E-2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5.660303118602128E-2</v>
      </c>
      <c r="C53" s="311">
        <f t="shared" ref="C53:L53" si="14">SUM(C43:C51)</f>
        <v>0.47839696881397797</v>
      </c>
      <c r="D53" s="311">
        <f t="shared" si="14"/>
        <v>0.53499999999999925</v>
      </c>
      <c r="E53" s="311"/>
      <c r="F53" s="311">
        <f t="shared" si="14"/>
        <v>6.5841584158128297E-2</v>
      </c>
      <c r="G53" s="311">
        <f t="shared" si="14"/>
        <v>0.50415841584187115</v>
      </c>
      <c r="H53" s="311">
        <f t="shared" si="14"/>
        <v>0.56999999999999929</v>
      </c>
      <c r="I53" s="311"/>
      <c r="J53" s="311">
        <f t="shared" si="14"/>
        <v>5.5759488449756284E-2</v>
      </c>
      <c r="K53" s="311">
        <f t="shared" si="14"/>
        <v>0.4252405115502445</v>
      </c>
      <c r="L53" s="311">
        <f t="shared" si="14"/>
        <v>0.48100000000000076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0.18487233504037467</v>
      </c>
      <c r="C60" s="302">
        <v>0.25270076850801099</v>
      </c>
      <c r="D60" s="302">
        <f>SUM(B60:C60)</f>
        <v>0.43757310354838563</v>
      </c>
      <c r="E60" s="303"/>
      <c r="F60" s="302">
        <v>0.29580390673969664</v>
      </c>
      <c r="G60" s="302">
        <v>0.43889148433281799</v>
      </c>
      <c r="H60" s="302">
        <f>SUM(F60:G60)</f>
        <v>0.73469539107251469</v>
      </c>
      <c r="I60" s="303"/>
      <c r="J60" s="302">
        <v>0.33749850761788269</v>
      </c>
      <c r="K60" s="302">
        <v>0.46091682048495353</v>
      </c>
      <c r="L60" s="302">
        <f>SUM(J60:K60)</f>
        <v>0.79841532810283622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0.15274593680402002</v>
      </c>
      <c r="C61" s="302">
        <v>0.19231138849787163</v>
      </c>
      <c r="D61" s="302">
        <f t="shared" ref="D61:D68" si="15">SUM(B61:C61)</f>
        <v>0.34505732530189165</v>
      </c>
      <c r="E61" s="303"/>
      <c r="F61" s="302">
        <v>0.2799627516789237</v>
      </c>
      <c r="G61" s="302">
        <v>0.37848662564292535</v>
      </c>
      <c r="H61" s="302">
        <f t="shared" ref="H61:H68" si="16">SUM(F61:G61)</f>
        <v>0.65844937732184905</v>
      </c>
      <c r="I61" s="303"/>
      <c r="J61" s="302">
        <v>0.39050867884352775</v>
      </c>
      <c r="K61" s="302">
        <v>0.59103103555000591</v>
      </c>
      <c r="L61" s="302">
        <f t="shared" ref="L61:L68" si="17">SUM(J61:K61)</f>
        <v>0.9815397143935336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0.2419780601504844</v>
      </c>
      <c r="C62" s="302">
        <v>0.21346404605907565</v>
      </c>
      <c r="D62" s="302">
        <f t="shared" si="15"/>
        <v>0.45544210620956005</v>
      </c>
      <c r="E62" s="303"/>
      <c r="F62" s="302">
        <v>0.39842603706453145</v>
      </c>
      <c r="G62" s="302">
        <v>0.38557456181681993</v>
      </c>
      <c r="H62" s="302">
        <f t="shared" si="16"/>
        <v>0.78400059888135143</v>
      </c>
      <c r="I62" s="303"/>
      <c r="J62" s="302">
        <v>0.5190902645223987</v>
      </c>
      <c r="K62" s="302">
        <v>0.43527195602007157</v>
      </c>
      <c r="L62" s="302">
        <f t="shared" si="17"/>
        <v>0.95436222054247022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0.25149334593630773</v>
      </c>
      <c r="C63" s="302">
        <v>0.12932650811901344</v>
      </c>
      <c r="D63" s="302">
        <f t="shared" si="15"/>
        <v>0.38081985405532115</v>
      </c>
      <c r="E63" s="303"/>
      <c r="F63" s="302">
        <v>0.36806601135643452</v>
      </c>
      <c r="G63" s="302">
        <v>0.21553062317067184</v>
      </c>
      <c r="H63" s="302">
        <f t="shared" si="16"/>
        <v>0.58359663452710642</v>
      </c>
      <c r="I63" s="303"/>
      <c r="J63" s="302">
        <v>0.3471905140575447</v>
      </c>
      <c r="K63" s="302">
        <v>0.27144600754005743</v>
      </c>
      <c r="L63" s="302">
        <f t="shared" si="17"/>
        <v>0.61863652159760218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0.15933901392214458</v>
      </c>
      <c r="C64" s="302">
        <v>0.35367175648700461</v>
      </c>
      <c r="D64" s="302">
        <f t="shared" si="15"/>
        <v>0.51301077040914922</v>
      </c>
      <c r="E64" s="303"/>
      <c r="F64" s="302">
        <v>0.16350968686271544</v>
      </c>
      <c r="G64" s="302">
        <v>0.39583971533633361</v>
      </c>
      <c r="H64" s="302">
        <f t="shared" si="16"/>
        <v>0.55934940219904905</v>
      </c>
      <c r="I64" s="303"/>
      <c r="J64" s="302">
        <v>0.10420094458171379</v>
      </c>
      <c r="K64" s="302">
        <v>0.41666424970589572</v>
      </c>
      <c r="L64" s="302">
        <f t="shared" si="17"/>
        <v>0.52086519428760947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2.9843634246493524E-2</v>
      </c>
      <c r="C65" s="302">
        <v>1.6521409737145418E-2</v>
      </c>
      <c r="D65" s="302">
        <f t="shared" si="15"/>
        <v>4.6365043983638943E-2</v>
      </c>
      <c r="E65" s="303"/>
      <c r="F65" s="302">
        <v>4.9620479552797463E-2</v>
      </c>
      <c r="G65" s="302">
        <v>2.9286333526176794E-2</v>
      </c>
      <c r="H65" s="302">
        <f t="shared" si="16"/>
        <v>7.8906813078974264E-2</v>
      </c>
      <c r="I65" s="303"/>
      <c r="J65" s="302">
        <v>4.7836827395515549E-2</v>
      </c>
      <c r="K65" s="302">
        <v>3.3558891787811775E-2</v>
      </c>
      <c r="L65" s="302">
        <f t="shared" si="17"/>
        <v>8.1395719183327331E-2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0.10402927145543475</v>
      </c>
      <c r="C66" s="302">
        <v>0.1139858802438784</v>
      </c>
      <c r="D66" s="302">
        <f t="shared" si="15"/>
        <v>0.21801515169931315</v>
      </c>
      <c r="E66" s="303"/>
      <c r="F66" s="302">
        <v>0.17670243980419964</v>
      </c>
      <c r="G66" s="302">
        <v>0.17567273071372863</v>
      </c>
      <c r="H66" s="302">
        <f t="shared" si="16"/>
        <v>0.35237517051792827</v>
      </c>
      <c r="I66" s="303"/>
      <c r="J66" s="302">
        <v>0.17527936951802914</v>
      </c>
      <c r="K66" s="302">
        <v>0.23456368785334761</v>
      </c>
      <c r="L66" s="302">
        <f t="shared" si="17"/>
        <v>0.40984305737137672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8.9944016940643565E-2</v>
      </c>
      <c r="C67" s="302">
        <v>0.64150020970109967</v>
      </c>
      <c r="D67" s="302">
        <f t="shared" si="15"/>
        <v>0.73144422664174324</v>
      </c>
      <c r="E67" s="303"/>
      <c r="F67" s="302">
        <v>0.11420132119805688</v>
      </c>
      <c r="G67" s="302">
        <v>0.78208491452209539</v>
      </c>
      <c r="H67" s="302">
        <f t="shared" si="16"/>
        <v>0.89628623572015231</v>
      </c>
      <c r="I67" s="303"/>
      <c r="J67" s="302">
        <v>0.19834161540501202</v>
      </c>
      <c r="K67" s="302">
        <v>0.71987564032785301</v>
      </c>
      <c r="L67" s="302">
        <f t="shared" si="17"/>
        <v>0.91821725573286506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0.23361421523871853</v>
      </c>
      <c r="C68" s="302">
        <v>0.28865820291227634</v>
      </c>
      <c r="D68" s="302">
        <f t="shared" si="15"/>
        <v>0.5222724181509949</v>
      </c>
      <c r="E68" s="303"/>
      <c r="F68" s="302">
        <v>0.30915766327208732</v>
      </c>
      <c r="G68" s="302">
        <v>0.35118271340899393</v>
      </c>
      <c r="H68" s="302">
        <f t="shared" si="16"/>
        <v>0.66034037668108125</v>
      </c>
      <c r="I68" s="303"/>
      <c r="J68" s="302">
        <v>0.54876756379808211</v>
      </c>
      <c r="K68" s="302">
        <v>0.39495742499028913</v>
      </c>
      <c r="L68" s="302">
        <f t="shared" si="17"/>
        <v>0.94372498878837119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1.4478598297346219</v>
      </c>
      <c r="C70" s="311">
        <f t="shared" ref="C70:L70" si="18">SUM(C60:C68)</f>
        <v>2.202140170265376</v>
      </c>
      <c r="D70" s="311">
        <f t="shared" si="18"/>
        <v>3.6499999999999977</v>
      </c>
      <c r="E70" s="311"/>
      <c r="F70" s="311">
        <f t="shared" si="18"/>
        <v>2.1554502975294429</v>
      </c>
      <c r="G70" s="311">
        <f t="shared" si="18"/>
        <v>3.1525497024705631</v>
      </c>
      <c r="H70" s="311">
        <f t="shared" si="18"/>
        <v>5.3080000000000069</v>
      </c>
      <c r="I70" s="311"/>
      <c r="J70" s="311">
        <f t="shared" si="18"/>
        <v>2.6687142857397066</v>
      </c>
      <c r="K70" s="311">
        <f t="shared" si="18"/>
        <v>3.5582857142602857</v>
      </c>
      <c r="L70" s="311">
        <f t="shared" si="18"/>
        <v>6.2269999999999932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0.26820920509653912</v>
      </c>
      <c r="C77" s="302">
        <v>1.3532450314423128</v>
      </c>
      <c r="D77" s="302">
        <f>SUM(B77:C77)</f>
        <v>1.621454236538852</v>
      </c>
      <c r="E77" s="303"/>
      <c r="F77" s="302">
        <v>0.46704565144329913</v>
      </c>
      <c r="G77" s="302">
        <v>1.9354307338744485</v>
      </c>
      <c r="H77" s="302">
        <f>SUM(F77:G77)</f>
        <v>2.4024763853177475</v>
      </c>
      <c r="I77" s="303"/>
      <c r="J77" s="302">
        <v>0.30091447295673523</v>
      </c>
      <c r="K77" s="302">
        <v>1.1943861635702662</v>
      </c>
      <c r="L77" s="302">
        <f>SUM(J77:K77)</f>
        <v>1.4953006365270014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0.36752285512319111</v>
      </c>
      <c r="C78" s="302">
        <v>1.8334039670392628</v>
      </c>
      <c r="D78" s="302">
        <f t="shared" ref="D78:D85" si="19">SUM(B78:C78)</f>
        <v>2.2009268221624541</v>
      </c>
      <c r="E78" s="303"/>
      <c r="F78" s="302">
        <v>0.66394364864762201</v>
      </c>
      <c r="G78" s="302">
        <v>3.0210851426048659</v>
      </c>
      <c r="H78" s="302">
        <f t="shared" ref="H78:H85" si="20">SUM(F78:G78)</f>
        <v>3.6850287912524879</v>
      </c>
      <c r="I78" s="303"/>
      <c r="J78" s="302">
        <v>0.43826326355697831</v>
      </c>
      <c r="K78" s="302">
        <v>2.4369023921934594</v>
      </c>
      <c r="L78" s="302">
        <f t="shared" ref="L78:L85" si="21">SUM(J78:K78)</f>
        <v>2.8751656557504379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0.37497869500829278</v>
      </c>
      <c r="C79" s="302">
        <v>1.0432864533885182</v>
      </c>
      <c r="D79" s="302">
        <f t="shared" si="19"/>
        <v>1.4182651483968109</v>
      </c>
      <c r="E79" s="303"/>
      <c r="F79" s="302">
        <v>0.57879007564278473</v>
      </c>
      <c r="G79" s="302">
        <v>1.5887236254171393</v>
      </c>
      <c r="H79" s="302">
        <f t="shared" si="20"/>
        <v>2.1675137010599239</v>
      </c>
      <c r="I79" s="303"/>
      <c r="J79" s="302">
        <v>0.38462960398104612</v>
      </c>
      <c r="K79" s="302">
        <v>0.98043610365331602</v>
      </c>
      <c r="L79" s="302">
        <f t="shared" si="21"/>
        <v>1.3650657076343622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0.53947821494012538</v>
      </c>
      <c r="C80" s="302">
        <v>0.19939624692804062</v>
      </c>
      <c r="D80" s="302">
        <f t="shared" si="19"/>
        <v>0.73887446186816597</v>
      </c>
      <c r="E80" s="303"/>
      <c r="F80" s="302">
        <v>0.70745143697371715</v>
      </c>
      <c r="G80" s="302">
        <v>0.28501755944106172</v>
      </c>
      <c r="H80" s="302">
        <f t="shared" si="20"/>
        <v>0.99246899641477881</v>
      </c>
      <c r="I80" s="303"/>
      <c r="J80" s="302">
        <v>0.36287031741423781</v>
      </c>
      <c r="K80" s="302">
        <v>0.24515766385223622</v>
      </c>
      <c r="L80" s="302">
        <f t="shared" si="21"/>
        <v>0.60802798126647406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7.6457628427803181E-2</v>
      </c>
      <c r="C81" s="302">
        <v>1.4363629950225183</v>
      </c>
      <c r="D81" s="302">
        <f t="shared" si="19"/>
        <v>1.5128206234503214</v>
      </c>
      <c r="E81" s="303"/>
      <c r="F81" s="302">
        <v>0.11077765396649009</v>
      </c>
      <c r="G81" s="302">
        <v>1.4218688682322649</v>
      </c>
      <c r="H81" s="302">
        <f t="shared" si="20"/>
        <v>1.5326465221987551</v>
      </c>
      <c r="I81" s="303"/>
      <c r="J81" s="302">
        <v>9.0734144084047882E-2</v>
      </c>
      <c r="K81" s="302">
        <v>0.77317574776838505</v>
      </c>
      <c r="L81" s="302">
        <f t="shared" si="21"/>
        <v>0.86390989185243294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0.14799032154595526</v>
      </c>
      <c r="C82" s="302">
        <v>2.9260923065402438E-2</v>
      </c>
      <c r="D82" s="302">
        <f t="shared" si="19"/>
        <v>0.17725124461135769</v>
      </c>
      <c r="E82" s="303"/>
      <c r="F82" s="302">
        <v>0.17090501148601764</v>
      </c>
      <c r="G82" s="302">
        <v>3.9768699956183609E-2</v>
      </c>
      <c r="H82" s="302">
        <f t="shared" si="20"/>
        <v>0.21067371144220126</v>
      </c>
      <c r="I82" s="303"/>
      <c r="J82" s="302">
        <v>0.10458710071695454</v>
      </c>
      <c r="K82" s="302">
        <v>2.8281364976240581E-2</v>
      </c>
      <c r="L82" s="302">
        <f t="shared" si="21"/>
        <v>0.13286846569319513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0.12345852841549493</v>
      </c>
      <c r="C83" s="302">
        <v>0.16285673816892035</v>
      </c>
      <c r="D83" s="302">
        <f t="shared" si="19"/>
        <v>0.28631526658441531</v>
      </c>
      <c r="E83" s="303"/>
      <c r="F83" s="302">
        <v>0.16557908508290251</v>
      </c>
      <c r="G83" s="302">
        <v>0.20168376416566464</v>
      </c>
      <c r="H83" s="302">
        <f t="shared" si="20"/>
        <v>0.36726284924856711</v>
      </c>
      <c r="I83" s="303"/>
      <c r="J83" s="302">
        <v>9.3590857952631126E-2</v>
      </c>
      <c r="K83" s="302">
        <v>0.16243375693660747</v>
      </c>
      <c r="L83" s="302">
        <f t="shared" si="21"/>
        <v>0.25602461488923861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0.1571226741829749</v>
      </c>
      <c r="C84" s="302">
        <v>0.46432541493749591</v>
      </c>
      <c r="D84" s="302">
        <f t="shared" si="19"/>
        <v>0.62144808912047078</v>
      </c>
      <c r="E84" s="303"/>
      <c r="F84" s="302">
        <v>0.17385857151871387</v>
      </c>
      <c r="G84" s="302">
        <v>0.44896780652524393</v>
      </c>
      <c r="H84" s="302">
        <f t="shared" si="20"/>
        <v>0.6228263780439578</v>
      </c>
      <c r="I84" s="303"/>
      <c r="J84" s="302">
        <v>8.7850302296941199E-2</v>
      </c>
      <c r="K84" s="302">
        <v>0.25678232797091344</v>
      </c>
      <c r="L84" s="302">
        <f t="shared" si="21"/>
        <v>0.34463263026785462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9.2687613713969288E-2</v>
      </c>
      <c r="C85" s="302">
        <v>0.23195649355318279</v>
      </c>
      <c r="D85" s="302">
        <f t="shared" si="19"/>
        <v>0.32464410726715209</v>
      </c>
      <c r="E85" s="303"/>
      <c r="F85" s="302">
        <v>9.8365936823928968E-2</v>
      </c>
      <c r="G85" s="302">
        <v>0.21873672819766546</v>
      </c>
      <c r="H85" s="302">
        <f t="shared" si="20"/>
        <v>0.31710266502159445</v>
      </c>
      <c r="I85" s="303"/>
      <c r="J85" s="302">
        <v>0.10637686203962697</v>
      </c>
      <c r="K85" s="302">
        <v>0.14762755407936631</v>
      </c>
      <c r="L85" s="302">
        <f t="shared" si="21"/>
        <v>0.25400441611899327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2.1479057364543457</v>
      </c>
      <c r="C87" s="311">
        <f t="shared" ref="C87:D87" si="22">SUM(C77:C85)</f>
        <v>6.754094263545654</v>
      </c>
      <c r="D87" s="311">
        <f t="shared" si="22"/>
        <v>8.902000000000001</v>
      </c>
      <c r="E87" s="311"/>
      <c r="F87" s="311">
        <f t="shared" ref="F87:H87" si="23">SUM(F77:F85)</f>
        <v>3.1367170715854757</v>
      </c>
      <c r="G87" s="311">
        <f t="shared" si="23"/>
        <v>9.1612829284145398</v>
      </c>
      <c r="H87" s="311">
        <f t="shared" si="23"/>
        <v>12.298000000000012</v>
      </c>
      <c r="I87" s="311"/>
      <c r="J87" s="311">
        <f t="shared" ref="J87:L87" si="24">SUM(J77:J85)</f>
        <v>1.9698169249991995</v>
      </c>
      <c r="K87" s="311">
        <f t="shared" si="24"/>
        <v>6.2251830750007917</v>
      </c>
      <c r="L87" s="311">
        <f t="shared" si="24"/>
        <v>8.1949999999999896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0.755692722462737</v>
      </c>
      <c r="C94" s="302">
        <v>3.2298931069919101</v>
      </c>
      <c r="D94" s="302">
        <f>SUM(B94:C94)</f>
        <v>3.9855858294546471</v>
      </c>
      <c r="E94" s="303"/>
      <c r="F94" s="302">
        <v>1.003409750259701</v>
      </c>
      <c r="G94" s="302">
        <v>3.7059460374287578</v>
      </c>
      <c r="H94" s="302">
        <f>SUM(F94:G94)</f>
        <v>4.7093557876884589</v>
      </c>
      <c r="I94" s="303"/>
      <c r="J94" s="302">
        <v>0.83506827139719053</v>
      </c>
      <c r="K94" s="302">
        <v>2.900868099894673</v>
      </c>
      <c r="L94" s="302">
        <f>SUM(J94:K94)</f>
        <v>3.7359363712918636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0.90955414952473623</v>
      </c>
      <c r="C95" s="302">
        <v>3.6917458362321316</v>
      </c>
      <c r="D95" s="302">
        <f t="shared" ref="D95:D102" si="25">SUM(B95:C95)</f>
        <v>4.6012999857568682</v>
      </c>
      <c r="E95" s="303"/>
      <c r="F95" s="302">
        <v>1.2171519353634266</v>
      </c>
      <c r="G95" s="302">
        <v>4.8111587496177854</v>
      </c>
      <c r="H95" s="302">
        <f t="shared" ref="H95:H102" si="26">SUM(F95:G95)</f>
        <v>6.0283106849812125</v>
      </c>
      <c r="I95" s="303"/>
      <c r="J95" s="302">
        <v>1.1612800825118639</v>
      </c>
      <c r="K95" s="302">
        <v>4.7620904634847232</v>
      </c>
      <c r="L95" s="302">
        <f t="shared" ref="L95:L102" si="27">SUM(J95:K95)</f>
        <v>5.9233705459965869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1.0968256977473743</v>
      </c>
      <c r="C96" s="302">
        <v>2.6825662695938792</v>
      </c>
      <c r="D96" s="302">
        <f t="shared" si="25"/>
        <v>3.7793919673412537</v>
      </c>
      <c r="E96" s="303"/>
      <c r="F96" s="302">
        <v>1.1889407608929214</v>
      </c>
      <c r="G96" s="302">
        <v>3.1018307751448515</v>
      </c>
      <c r="H96" s="302">
        <f t="shared" si="26"/>
        <v>4.2907715360377727</v>
      </c>
      <c r="I96" s="303"/>
      <c r="J96" s="302">
        <v>1.0165917291630273</v>
      </c>
      <c r="K96" s="302">
        <v>2.5185555160476945</v>
      </c>
      <c r="L96" s="302">
        <f t="shared" si="27"/>
        <v>3.5351472452107218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1.4359259107678453</v>
      </c>
      <c r="C97" s="302">
        <v>0.66257401895741552</v>
      </c>
      <c r="D97" s="302">
        <f t="shared" si="25"/>
        <v>2.0984999297252607</v>
      </c>
      <c r="E97" s="303"/>
      <c r="F97" s="302">
        <v>1.5462851932840618</v>
      </c>
      <c r="G97" s="302">
        <v>0.8146327335136162</v>
      </c>
      <c r="H97" s="302">
        <f t="shared" si="26"/>
        <v>2.3609179267976779</v>
      </c>
      <c r="I97" s="303"/>
      <c r="J97" s="302">
        <v>1.0166868644646507</v>
      </c>
      <c r="K97" s="302">
        <v>0.78350823918038426</v>
      </c>
      <c r="L97" s="302">
        <f t="shared" si="27"/>
        <v>1.800195103645035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0.47226937574680705</v>
      </c>
      <c r="C98" s="302">
        <v>5.0558246877448543</v>
      </c>
      <c r="D98" s="302">
        <f t="shared" si="25"/>
        <v>5.5280940634916611</v>
      </c>
      <c r="E98" s="303"/>
      <c r="F98" s="302">
        <v>0.44380505635998702</v>
      </c>
      <c r="G98" s="302">
        <v>4.2837527097776151</v>
      </c>
      <c r="H98" s="302">
        <f t="shared" si="26"/>
        <v>4.7275577661376023</v>
      </c>
      <c r="I98" s="303"/>
      <c r="J98" s="302">
        <v>0.45270309831029804</v>
      </c>
      <c r="K98" s="302">
        <v>2.9525023490516991</v>
      </c>
      <c r="L98" s="302">
        <f t="shared" si="27"/>
        <v>3.4052054473619973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0.1761935132641749</v>
      </c>
      <c r="C99" s="302">
        <v>0.18300245426013403</v>
      </c>
      <c r="D99" s="302">
        <f t="shared" si="25"/>
        <v>0.35919596752430893</v>
      </c>
      <c r="E99" s="303"/>
      <c r="F99" s="302">
        <v>0.20711446742687561</v>
      </c>
      <c r="G99" s="302">
        <v>0.21760015032278082</v>
      </c>
      <c r="H99" s="302">
        <f t="shared" si="26"/>
        <v>0.42471461774965646</v>
      </c>
      <c r="I99" s="303"/>
      <c r="J99" s="302">
        <v>0.15367164489897678</v>
      </c>
      <c r="K99" s="302">
        <v>0.23542571746890151</v>
      </c>
      <c r="L99" s="302">
        <f t="shared" si="27"/>
        <v>0.38909736236787829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0.38481340815816167</v>
      </c>
      <c r="C100" s="302">
        <v>0.44288296139638728</v>
      </c>
      <c r="D100" s="302">
        <f t="shared" si="25"/>
        <v>0.82769636955454895</v>
      </c>
      <c r="E100" s="303"/>
      <c r="F100" s="302">
        <v>0.38911261214484294</v>
      </c>
      <c r="G100" s="302">
        <v>0.46249321152693185</v>
      </c>
      <c r="H100" s="302">
        <f t="shared" si="26"/>
        <v>0.85160582367177473</v>
      </c>
      <c r="I100" s="303"/>
      <c r="J100" s="302">
        <v>0.31264465503912031</v>
      </c>
      <c r="K100" s="302">
        <v>0.43402825350828295</v>
      </c>
      <c r="L100" s="302">
        <f t="shared" si="27"/>
        <v>0.74667290854740331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0.46886065541427446</v>
      </c>
      <c r="C101" s="302">
        <v>2.5385197742211352</v>
      </c>
      <c r="D101" s="302">
        <f t="shared" si="25"/>
        <v>3.0073804296354094</v>
      </c>
      <c r="E101" s="303"/>
      <c r="F101" s="302">
        <v>0.41515706511284689</v>
      </c>
      <c r="G101" s="302">
        <v>2.3883292963370204</v>
      </c>
      <c r="H101" s="302">
        <f t="shared" si="26"/>
        <v>2.8034863614498673</v>
      </c>
      <c r="I101" s="303"/>
      <c r="J101" s="302">
        <v>0.3364241481319199</v>
      </c>
      <c r="K101" s="302">
        <v>1.7112046903304989</v>
      </c>
      <c r="L101" s="302">
        <f t="shared" si="27"/>
        <v>2.0476288384624191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0.48640170146063699</v>
      </c>
      <c r="C102" s="302">
        <v>1.0074537560554118</v>
      </c>
      <c r="D102" s="302">
        <f t="shared" si="25"/>
        <v>1.4938554575160488</v>
      </c>
      <c r="E102" s="303"/>
      <c r="F102" s="302">
        <v>0.35895861595973028</v>
      </c>
      <c r="G102" s="302">
        <v>0.90832087952626439</v>
      </c>
      <c r="H102" s="302">
        <f t="shared" si="26"/>
        <v>1.2672794954859947</v>
      </c>
      <c r="I102" s="303"/>
      <c r="J102" s="302">
        <v>0.45703139075762411</v>
      </c>
      <c r="K102" s="302">
        <v>0.71371478635847896</v>
      </c>
      <c r="L102" s="302">
        <f t="shared" si="27"/>
        <v>1.170746177116103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6.1865371345467475</v>
      </c>
      <c r="C104" s="311">
        <f t="shared" ref="C104:D104" si="28">SUM(C94:C102)</f>
        <v>19.494462865453258</v>
      </c>
      <c r="D104" s="311">
        <f t="shared" si="28"/>
        <v>25.681000000000004</v>
      </c>
      <c r="E104" s="311"/>
      <c r="F104" s="311">
        <f t="shared" ref="F104:H104" si="29">SUM(F94:F102)</f>
        <v>6.7699354568043937</v>
      </c>
      <c r="G104" s="311">
        <f t="shared" si="29"/>
        <v>20.694064543195623</v>
      </c>
      <c r="H104" s="311">
        <f t="shared" si="29"/>
        <v>27.464000000000016</v>
      </c>
      <c r="I104" s="311"/>
      <c r="J104" s="311">
        <f t="shared" ref="J104:L104" si="30">SUM(J94:J102)</f>
        <v>5.7421018846746721</v>
      </c>
      <c r="K104" s="311">
        <f t="shared" si="30"/>
        <v>17.011898115325337</v>
      </c>
      <c r="L104" s="311">
        <f t="shared" si="30"/>
        <v>22.754000000000008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5.0033707592652632E-2</v>
      </c>
      <c r="C111" s="302">
        <v>0.21272256424801333</v>
      </c>
      <c r="D111" s="302">
        <f>SUM(B111:C111)</f>
        <v>0.26275627184066597</v>
      </c>
      <c r="E111" s="303"/>
      <c r="F111" s="302">
        <v>0.2044553130650994</v>
      </c>
      <c r="G111" s="302">
        <v>0.47507313283278346</v>
      </c>
      <c r="H111" s="302">
        <f>SUM(F111:G111)</f>
        <v>0.67952844589788286</v>
      </c>
      <c r="I111" s="303"/>
      <c r="J111" s="302">
        <v>0.17167770825566092</v>
      </c>
      <c r="K111" s="302">
        <v>0.43500273596856037</v>
      </c>
      <c r="L111" s="302">
        <f>SUM(J111:K111)</f>
        <v>0.60668044422422129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7.1265578706873917E-2</v>
      </c>
      <c r="C112" s="302">
        <v>0.39866325887648479</v>
      </c>
      <c r="D112" s="302">
        <f t="shared" ref="D112:D119" si="31">SUM(B112:C112)</f>
        <v>0.46992883758335868</v>
      </c>
      <c r="E112" s="303"/>
      <c r="F112" s="302">
        <v>0.28675236789076719</v>
      </c>
      <c r="G112" s="302">
        <v>1.0414659157243635</v>
      </c>
      <c r="H112" s="302">
        <f t="shared" ref="H112:H119" si="32">SUM(F112:G112)</f>
        <v>1.3282182836151306</v>
      </c>
      <c r="I112" s="303"/>
      <c r="J112" s="302">
        <v>0.31180314537074244</v>
      </c>
      <c r="K112" s="302">
        <v>1.2738333140040075</v>
      </c>
      <c r="L112" s="302">
        <f t="shared" ref="L112:L119" si="33">SUM(J112:K112)</f>
        <v>1.5856364593747498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7.073921680544723E-2</v>
      </c>
      <c r="C113" s="302">
        <v>0.22453477763176277</v>
      </c>
      <c r="D113" s="302">
        <f t="shared" si="31"/>
        <v>0.29527399443721003</v>
      </c>
      <c r="E113" s="303"/>
      <c r="F113" s="302">
        <v>0.25049227242688171</v>
      </c>
      <c r="G113" s="302">
        <v>0.5889255298504904</v>
      </c>
      <c r="H113" s="302">
        <f t="shared" si="32"/>
        <v>0.83941780227737217</v>
      </c>
      <c r="I113" s="303"/>
      <c r="J113" s="302">
        <v>0.22485669715888751</v>
      </c>
      <c r="K113" s="302">
        <v>0.53098693373286376</v>
      </c>
      <c r="L113" s="302">
        <f t="shared" si="33"/>
        <v>0.75584363089175133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0.12290077112433027</v>
      </c>
      <c r="C114" s="302">
        <v>3.5613837566450909E-2</v>
      </c>
      <c r="D114" s="302">
        <f t="shared" si="31"/>
        <v>0.15851460869078118</v>
      </c>
      <c r="E114" s="303"/>
      <c r="F114" s="302">
        <v>0.28371722100820757</v>
      </c>
      <c r="G114" s="302">
        <v>7.6155447294964318E-2</v>
      </c>
      <c r="H114" s="302">
        <f t="shared" si="32"/>
        <v>0.35987266830317188</v>
      </c>
      <c r="I114" s="303"/>
      <c r="J114" s="302">
        <v>0.29590061068071305</v>
      </c>
      <c r="K114" s="302">
        <v>4.4401482944825481E-2</v>
      </c>
      <c r="L114" s="302">
        <f t="shared" si="33"/>
        <v>0.34030209362553854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1.4495129302557086E-2</v>
      </c>
      <c r="C115" s="302">
        <v>0.43238245433771155</v>
      </c>
      <c r="D115" s="302">
        <f t="shared" si="31"/>
        <v>0.44687758364026864</v>
      </c>
      <c r="E115" s="303"/>
      <c r="F115" s="302">
        <v>0.11545355467392528</v>
      </c>
      <c r="G115" s="302">
        <v>0.73328218443294857</v>
      </c>
      <c r="H115" s="302">
        <f t="shared" si="32"/>
        <v>0.84873573910687383</v>
      </c>
      <c r="I115" s="303"/>
      <c r="J115" s="302">
        <v>0.15337370583445092</v>
      </c>
      <c r="K115" s="302">
        <v>0.54871374020618024</v>
      </c>
      <c r="L115" s="302">
        <f t="shared" si="33"/>
        <v>0.70208744604063122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1.6470493282435633E-2</v>
      </c>
      <c r="C116" s="302">
        <v>1.6916393968553316E-2</v>
      </c>
      <c r="D116" s="302">
        <f t="shared" si="31"/>
        <v>3.3386887250988949E-2</v>
      </c>
      <c r="E116" s="303"/>
      <c r="F116" s="302">
        <v>9.8006742676503791E-2</v>
      </c>
      <c r="G116" s="302">
        <v>3.674451510863893E-2</v>
      </c>
      <c r="H116" s="302">
        <f t="shared" si="32"/>
        <v>0.13475125778514271</v>
      </c>
      <c r="I116" s="303"/>
      <c r="J116" s="302">
        <v>8.371419704886908E-2</v>
      </c>
      <c r="K116" s="302">
        <v>3.6154835020208026E-2</v>
      </c>
      <c r="L116" s="302">
        <f t="shared" si="33"/>
        <v>0.11986903206907711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0.16841677009201023</v>
      </c>
      <c r="C117" s="302">
        <v>9.2693177258861059E-2</v>
      </c>
      <c r="D117" s="302">
        <f t="shared" si="31"/>
        <v>0.26110994735087129</v>
      </c>
      <c r="E117" s="303"/>
      <c r="F117" s="302">
        <v>0.39300187780742102</v>
      </c>
      <c r="G117" s="302">
        <v>0.17593984205057597</v>
      </c>
      <c r="H117" s="302">
        <f t="shared" si="32"/>
        <v>0.56894171985799702</v>
      </c>
      <c r="I117" s="303"/>
      <c r="J117" s="302">
        <v>0.37299749380737501</v>
      </c>
      <c r="K117" s="302">
        <v>0.18263968065629296</v>
      </c>
      <c r="L117" s="302">
        <f t="shared" si="33"/>
        <v>0.555637174463668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2.6534252636445659E-3</v>
      </c>
      <c r="C118" s="302">
        <v>9.2157327119616606E-2</v>
      </c>
      <c r="D118" s="302">
        <f t="shared" si="31"/>
        <v>9.4810752383261171E-2</v>
      </c>
      <c r="E118" s="303"/>
      <c r="F118" s="302">
        <v>1.5700347031659886E-2</v>
      </c>
      <c r="G118" s="302">
        <v>0.14675849195685622</v>
      </c>
      <c r="H118" s="302">
        <f t="shared" si="32"/>
        <v>0.1624588389885161</v>
      </c>
      <c r="I118" s="303"/>
      <c r="J118" s="302">
        <v>2.7113356374914379E-2</v>
      </c>
      <c r="K118" s="302">
        <v>0.14469676921265709</v>
      </c>
      <c r="L118" s="302">
        <f t="shared" si="33"/>
        <v>0.17181012558757147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6.9132502499246106E-3</v>
      </c>
      <c r="C119" s="302">
        <v>2.742786657266821E-2</v>
      </c>
      <c r="D119" s="302">
        <f t="shared" si="31"/>
        <v>3.4341116822592818E-2</v>
      </c>
      <c r="E119" s="303"/>
      <c r="F119" s="302">
        <v>4.8127734872049452E-2</v>
      </c>
      <c r="G119" s="302">
        <v>4.1947509295858935E-2</v>
      </c>
      <c r="H119" s="302">
        <f t="shared" si="32"/>
        <v>9.007524416790838E-2</v>
      </c>
      <c r="I119" s="303"/>
      <c r="J119" s="302">
        <v>5.5383839429353501E-2</v>
      </c>
      <c r="K119" s="302">
        <v>3.0749754293439343E-2</v>
      </c>
      <c r="L119" s="302">
        <f t="shared" si="33"/>
        <v>8.6133593722792848E-2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0.52388834241987625</v>
      </c>
      <c r="C121" s="311">
        <f t="shared" ref="C121:D121" si="34">SUM(C111:C119)</f>
        <v>1.5331116575801225</v>
      </c>
      <c r="D121" s="311">
        <f t="shared" si="34"/>
        <v>2.0569999999999991</v>
      </c>
      <c r="E121" s="311"/>
      <c r="F121" s="311">
        <f t="shared" ref="F121:H121" si="35">SUM(F111:F119)</f>
        <v>1.6957074314525153</v>
      </c>
      <c r="G121" s="311">
        <f t="shared" si="35"/>
        <v>3.31629256854748</v>
      </c>
      <c r="H121" s="311">
        <f t="shared" si="35"/>
        <v>5.011999999999996</v>
      </c>
      <c r="I121" s="311"/>
      <c r="J121" s="311">
        <f t="shared" ref="J121:L121" si="36">SUM(J111:J119)</f>
        <v>1.696820753960967</v>
      </c>
      <c r="K121" s="311">
        <f t="shared" si="36"/>
        <v>3.2271792460390349</v>
      </c>
      <c r="L121" s="311">
        <f t="shared" si="36"/>
        <v>4.9240000000000022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0.10403292717159567</v>
      </c>
      <c r="C128" s="302">
        <v>0.47145938585829217</v>
      </c>
      <c r="D128" s="302">
        <f>SUM(B128:C128)</f>
        <v>0.57549231302988779</v>
      </c>
      <c r="E128" s="303"/>
      <c r="F128" s="302">
        <v>0.10768637717959154</v>
      </c>
      <c r="G128" s="302">
        <v>0.74051048429517774</v>
      </c>
      <c r="H128" s="302">
        <f>SUM(F128:G128)</f>
        <v>0.84819686147476925</v>
      </c>
      <c r="I128" s="303"/>
      <c r="J128" s="302">
        <v>0.12985368445380277</v>
      </c>
      <c r="K128" s="302">
        <v>0.82428058393813486</v>
      </c>
      <c r="L128" s="302">
        <f>SUM(J128:K128)</f>
        <v>0.9541342683919376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0.18445623837790362</v>
      </c>
      <c r="C129" s="302">
        <v>0.38723646370985254</v>
      </c>
      <c r="D129" s="302">
        <f t="shared" ref="D129:D136" si="37">SUM(B129:C129)</f>
        <v>0.57169270208775613</v>
      </c>
      <c r="E129" s="303"/>
      <c r="F129" s="302">
        <v>0.22817421513889397</v>
      </c>
      <c r="G129" s="302">
        <v>0.62751998853601432</v>
      </c>
      <c r="H129" s="302">
        <f t="shared" ref="H129:H136" si="38">SUM(F129:G129)</f>
        <v>0.85569420367490823</v>
      </c>
      <c r="I129" s="303"/>
      <c r="J129" s="302">
        <v>0.35998289341669892</v>
      </c>
      <c r="K129" s="302">
        <v>0.81832615136789943</v>
      </c>
      <c r="L129" s="302">
        <f t="shared" ref="L129:L136" si="39">SUM(J129:K129)</f>
        <v>1.1783090447845983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0.26522863138584818</v>
      </c>
      <c r="C130" s="302">
        <v>0.33622977007322513</v>
      </c>
      <c r="D130" s="302">
        <f t="shared" si="37"/>
        <v>0.60145840145907337</v>
      </c>
      <c r="E130" s="303"/>
      <c r="F130" s="302">
        <v>0.27046524497771524</v>
      </c>
      <c r="G130" s="302">
        <v>0.4907794972644059</v>
      </c>
      <c r="H130" s="302">
        <f t="shared" si="38"/>
        <v>0.76124474224212113</v>
      </c>
      <c r="I130" s="303"/>
      <c r="J130" s="302">
        <v>0.35791043018018864</v>
      </c>
      <c r="K130" s="302">
        <v>0.52169550909933848</v>
      </c>
      <c r="L130" s="302">
        <f t="shared" si="39"/>
        <v>0.87960593927952713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0.22359332318183431</v>
      </c>
      <c r="C131" s="302">
        <v>6.1418815575815452E-2</v>
      </c>
      <c r="D131" s="302">
        <f t="shared" si="37"/>
        <v>0.28501213875764975</v>
      </c>
      <c r="E131" s="303"/>
      <c r="F131" s="302">
        <v>0.17381772309268417</v>
      </c>
      <c r="G131" s="302">
        <v>0.13244493084732584</v>
      </c>
      <c r="H131" s="302">
        <f t="shared" si="38"/>
        <v>0.30626265394001001</v>
      </c>
      <c r="I131" s="303"/>
      <c r="J131" s="302">
        <v>0.13636314777853173</v>
      </c>
      <c r="K131" s="302">
        <v>0.16475269132272002</v>
      </c>
      <c r="L131" s="302">
        <f t="shared" si="39"/>
        <v>0.30111583910125173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6.5541010178845116E-2</v>
      </c>
      <c r="C132" s="302">
        <v>0.29964383390274307</v>
      </c>
      <c r="D132" s="302">
        <f t="shared" si="37"/>
        <v>0.36518484408158819</v>
      </c>
      <c r="E132" s="303"/>
      <c r="F132" s="302">
        <v>4.4310282409974658E-2</v>
      </c>
      <c r="G132" s="302">
        <v>0.45682272748008673</v>
      </c>
      <c r="H132" s="302">
        <f t="shared" si="38"/>
        <v>0.50113300989006138</v>
      </c>
      <c r="I132" s="303"/>
      <c r="J132" s="302">
        <v>8.7163305499868018E-2</v>
      </c>
      <c r="K132" s="302">
        <v>0.50335063835638605</v>
      </c>
      <c r="L132" s="302">
        <f t="shared" si="39"/>
        <v>0.59051394385625411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6.1029009602933712E-2</v>
      </c>
      <c r="C133" s="302">
        <v>4.9930042491051256E-2</v>
      </c>
      <c r="D133" s="302">
        <f t="shared" si="37"/>
        <v>0.11095905209398496</v>
      </c>
      <c r="E133" s="303"/>
      <c r="F133" s="302">
        <v>4.1922002580057391E-2</v>
      </c>
      <c r="G133" s="302">
        <v>7.7876563550292183E-2</v>
      </c>
      <c r="H133" s="302">
        <f t="shared" si="38"/>
        <v>0.11979856613034957</v>
      </c>
      <c r="I133" s="303"/>
      <c r="J133" s="302">
        <v>5.4171953850559985E-2</v>
      </c>
      <c r="K133" s="302">
        <v>9.843946502698786E-2</v>
      </c>
      <c r="L133" s="302">
        <f t="shared" si="39"/>
        <v>0.15261141887754784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8.6307470445225062E-2</v>
      </c>
      <c r="C134" s="302">
        <v>5.3418125254037149E-2</v>
      </c>
      <c r="D134" s="302">
        <f>SUM(B134:C134)</f>
        <v>0.13972559569926221</v>
      </c>
      <c r="E134" s="303"/>
      <c r="F134" s="302">
        <v>5.680579358106868E-2</v>
      </c>
      <c r="G134" s="302">
        <v>0.12011768404750174</v>
      </c>
      <c r="H134" s="302">
        <f t="shared" si="38"/>
        <v>0.17692347762857041</v>
      </c>
      <c r="I134" s="303"/>
      <c r="J134" s="302">
        <v>6.4580185715142222E-2</v>
      </c>
      <c r="K134" s="302">
        <v>0.16134798384592317</v>
      </c>
      <c r="L134" s="302">
        <f t="shared" si="39"/>
        <v>0.22592816956106537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5.578531664018592E-2</v>
      </c>
      <c r="C135" s="302">
        <v>0.75150122757239057</v>
      </c>
      <c r="D135" s="302">
        <f t="shared" si="37"/>
        <v>0.80728654421257651</v>
      </c>
      <c r="E135" s="303"/>
      <c r="F135" s="302">
        <v>4.0590754433442469E-2</v>
      </c>
      <c r="G135" s="302">
        <v>0.87976704608023493</v>
      </c>
      <c r="H135" s="302">
        <f t="shared" si="38"/>
        <v>0.92035780051367744</v>
      </c>
      <c r="I135" s="303"/>
      <c r="J135" s="302">
        <v>4.5947307227109546E-2</v>
      </c>
      <c r="K135" s="302">
        <v>1.0748449203613468</v>
      </c>
      <c r="L135" s="302">
        <f t="shared" si="39"/>
        <v>1.1207922275884563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8.4509886436275133E-2</v>
      </c>
      <c r="C136" s="302">
        <v>0.72067852214194905</v>
      </c>
      <c r="D136" s="302">
        <f t="shared" si="37"/>
        <v>0.80518840857822416</v>
      </c>
      <c r="E136" s="303"/>
      <c r="F136" s="302">
        <v>4.1542475946011508E-2</v>
      </c>
      <c r="G136" s="302">
        <v>0.73984620855950134</v>
      </c>
      <c r="H136" s="302">
        <f t="shared" si="38"/>
        <v>0.7813886845055128</v>
      </c>
      <c r="I136" s="303"/>
      <c r="J136" s="302">
        <v>6.1745389399587951E-2</v>
      </c>
      <c r="K136" s="302">
        <v>0.72324375915976269</v>
      </c>
      <c r="L136" s="302">
        <f t="shared" si="39"/>
        <v>0.78498914855935065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1.1304838134206467</v>
      </c>
      <c r="C138" s="311">
        <f t="shared" ref="C138" si="40">SUM(C128:C136)</f>
        <v>3.1315161865793564</v>
      </c>
      <c r="D138" s="311">
        <f>SUM(D128:D136)</f>
        <v>4.2620000000000031</v>
      </c>
      <c r="E138" s="311"/>
      <c r="F138" s="311">
        <f t="shared" ref="F138:H138" si="41">SUM(F128:F136)</f>
        <v>1.0053148693394398</v>
      </c>
      <c r="G138" s="311">
        <f t="shared" si="41"/>
        <v>4.2656851306605406</v>
      </c>
      <c r="H138" s="311">
        <f t="shared" si="41"/>
        <v>5.2709999999999804</v>
      </c>
      <c r="I138" s="311"/>
      <c r="J138" s="311">
        <f t="shared" ref="J138:L138" si="42">SUM(J128:J136)</f>
        <v>1.2977182975214898</v>
      </c>
      <c r="K138" s="311">
        <f t="shared" si="42"/>
        <v>4.8902817024784992</v>
      </c>
      <c r="L138" s="311">
        <f t="shared" si="42"/>
        <v>6.1879999999999891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1.0236956239475585</v>
      </c>
      <c r="C145" s="302">
        <v>5.206480432564133</v>
      </c>
      <c r="D145" s="302">
        <f>SUM(B145:C145)</f>
        <v>6.2301760565116915</v>
      </c>
      <c r="E145" s="303"/>
      <c r="F145" s="302">
        <v>1.649938470098155</v>
      </c>
      <c r="G145" s="302">
        <v>7.4923659160424538</v>
      </c>
      <c r="H145" s="302">
        <f>SUM(F145:G145)</f>
        <v>9.1423043861406086</v>
      </c>
      <c r="I145" s="303"/>
      <c r="J145" s="302">
        <v>1.9439847566530333</v>
      </c>
      <c r="K145" s="302">
        <v>7.7009934488326</v>
      </c>
      <c r="L145" s="302">
        <f>SUM(J145:K145)</f>
        <v>9.6449782054856339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0.85385315867593126</v>
      </c>
      <c r="C146" s="302">
        <v>4.8107703857012094</v>
      </c>
      <c r="D146" s="302">
        <f t="shared" ref="D146:D153" si="43">SUM(B146:C146)</f>
        <v>5.6646235443771404</v>
      </c>
      <c r="E146" s="303"/>
      <c r="F146" s="302">
        <v>1.405669389359919</v>
      </c>
      <c r="G146" s="302">
        <v>7.105725536526637</v>
      </c>
      <c r="H146" s="302">
        <f t="shared" ref="H146:H153" si="44">SUM(F146:G146)</f>
        <v>8.511394925886556</v>
      </c>
      <c r="I146" s="303"/>
      <c r="J146" s="302">
        <v>1.9515003413638639</v>
      </c>
      <c r="K146" s="302">
        <v>9.7698306496063072</v>
      </c>
      <c r="L146" s="302">
        <f t="shared" ref="L146:L153" si="45">SUM(J146:K146)</f>
        <v>11.721330990970172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0.8102581000834207</v>
      </c>
      <c r="C147" s="302">
        <v>2.4985697987093936</v>
      </c>
      <c r="D147" s="302">
        <f t="shared" si="43"/>
        <v>3.3088278987928144</v>
      </c>
      <c r="E147" s="303"/>
      <c r="F147" s="302">
        <v>1.1740574988130812</v>
      </c>
      <c r="G147" s="302">
        <v>3.5112975806566209</v>
      </c>
      <c r="H147" s="302">
        <f t="shared" si="44"/>
        <v>4.6853550794697023</v>
      </c>
      <c r="I147" s="303"/>
      <c r="J147" s="302">
        <v>1.4825475197595752</v>
      </c>
      <c r="K147" s="302">
        <v>3.9026928652547417</v>
      </c>
      <c r="L147" s="302">
        <f t="shared" si="45"/>
        <v>5.3852403850143169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3.9297941341037212</v>
      </c>
      <c r="C148" s="302">
        <v>0.49149613471030551</v>
      </c>
      <c r="D148" s="302">
        <f t="shared" si="43"/>
        <v>4.421290268814027</v>
      </c>
      <c r="E148" s="303"/>
      <c r="F148" s="302">
        <v>4.7342207976028661</v>
      </c>
      <c r="G148" s="302">
        <v>0.65547562140381355</v>
      </c>
      <c r="H148" s="302">
        <f t="shared" si="44"/>
        <v>5.3896964190066798</v>
      </c>
      <c r="I148" s="303"/>
      <c r="J148" s="302">
        <v>4.432673858190606</v>
      </c>
      <c r="K148" s="302">
        <v>0.78142346464896151</v>
      </c>
      <c r="L148" s="302">
        <f t="shared" si="45"/>
        <v>5.2140973228395673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0.38302011500845262</v>
      </c>
      <c r="C149" s="302">
        <v>23.534260629671458</v>
      </c>
      <c r="D149" s="302">
        <f t="shared" si="43"/>
        <v>23.91728074467991</v>
      </c>
      <c r="E149" s="303"/>
      <c r="F149" s="302">
        <v>0.48391125682989972</v>
      </c>
      <c r="G149" s="302">
        <v>22.787971570343498</v>
      </c>
      <c r="H149" s="302">
        <f t="shared" si="44"/>
        <v>23.271882827173396</v>
      </c>
      <c r="I149" s="303"/>
      <c r="J149" s="302">
        <v>0.82469642954671629</v>
      </c>
      <c r="K149" s="302">
        <v>22.856493538953877</v>
      </c>
      <c r="L149" s="302">
        <f t="shared" si="45"/>
        <v>23.681189968500593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4.4342129069558464E-2</v>
      </c>
      <c r="C150" s="302">
        <v>0.12300613908908832</v>
      </c>
      <c r="D150" s="302">
        <f t="shared" si="43"/>
        <v>0.16734826815864678</v>
      </c>
      <c r="E150" s="303"/>
      <c r="F150" s="302">
        <v>5.256445099498535E-2</v>
      </c>
      <c r="G150" s="302">
        <v>0.17296999156247581</v>
      </c>
      <c r="H150" s="302">
        <f t="shared" si="44"/>
        <v>0.22553444255746116</v>
      </c>
      <c r="I150" s="303"/>
      <c r="J150" s="302">
        <v>5.6045364508991752E-2</v>
      </c>
      <c r="K150" s="302">
        <v>0.16188170649844166</v>
      </c>
      <c r="L150" s="302">
        <f t="shared" si="45"/>
        <v>0.21792707100743341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0.42099891293170583</v>
      </c>
      <c r="C151" s="302">
        <v>0.36950727621110074</v>
      </c>
      <c r="D151" s="302">
        <f t="shared" si="43"/>
        <v>0.79050618914280657</v>
      </c>
      <c r="E151" s="303"/>
      <c r="F151" s="302">
        <v>0.54562174752161119</v>
      </c>
      <c r="G151" s="302">
        <v>0.469817028972143</v>
      </c>
      <c r="H151" s="302">
        <f t="shared" si="44"/>
        <v>1.0154387764937542</v>
      </c>
      <c r="I151" s="303"/>
      <c r="J151" s="302">
        <v>0.58238947504645788</v>
      </c>
      <c r="K151" s="302">
        <v>0.54443754043005033</v>
      </c>
      <c r="L151" s="302">
        <f t="shared" si="45"/>
        <v>1.1268270154765081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6.2050380657226865E-2</v>
      </c>
      <c r="C152" s="302">
        <v>4.2214622799645527</v>
      </c>
      <c r="D152" s="302">
        <f t="shared" si="43"/>
        <v>4.2835126606217795</v>
      </c>
      <c r="E152" s="303"/>
      <c r="F152" s="302">
        <v>6.482053997701763E-2</v>
      </c>
      <c r="G152" s="302">
        <v>4.489635151166441</v>
      </c>
      <c r="H152" s="302">
        <f t="shared" si="44"/>
        <v>4.5544556911434588</v>
      </c>
      <c r="I152" s="303"/>
      <c r="J152" s="302">
        <v>8.455197454064392E-2</v>
      </c>
      <c r="K152" s="302">
        <v>4.8990506591923912</v>
      </c>
      <c r="L152" s="302">
        <f t="shared" si="45"/>
        <v>4.9836026337330352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0.2588510831710179</v>
      </c>
      <c r="C153" s="302">
        <v>2.8235832857302769</v>
      </c>
      <c r="D153" s="302">
        <f t="shared" si="43"/>
        <v>3.082434368901295</v>
      </c>
      <c r="E153" s="303"/>
      <c r="F153" s="302">
        <v>0.24208150125427721</v>
      </c>
      <c r="G153" s="302">
        <v>2.9558559508742084</v>
      </c>
      <c r="H153" s="302">
        <f t="shared" si="44"/>
        <v>3.1979374521284858</v>
      </c>
      <c r="I153" s="303"/>
      <c r="J153" s="302">
        <v>0.36556410348236329</v>
      </c>
      <c r="K153" s="302">
        <v>3.5752423034903629</v>
      </c>
      <c r="L153" s="302">
        <f t="shared" si="45"/>
        <v>3.940806406972726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7.7868636376485929</v>
      </c>
      <c r="C155" s="311">
        <f t="shared" ref="C155:D155" si="46">SUM(C145:C153)</f>
        <v>44.07913636235152</v>
      </c>
      <c r="D155" s="311">
        <f t="shared" si="46"/>
        <v>51.866000000000106</v>
      </c>
      <c r="E155" s="311"/>
      <c r="F155" s="311">
        <f t="shared" ref="F155:H155" si="47">SUM(F145:F153)</f>
        <v>10.352885652451814</v>
      </c>
      <c r="G155" s="311">
        <f t="shared" si="47"/>
        <v>49.641114347548289</v>
      </c>
      <c r="H155" s="311">
        <f t="shared" si="47"/>
        <v>59.994000000000099</v>
      </c>
      <c r="I155" s="311"/>
      <c r="J155" s="311">
        <f t="shared" ref="J155:L155" si="48">SUM(J145:J153)</f>
        <v>11.72395382309225</v>
      </c>
      <c r="K155" s="311">
        <f t="shared" si="48"/>
        <v>54.192046176907738</v>
      </c>
      <c r="L155" s="311">
        <f t="shared" si="48"/>
        <v>65.915999999999983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6.5019020171283479</v>
      </c>
      <c r="C162" s="302">
        <v>10.057957610094819</v>
      </c>
      <c r="D162" s="302">
        <f>SUM(B162:C162)</f>
        <v>16.559859627223169</v>
      </c>
      <c r="E162" s="303"/>
      <c r="F162" s="302">
        <v>8.1592485396729089</v>
      </c>
      <c r="G162" s="302">
        <v>11.182961362137069</v>
      </c>
      <c r="H162" s="302">
        <f>SUM(F162:G162)</f>
        <v>19.34220990180998</v>
      </c>
      <c r="I162" s="303"/>
      <c r="J162" s="302">
        <v>9.389415091266013</v>
      </c>
      <c r="K162" s="302">
        <v>11.18365076953369</v>
      </c>
      <c r="L162" s="302">
        <f>SUM(J162:K162)</f>
        <v>20.573065860799701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4.8465471712208741</v>
      </c>
      <c r="C163" s="302">
        <v>4.8576178899226399</v>
      </c>
      <c r="D163" s="302">
        <f t="shared" ref="D163:D170" si="49">SUM(B163:C163)</f>
        <v>9.7041650611435131</v>
      </c>
      <c r="E163" s="303"/>
      <c r="F163" s="302">
        <v>6.6692095666955922</v>
      </c>
      <c r="G163" s="302">
        <v>6.1847724359410474</v>
      </c>
      <c r="H163" s="302">
        <f t="shared" ref="H163:H170" si="50">SUM(F163:G163)</f>
        <v>12.85398200263664</v>
      </c>
      <c r="I163" s="303"/>
      <c r="J163" s="302">
        <v>8.3349822644671825</v>
      </c>
      <c r="K163" s="302">
        <v>7.8690096067076869</v>
      </c>
      <c r="L163" s="302">
        <f t="shared" ref="L163:L170" si="51">SUM(J163:K163)</f>
        <v>16.203991871174871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5.4267116752265299</v>
      </c>
      <c r="C164" s="302">
        <v>5.2383717102780469</v>
      </c>
      <c r="D164" s="302">
        <f t="shared" si="49"/>
        <v>10.665083385504577</v>
      </c>
      <c r="E164" s="303"/>
      <c r="F164" s="302">
        <v>6.4989186010594695</v>
      </c>
      <c r="G164" s="302">
        <v>6.0041922867081023</v>
      </c>
      <c r="H164" s="302">
        <f t="shared" si="50"/>
        <v>12.503110887767573</v>
      </c>
      <c r="I164" s="303"/>
      <c r="J164" s="302">
        <v>7.5716295138235195</v>
      </c>
      <c r="K164" s="302">
        <v>6.1361213363541074</v>
      </c>
      <c r="L164" s="302">
        <f t="shared" si="51"/>
        <v>13.707750850177627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8.5748321467354742</v>
      </c>
      <c r="C165" s="302">
        <v>3.191524493761432</v>
      </c>
      <c r="D165" s="302">
        <f t="shared" si="49"/>
        <v>11.766356640496905</v>
      </c>
      <c r="E165" s="303"/>
      <c r="F165" s="302">
        <v>8.572772664489376</v>
      </c>
      <c r="G165" s="302">
        <v>3.6964682999260581</v>
      </c>
      <c r="H165" s="302">
        <f t="shared" si="50"/>
        <v>12.269240964415435</v>
      </c>
      <c r="I165" s="303"/>
      <c r="J165" s="302">
        <v>8.1336056739719975</v>
      </c>
      <c r="K165" s="302">
        <v>4.6567507582044643</v>
      </c>
      <c r="L165" s="302">
        <f t="shared" si="51"/>
        <v>12.790356432176463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1.518351070147435</v>
      </c>
      <c r="C166" s="302">
        <v>8.1180954663646006</v>
      </c>
      <c r="D166" s="302">
        <f t="shared" si="49"/>
        <v>9.636446536512036</v>
      </c>
      <c r="E166" s="303"/>
      <c r="F166" s="302">
        <v>1.3818860893014375</v>
      </c>
      <c r="G166" s="302">
        <v>7.0478210687426639</v>
      </c>
      <c r="H166" s="302">
        <f t="shared" si="50"/>
        <v>8.429707158044101</v>
      </c>
      <c r="I166" s="303"/>
      <c r="J166" s="302">
        <v>1.4953690731776943</v>
      </c>
      <c r="K166" s="302">
        <v>6.9068233203211316</v>
      </c>
      <c r="L166" s="302">
        <f t="shared" si="51"/>
        <v>8.4021923934988259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1.0746043695959082</v>
      </c>
      <c r="C167" s="302">
        <v>0.22553666249527585</v>
      </c>
      <c r="D167" s="302">
        <f t="shared" si="49"/>
        <v>1.3001410320911841</v>
      </c>
      <c r="E167" s="303"/>
      <c r="F167" s="302">
        <v>1.0977848731618656</v>
      </c>
      <c r="G167" s="302">
        <v>0.25044568902548436</v>
      </c>
      <c r="H167" s="302">
        <f t="shared" si="50"/>
        <v>1.34823056218735</v>
      </c>
      <c r="I167" s="303"/>
      <c r="J167" s="302">
        <v>1.3092781480105933</v>
      </c>
      <c r="K167" s="302">
        <v>0.2857680733216954</v>
      </c>
      <c r="L167" s="302">
        <f t="shared" si="51"/>
        <v>1.5950462213322887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21.648078009943141</v>
      </c>
      <c r="C168" s="302">
        <v>15.300802790154064</v>
      </c>
      <c r="D168" s="302">
        <f t="shared" si="49"/>
        <v>36.948880800097207</v>
      </c>
      <c r="E168" s="303"/>
      <c r="F168" s="302">
        <v>20.778269787632194</v>
      </c>
      <c r="G168" s="302">
        <v>15.802522103182062</v>
      </c>
      <c r="H168" s="302">
        <f t="shared" si="50"/>
        <v>36.580791890814254</v>
      </c>
      <c r="I168" s="303"/>
      <c r="J168" s="302">
        <v>17.868770519826498</v>
      </c>
      <c r="K168" s="302">
        <v>16.003997846840125</v>
      </c>
      <c r="L168" s="302">
        <f t="shared" si="51"/>
        <v>33.872768366666619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0.82419079386704108</v>
      </c>
      <c r="C169" s="302">
        <v>6.0642111153419682</v>
      </c>
      <c r="D169" s="302">
        <f t="shared" si="49"/>
        <v>6.8884019092090094</v>
      </c>
      <c r="E169" s="303"/>
      <c r="F169" s="302">
        <v>0.68539486519326809</v>
      </c>
      <c r="G169" s="302">
        <v>5.1963904751959227</v>
      </c>
      <c r="H169" s="302">
        <f t="shared" si="50"/>
        <v>5.8817853403891904</v>
      </c>
      <c r="I169" s="303"/>
      <c r="J169" s="302">
        <v>0.78587756837302558</v>
      </c>
      <c r="K169" s="302">
        <v>4.8436765927311631</v>
      </c>
      <c r="L169" s="302">
        <f t="shared" si="51"/>
        <v>5.6295541611041884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6.082400059263211</v>
      </c>
      <c r="C170" s="302">
        <v>6.7882649484590472</v>
      </c>
      <c r="D170" s="302">
        <f t="shared" si="49"/>
        <v>12.870665007722259</v>
      </c>
      <c r="E170" s="303"/>
      <c r="F170" s="302">
        <v>5.1675926127600587</v>
      </c>
      <c r="G170" s="302">
        <v>5.5503486791756309</v>
      </c>
      <c r="H170" s="302">
        <f t="shared" si="50"/>
        <v>10.71794129193569</v>
      </c>
      <c r="I170" s="303"/>
      <c r="J170" s="302">
        <v>4.5120764063678545</v>
      </c>
      <c r="K170" s="302">
        <v>4.7791974367015166</v>
      </c>
      <c r="L170" s="302">
        <f t="shared" si="51"/>
        <v>9.2912738430693711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56.497617313127961</v>
      </c>
      <c r="C172" s="311">
        <f t="shared" ref="C172:D172" si="52">SUM(C162:C170)</f>
        <v>59.842382686871893</v>
      </c>
      <c r="D172" s="311">
        <f t="shared" si="52"/>
        <v>116.33999999999986</v>
      </c>
      <c r="E172" s="311"/>
      <c r="F172" s="311">
        <f t="shared" ref="F172:H172" si="53">SUM(F162:F170)</f>
        <v>59.011077599966164</v>
      </c>
      <c r="G172" s="311">
        <f t="shared" si="53"/>
        <v>60.915922400034034</v>
      </c>
      <c r="H172" s="311">
        <f t="shared" si="53"/>
        <v>119.92700000000021</v>
      </c>
      <c r="I172" s="311"/>
      <c r="J172" s="311">
        <f t="shared" ref="J172:L172" si="54">SUM(J162:J170)</f>
        <v>59.40100425928437</v>
      </c>
      <c r="K172" s="311">
        <f t="shared" si="54"/>
        <v>62.664995740715582</v>
      </c>
      <c r="L172" s="311">
        <f t="shared" si="54"/>
        <v>122.06599999999995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0.66915061994763347</v>
      </c>
      <c r="C179" s="302">
        <v>3.0734726841822368</v>
      </c>
      <c r="D179" s="302">
        <f>SUM(B179:C179)</f>
        <v>3.7426233041298702</v>
      </c>
      <c r="E179" s="303"/>
      <c r="F179" s="302">
        <v>0.99425777917133962</v>
      </c>
      <c r="G179" s="302">
        <v>3.5112093395818067</v>
      </c>
      <c r="H179" s="302">
        <f>SUM(F179:G179)</f>
        <v>4.5054671187531463</v>
      </c>
      <c r="I179" s="303"/>
      <c r="J179" s="302">
        <v>1.0950229936523896</v>
      </c>
      <c r="K179" s="302">
        <v>2.9841057923744079</v>
      </c>
      <c r="L179" s="302">
        <f>SUM(J179:K179)</f>
        <v>4.0791287860267973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0.56929809407386123</v>
      </c>
      <c r="C180" s="302">
        <v>2.1802155920594268</v>
      </c>
      <c r="D180" s="302">
        <f t="shared" ref="D180:D187" si="55">SUM(B180:C180)</f>
        <v>2.7495136861332883</v>
      </c>
      <c r="E180" s="303"/>
      <c r="F180" s="302">
        <v>1.0186996678289277</v>
      </c>
      <c r="G180" s="302">
        <v>3.2599987464549716</v>
      </c>
      <c r="H180" s="302">
        <f t="shared" ref="H180:H187" si="56">SUM(F180:G180)</f>
        <v>4.2786984142838991</v>
      </c>
      <c r="I180" s="303"/>
      <c r="J180" s="302">
        <v>1.2727157380507006</v>
      </c>
      <c r="K180" s="302">
        <v>4.5026426340757864</v>
      </c>
      <c r="L180" s="302">
        <f t="shared" ref="L180:L187" si="57">SUM(J180:K180)</f>
        <v>5.7753583721264867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0.68027648526330187</v>
      </c>
      <c r="C181" s="302">
        <v>2.4780492431158367</v>
      </c>
      <c r="D181" s="302">
        <f t="shared" si="55"/>
        <v>3.1583257283791388</v>
      </c>
      <c r="E181" s="303"/>
      <c r="F181" s="302">
        <v>1.0152100022349051</v>
      </c>
      <c r="G181" s="302">
        <v>3.688910514442493</v>
      </c>
      <c r="H181" s="302">
        <f t="shared" si="56"/>
        <v>4.7041205166773983</v>
      </c>
      <c r="I181" s="303"/>
      <c r="J181" s="302">
        <v>1.1302464808864334</v>
      </c>
      <c r="K181" s="302">
        <v>4.4405177828651325</v>
      </c>
      <c r="L181" s="302">
        <f t="shared" si="57"/>
        <v>5.570764263751566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2.4017780155715092</v>
      </c>
      <c r="C182" s="302">
        <v>1.8048576826302207</v>
      </c>
      <c r="D182" s="302">
        <f t="shared" si="55"/>
        <v>4.2066356982017297</v>
      </c>
      <c r="E182" s="303"/>
      <c r="F182" s="302">
        <v>3.0052623040376614</v>
      </c>
      <c r="G182" s="302">
        <v>2.2029105584748199</v>
      </c>
      <c r="H182" s="302">
        <f t="shared" si="56"/>
        <v>5.2081728625124812</v>
      </c>
      <c r="I182" s="303"/>
      <c r="J182" s="302">
        <v>2.8430000648485469</v>
      </c>
      <c r="K182" s="302">
        <v>2.1908401182931687</v>
      </c>
      <c r="L182" s="302">
        <f t="shared" si="57"/>
        <v>5.0338401831417157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8.2093087075637186E-2</v>
      </c>
      <c r="C183" s="302">
        <v>2.4688324158334383</v>
      </c>
      <c r="D183" s="302">
        <f t="shared" si="55"/>
        <v>2.5509255029090756</v>
      </c>
      <c r="E183" s="303"/>
      <c r="F183" s="302">
        <v>0.10493984316345728</v>
      </c>
      <c r="G183" s="302">
        <v>2.1340003406319656</v>
      </c>
      <c r="H183" s="302">
        <f t="shared" si="56"/>
        <v>2.2389401837954228</v>
      </c>
      <c r="I183" s="303"/>
      <c r="J183" s="302">
        <v>0.21621685455541145</v>
      </c>
      <c r="K183" s="302">
        <v>2.0668424094020001</v>
      </c>
      <c r="L183" s="302">
        <f t="shared" si="57"/>
        <v>2.2830592639574117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2.302290288164667</v>
      </c>
      <c r="C184" s="302">
        <v>1.5444954102598061</v>
      </c>
      <c r="D184" s="302">
        <f t="shared" si="55"/>
        <v>3.846785698424473</v>
      </c>
      <c r="E184" s="303"/>
      <c r="F184" s="302">
        <v>2.1953369812230501</v>
      </c>
      <c r="G184" s="302">
        <v>2.0878268597652543</v>
      </c>
      <c r="H184" s="302">
        <f t="shared" si="56"/>
        <v>4.2831638409883048</v>
      </c>
      <c r="I184" s="303"/>
      <c r="J184" s="302">
        <v>1.686723356469136</v>
      </c>
      <c r="K184" s="302">
        <v>2.243054100812957</v>
      </c>
      <c r="L184" s="302">
        <f t="shared" si="57"/>
        <v>3.9297774572820927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0.65128803375541933</v>
      </c>
      <c r="C185" s="302">
        <v>0.98555747244994929</v>
      </c>
      <c r="D185" s="302">
        <f t="shared" si="55"/>
        <v>1.6368455062053686</v>
      </c>
      <c r="E185" s="303"/>
      <c r="F185" s="302">
        <v>0.81515321322148315</v>
      </c>
      <c r="G185" s="302">
        <v>1.1388543324948153</v>
      </c>
      <c r="H185" s="302">
        <f t="shared" si="56"/>
        <v>1.9540075457162984</v>
      </c>
      <c r="I185" s="303"/>
      <c r="J185" s="302">
        <v>0.8242253163611567</v>
      </c>
      <c r="K185" s="302">
        <v>1.347052706303467</v>
      </c>
      <c r="L185" s="302">
        <f t="shared" si="57"/>
        <v>2.1712780226646236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0.60939182589461949</v>
      </c>
      <c r="C186" s="302">
        <v>12.633477391164449</v>
      </c>
      <c r="D186" s="302">
        <f t="shared" si="55"/>
        <v>13.242869217059068</v>
      </c>
      <c r="E186" s="303"/>
      <c r="F186" s="302">
        <v>0.59743359282231512</v>
      </c>
      <c r="G186" s="302">
        <v>10.594842639670603</v>
      </c>
      <c r="H186" s="302">
        <f t="shared" si="56"/>
        <v>11.192276232492917</v>
      </c>
      <c r="I186" s="303"/>
      <c r="J186" s="302">
        <v>0.93901611423281406</v>
      </c>
      <c r="K186" s="302">
        <v>8.4164933171366858</v>
      </c>
      <c r="L186" s="302">
        <f t="shared" si="57"/>
        <v>9.3555094313694998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1.5523844756165259</v>
      </c>
      <c r="C187" s="302">
        <v>5.8700911829414677</v>
      </c>
      <c r="D187" s="302">
        <f t="shared" si="55"/>
        <v>7.4224756585579934</v>
      </c>
      <c r="E187" s="303"/>
      <c r="F187" s="302">
        <v>1.6989549778608501</v>
      </c>
      <c r="G187" s="302">
        <v>5.2081983069193063</v>
      </c>
      <c r="H187" s="302">
        <f t="shared" si="56"/>
        <v>6.907153284780156</v>
      </c>
      <c r="I187" s="303"/>
      <c r="J187" s="302">
        <v>1.5851531315283001</v>
      </c>
      <c r="K187" s="302">
        <v>4.0291310881515017</v>
      </c>
      <c r="L187" s="302">
        <f t="shared" si="57"/>
        <v>5.614284219679802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9.5179509253631753</v>
      </c>
      <c r="C189" s="311">
        <f t="shared" ref="C189:D189" si="58">SUM(C179:C187)</f>
        <v>33.039049074636829</v>
      </c>
      <c r="D189" s="311">
        <f t="shared" si="58"/>
        <v>42.557000000000009</v>
      </c>
      <c r="E189" s="311"/>
      <c r="F189" s="311">
        <f t="shared" ref="F189:H189" si="59">SUM(F179:F187)</f>
        <v>11.445248361563991</v>
      </c>
      <c r="G189" s="311">
        <f t="shared" si="59"/>
        <v>33.826751638436036</v>
      </c>
      <c r="H189" s="311">
        <f t="shared" si="59"/>
        <v>45.27200000000002</v>
      </c>
      <c r="I189" s="311"/>
      <c r="J189" s="311">
        <f t="shared" ref="J189:L189" si="60">SUM(J179:J187)</f>
        <v>11.592320050584888</v>
      </c>
      <c r="K189" s="311">
        <f t="shared" si="60"/>
        <v>32.220679949415107</v>
      </c>
      <c r="L189" s="311">
        <f t="shared" si="60"/>
        <v>43.812999999999995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2.0773912242916621</v>
      </c>
      <c r="C196" s="302">
        <v>2.7532371279237888</v>
      </c>
      <c r="D196" s="302">
        <f>SUM(B196:C196)</f>
        <v>4.8306283522154505</v>
      </c>
      <c r="E196" s="303"/>
      <c r="F196" s="302">
        <v>2.528001370323254</v>
      </c>
      <c r="G196" s="302">
        <v>2.9897732526347198</v>
      </c>
      <c r="H196" s="302">
        <f>SUM(F196:G196)</f>
        <v>5.5177746229579743</v>
      </c>
      <c r="I196" s="303"/>
      <c r="J196" s="302">
        <v>2.9151813298062845</v>
      </c>
      <c r="K196" s="302">
        <v>3.9917515174248477</v>
      </c>
      <c r="L196" s="302">
        <f>SUM(J196:K196)</f>
        <v>6.9069328472311327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0.7814574646432475</v>
      </c>
      <c r="C197" s="302">
        <v>0.62646338569621896</v>
      </c>
      <c r="D197" s="302">
        <f t="shared" ref="D197:D204" si="61">SUM(B197:C197)</f>
        <v>1.4079208503394665</v>
      </c>
      <c r="E197" s="303"/>
      <c r="F197" s="302">
        <v>1.1801923671873182</v>
      </c>
      <c r="G197" s="302">
        <v>0.88758171734939928</v>
      </c>
      <c r="H197" s="302">
        <f t="shared" ref="H197:H204" si="62">SUM(F197:G197)</f>
        <v>2.0677740845367176</v>
      </c>
      <c r="I197" s="303"/>
      <c r="J197" s="302">
        <v>1.6926581207455205</v>
      </c>
      <c r="K197" s="302">
        <v>1.2144159054974024</v>
      </c>
      <c r="L197" s="302">
        <f t="shared" ref="L197:L204" si="63">SUM(J197:K197)</f>
        <v>2.9070740262429231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1.099758195243669</v>
      </c>
      <c r="C198" s="302">
        <v>0.59266089106193132</v>
      </c>
      <c r="D198" s="302">
        <f t="shared" si="61"/>
        <v>1.6924190863056003</v>
      </c>
      <c r="E198" s="303"/>
      <c r="F198" s="302">
        <v>1.4940929356344199</v>
      </c>
      <c r="G198" s="302">
        <v>0.77854996466366932</v>
      </c>
      <c r="H198" s="302">
        <f t="shared" si="62"/>
        <v>2.2726429002980892</v>
      </c>
      <c r="I198" s="303"/>
      <c r="J198" s="302">
        <v>2.390568018874204</v>
      </c>
      <c r="K198" s="302">
        <v>0.98317901835093779</v>
      </c>
      <c r="L198" s="302">
        <f t="shared" si="63"/>
        <v>3.3737470372251419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1.8979657031415154</v>
      </c>
      <c r="C199" s="302">
        <v>0.55244613177527846</v>
      </c>
      <c r="D199" s="302">
        <f t="shared" si="61"/>
        <v>2.4504118349167938</v>
      </c>
      <c r="E199" s="303"/>
      <c r="F199" s="302">
        <v>2.0781551038724366</v>
      </c>
      <c r="G199" s="302">
        <v>0.73970090381456999</v>
      </c>
      <c r="H199" s="302">
        <f t="shared" si="62"/>
        <v>2.8178560076870065</v>
      </c>
      <c r="I199" s="303"/>
      <c r="J199" s="302">
        <v>3.0603586111887835</v>
      </c>
      <c r="K199" s="302">
        <v>1.2358551017215027</v>
      </c>
      <c r="L199" s="302">
        <f t="shared" si="63"/>
        <v>4.2962137129102862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2.4781148875702961</v>
      </c>
      <c r="C200" s="302">
        <v>7.8679157710372083</v>
      </c>
      <c r="D200" s="302">
        <f t="shared" si="61"/>
        <v>10.346030658607503</v>
      </c>
      <c r="E200" s="303"/>
      <c r="F200" s="302">
        <v>2.405733827069946</v>
      </c>
      <c r="G200" s="302">
        <v>6.1938586918606493</v>
      </c>
      <c r="H200" s="302">
        <f t="shared" si="62"/>
        <v>8.5995925189305957</v>
      </c>
      <c r="I200" s="303"/>
      <c r="J200" s="302">
        <v>2.5502622733259521</v>
      </c>
      <c r="K200" s="302">
        <v>7.015439701190969</v>
      </c>
      <c r="L200" s="302">
        <f t="shared" si="63"/>
        <v>9.5657019745169212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2.0754422634274903</v>
      </c>
      <c r="C201" s="302">
        <v>0.44298689785609752</v>
      </c>
      <c r="D201" s="302">
        <f t="shared" si="61"/>
        <v>2.5184291612835876</v>
      </c>
      <c r="E201" s="303"/>
      <c r="F201" s="302">
        <v>2.0976840055193278</v>
      </c>
      <c r="G201" s="302">
        <v>0.58175935921236543</v>
      </c>
      <c r="H201" s="302">
        <f t="shared" si="62"/>
        <v>2.6794433647316933</v>
      </c>
      <c r="I201" s="303"/>
      <c r="J201" s="302">
        <v>2.7533789246077207</v>
      </c>
      <c r="K201" s="302">
        <v>0.80229757650316491</v>
      </c>
      <c r="L201" s="302">
        <f t="shared" si="63"/>
        <v>3.5556765011108857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1.6742345501985012</v>
      </c>
      <c r="C202" s="302">
        <v>1.6266704126863902</v>
      </c>
      <c r="D202" s="302">
        <f t="shared" si="61"/>
        <v>3.3009049628848914</v>
      </c>
      <c r="E202" s="303"/>
      <c r="F202" s="302">
        <v>1.8018715350085899</v>
      </c>
      <c r="G202" s="302">
        <v>1.9743789850823266</v>
      </c>
      <c r="H202" s="302">
        <f t="shared" si="62"/>
        <v>3.7762505200909162</v>
      </c>
      <c r="I202" s="303"/>
      <c r="J202" s="302">
        <v>3.0732278220428926</v>
      </c>
      <c r="K202" s="302">
        <v>2.7268301235267711</v>
      </c>
      <c r="L202" s="302">
        <f t="shared" si="63"/>
        <v>5.8000579455696641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0.17502387545808637</v>
      </c>
      <c r="C203" s="302">
        <v>1.1393892615728165</v>
      </c>
      <c r="D203" s="302">
        <f t="shared" si="61"/>
        <v>1.3144131370309029</v>
      </c>
      <c r="E203" s="303"/>
      <c r="F203" s="302">
        <v>0.1564270096391063</v>
      </c>
      <c r="G203" s="302">
        <v>1.3729269099605932</v>
      </c>
      <c r="H203" s="302">
        <f t="shared" si="62"/>
        <v>1.5293539195996995</v>
      </c>
      <c r="I203" s="303"/>
      <c r="J203" s="302">
        <v>0.56455943100636019</v>
      </c>
      <c r="K203" s="302">
        <v>2.0118062383562871</v>
      </c>
      <c r="L203" s="302">
        <f t="shared" si="63"/>
        <v>2.5763656693626471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17.710060256622157</v>
      </c>
      <c r="C204" s="302">
        <v>11.587781699793645</v>
      </c>
      <c r="D204" s="302">
        <f t="shared" si="61"/>
        <v>29.297841956415802</v>
      </c>
      <c r="E204" s="303"/>
      <c r="F204" s="302">
        <v>18.262320058632042</v>
      </c>
      <c r="G204" s="302">
        <v>12.588992002535313</v>
      </c>
      <c r="H204" s="302">
        <f t="shared" si="62"/>
        <v>30.851312061167356</v>
      </c>
      <c r="I204" s="303"/>
      <c r="J204" s="302">
        <v>18.826064605647527</v>
      </c>
      <c r="K204" s="302">
        <v>13.445165680182939</v>
      </c>
      <c r="L204" s="302">
        <f t="shared" si="63"/>
        <v>32.27123028583047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29.969448420596628</v>
      </c>
      <c r="C206" s="311">
        <f t="shared" ref="C206:D206" si="64">SUM(C196:C204)</f>
        <v>27.189551579403375</v>
      </c>
      <c r="D206" s="311">
        <f t="shared" si="64"/>
        <v>57.159000000000006</v>
      </c>
      <c r="E206" s="311"/>
      <c r="F206" s="311">
        <f t="shared" ref="F206:H206" si="65">SUM(F196:F204)</f>
        <v>32.00447821288644</v>
      </c>
      <c r="G206" s="311">
        <f t="shared" si="65"/>
        <v>28.107521787113605</v>
      </c>
      <c r="H206" s="311">
        <f t="shared" si="65"/>
        <v>60.112000000000052</v>
      </c>
      <c r="I206" s="311"/>
      <c r="J206" s="311">
        <f t="shared" ref="J206:L206" si="66">SUM(J196:J204)</f>
        <v>37.826259137245245</v>
      </c>
      <c r="K206" s="311">
        <f t="shared" si="66"/>
        <v>33.426740862754819</v>
      </c>
      <c r="L206" s="311">
        <f t="shared" si="66"/>
        <v>71.253000000000071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0.65801534596431865</v>
      </c>
      <c r="C213" s="302">
        <v>0.9689903777730704</v>
      </c>
      <c r="D213" s="302">
        <f>SUM(B213:C213)</f>
        <v>1.6270057237373892</v>
      </c>
      <c r="E213" s="303"/>
      <c r="F213" s="302">
        <v>0.61784358571517939</v>
      </c>
      <c r="G213" s="302">
        <v>0.59066079026216223</v>
      </c>
      <c r="H213" s="302">
        <f>SUM(F213:G213)</f>
        <v>1.2085043759773417</v>
      </c>
      <c r="I213" s="303"/>
      <c r="J213" s="302">
        <v>0.61008446375597669</v>
      </c>
      <c r="K213" s="302">
        <v>0.53863124567313991</v>
      </c>
      <c r="L213" s="302">
        <f>SUM(J213:K213)</f>
        <v>1.1487157094291165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0.66743169116483503</v>
      </c>
      <c r="C214" s="302">
        <v>1.4779263609076287</v>
      </c>
      <c r="D214" s="302">
        <f t="shared" ref="D214:D221" si="67">SUM(B214:C214)</f>
        <v>2.1453580520724636</v>
      </c>
      <c r="E214" s="303"/>
      <c r="F214" s="302">
        <v>0.63638797645451017</v>
      </c>
      <c r="G214" s="302">
        <v>1.0084827168010231</v>
      </c>
      <c r="H214" s="302">
        <f t="shared" ref="H214:H221" si="68">SUM(F214:G214)</f>
        <v>1.6448706932555333</v>
      </c>
      <c r="I214" s="303"/>
      <c r="J214" s="302">
        <v>0.67068194150635385</v>
      </c>
      <c r="K214" s="302">
        <v>1.1354652050783234</v>
      </c>
      <c r="L214" s="302">
        <f t="shared" ref="L214:L221" si="69">SUM(J214:K214)</f>
        <v>1.8061471465846772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1.0503900442788618</v>
      </c>
      <c r="C215" s="302">
        <v>1.3126912268062696</v>
      </c>
      <c r="D215" s="302">
        <f t="shared" si="67"/>
        <v>2.3630812710851314</v>
      </c>
      <c r="E215" s="303"/>
      <c r="F215" s="302">
        <v>1.1597505190807083</v>
      </c>
      <c r="G215" s="302">
        <v>0.81048417286313268</v>
      </c>
      <c r="H215" s="302">
        <f t="shared" si="68"/>
        <v>1.9702346919438409</v>
      </c>
      <c r="I215" s="303"/>
      <c r="J215" s="302">
        <v>1.1069887808466827</v>
      </c>
      <c r="K215" s="302">
        <v>0.67782493264902122</v>
      </c>
      <c r="L215" s="302">
        <f t="shared" si="69"/>
        <v>1.7848137134957041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0.63396272697158362</v>
      </c>
      <c r="C216" s="302">
        <v>0.15388778710255688</v>
      </c>
      <c r="D216" s="302">
        <f t="shared" si="67"/>
        <v>0.78785051407414053</v>
      </c>
      <c r="E216" s="303"/>
      <c r="F216" s="302">
        <v>0.44342612859663372</v>
      </c>
      <c r="G216" s="302">
        <v>0.10499496479430856</v>
      </c>
      <c r="H216" s="302">
        <f t="shared" si="68"/>
        <v>0.54842109339094225</v>
      </c>
      <c r="I216" s="303"/>
      <c r="J216" s="302">
        <v>0.29000662147143152</v>
      </c>
      <c r="K216" s="302">
        <v>8.9499965944971699E-2</v>
      </c>
      <c r="L216" s="302">
        <f t="shared" si="69"/>
        <v>0.3795065874164032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0.17277161463430224</v>
      </c>
      <c r="C217" s="302">
        <v>0.52246963483296938</v>
      </c>
      <c r="D217" s="302">
        <f t="shared" si="67"/>
        <v>0.69524124946727162</v>
      </c>
      <c r="E217" s="303"/>
      <c r="F217" s="302">
        <v>0.1484669214260167</v>
      </c>
      <c r="G217" s="302">
        <v>0.23932026251308139</v>
      </c>
      <c r="H217" s="302">
        <f t="shared" si="68"/>
        <v>0.38778718393909806</v>
      </c>
      <c r="I217" s="303"/>
      <c r="J217" s="302">
        <v>0.17293845216827777</v>
      </c>
      <c r="K217" s="302">
        <v>0.19263719361879242</v>
      </c>
      <c r="L217" s="302">
        <f t="shared" si="69"/>
        <v>0.36557564578707019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0.18018886215885618</v>
      </c>
      <c r="C218" s="302">
        <v>0.10006794053622317</v>
      </c>
      <c r="D218" s="302">
        <f t="shared" si="67"/>
        <v>0.28025680269507935</v>
      </c>
      <c r="E218" s="303"/>
      <c r="F218" s="302">
        <v>0.14590400795760336</v>
      </c>
      <c r="G218" s="302">
        <v>8.0696568381050895E-2</v>
      </c>
      <c r="H218" s="302">
        <f t="shared" si="68"/>
        <v>0.22660057633865427</v>
      </c>
      <c r="I218" s="303"/>
      <c r="J218" s="302">
        <v>0.1184082225421268</v>
      </c>
      <c r="K218" s="302">
        <v>8.4329377547719742E-2</v>
      </c>
      <c r="L218" s="302">
        <f t="shared" si="69"/>
        <v>0.20273760008984654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0.2697707323186519</v>
      </c>
      <c r="C219" s="302">
        <v>0.1711652589813055</v>
      </c>
      <c r="D219" s="302">
        <f t="shared" si="67"/>
        <v>0.44093599129995742</v>
      </c>
      <c r="E219" s="303"/>
      <c r="F219" s="302">
        <v>0.19070199598606644</v>
      </c>
      <c r="G219" s="302">
        <v>0.10265020548813557</v>
      </c>
      <c r="H219" s="302">
        <f t="shared" si="68"/>
        <v>0.29335220147420199</v>
      </c>
      <c r="I219" s="303"/>
      <c r="J219" s="302">
        <v>0.18133932741140377</v>
      </c>
      <c r="K219" s="302">
        <v>0.10945566385952492</v>
      </c>
      <c r="L219" s="302">
        <f t="shared" si="69"/>
        <v>0.29079499127092867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3.6961143126224505E-2</v>
      </c>
      <c r="C220" s="302">
        <v>0.14034004870921843</v>
      </c>
      <c r="D220" s="302">
        <f t="shared" si="67"/>
        <v>0.17730119183544293</v>
      </c>
      <c r="E220" s="303"/>
      <c r="F220" s="302">
        <v>2.4877881683763804E-2</v>
      </c>
      <c r="G220" s="302">
        <v>7.7269676504966411E-2</v>
      </c>
      <c r="H220" s="302">
        <f t="shared" si="68"/>
        <v>0.10214755818873021</v>
      </c>
      <c r="I220" s="303"/>
      <c r="J220" s="302">
        <v>1.3515848296537569E-2</v>
      </c>
      <c r="K220" s="302">
        <v>7.1399371055619873E-2</v>
      </c>
      <c r="L220" s="302">
        <f t="shared" si="69"/>
        <v>8.4915219352157442E-2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0.25481834989575758</v>
      </c>
      <c r="C221" s="302">
        <v>0.41515085383736339</v>
      </c>
      <c r="D221" s="302">
        <f t="shared" si="67"/>
        <v>0.66996920373312097</v>
      </c>
      <c r="E221" s="303"/>
      <c r="F221" s="302">
        <v>0.20458574741887436</v>
      </c>
      <c r="G221" s="302">
        <v>0.25449587807278312</v>
      </c>
      <c r="H221" s="302">
        <f t="shared" si="68"/>
        <v>0.45908162549165749</v>
      </c>
      <c r="I221" s="303"/>
      <c r="J221" s="302">
        <v>0.15934276474279846</v>
      </c>
      <c r="K221" s="302">
        <v>0.22445062183130074</v>
      </c>
      <c r="L221" s="302">
        <f t="shared" si="69"/>
        <v>0.38379338657409923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3.9243105105133909</v>
      </c>
      <c r="C223" s="311">
        <f t="shared" ref="C223:D223" si="70">SUM(C213:C221)</f>
        <v>5.262689489486605</v>
      </c>
      <c r="D223" s="311">
        <f t="shared" si="70"/>
        <v>9.1869999999999976</v>
      </c>
      <c r="E223" s="311"/>
      <c r="F223" s="311">
        <f t="shared" ref="F223:H223" si="71">SUM(F213:F221)</f>
        <v>3.5719447643193565</v>
      </c>
      <c r="G223" s="311">
        <f t="shared" si="71"/>
        <v>3.2690552356806442</v>
      </c>
      <c r="H223" s="311">
        <f t="shared" si="71"/>
        <v>6.8410000000000011</v>
      </c>
      <c r="I223" s="311"/>
      <c r="J223" s="311">
        <f t="shared" ref="J223:L223" si="72">SUM(J213:J221)</f>
        <v>3.3233064227415889</v>
      </c>
      <c r="K223" s="311">
        <f t="shared" si="72"/>
        <v>3.1236935772584138</v>
      </c>
      <c r="L223" s="311">
        <f t="shared" si="72"/>
        <v>6.4470000000000027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1.2493789838661762</v>
      </c>
      <c r="C230" s="302">
        <v>4.154324649166937</v>
      </c>
      <c r="D230" s="302">
        <f>SUM(B230:C230)</f>
        <v>5.4037036330331132</v>
      </c>
      <c r="E230" s="303"/>
      <c r="F230" s="302">
        <v>1.4050256280716007</v>
      </c>
      <c r="G230" s="302">
        <v>3.7977723313648273</v>
      </c>
      <c r="H230" s="302">
        <f>SUM(F230:G230)</f>
        <v>5.2027979594364275</v>
      </c>
      <c r="I230" s="303"/>
      <c r="J230" s="302">
        <v>1.6025287174387592</v>
      </c>
      <c r="K230" s="302">
        <v>3.6645704324927775</v>
      </c>
      <c r="L230" s="302">
        <f>SUM(J230:K230)</f>
        <v>5.2670991499315365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2.4550533795150398</v>
      </c>
      <c r="C231" s="302">
        <v>11.019423840448209</v>
      </c>
      <c r="D231" s="302">
        <f t="shared" ref="D231:D238" si="73">SUM(B231:C231)</f>
        <v>13.474477219963248</v>
      </c>
      <c r="E231" s="303"/>
      <c r="F231" s="302">
        <v>3.0372283308680061</v>
      </c>
      <c r="G231" s="302">
        <v>10.718118671920552</v>
      </c>
      <c r="H231" s="302">
        <f t="shared" ref="H231:H238" si="74">SUM(F231:G231)</f>
        <v>13.755347002788557</v>
      </c>
      <c r="I231" s="303"/>
      <c r="J231" s="302">
        <v>4.2398582308973189</v>
      </c>
      <c r="K231" s="302">
        <v>13.777344736743691</v>
      </c>
      <c r="L231" s="302">
        <f t="shared" ref="L231:L238" si="75">SUM(J231:K231)</f>
        <v>18.017202967641012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1.6223066084087003</v>
      </c>
      <c r="C232" s="302">
        <v>3.6171304320739748</v>
      </c>
      <c r="D232" s="302">
        <f t="shared" si="73"/>
        <v>5.2394370404826756</v>
      </c>
      <c r="E232" s="303"/>
      <c r="F232" s="302">
        <v>1.7869438113336422</v>
      </c>
      <c r="G232" s="302">
        <v>3.3470163985422849</v>
      </c>
      <c r="H232" s="302">
        <f t="shared" si="74"/>
        <v>5.1339602098759274</v>
      </c>
      <c r="I232" s="303"/>
      <c r="J232" s="302">
        <v>2.0725078924966414</v>
      </c>
      <c r="K232" s="302">
        <v>3.2027291079511642</v>
      </c>
      <c r="L232" s="302">
        <f t="shared" si="75"/>
        <v>5.275237000447806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1.3664682508088031</v>
      </c>
      <c r="C233" s="302">
        <v>0.62139071227089537</v>
      </c>
      <c r="D233" s="302">
        <f t="shared" si="73"/>
        <v>1.9878589630796983</v>
      </c>
      <c r="E233" s="303"/>
      <c r="F233" s="302">
        <v>1.1765930965123546</v>
      </c>
      <c r="G233" s="302">
        <v>0.54834115910517889</v>
      </c>
      <c r="H233" s="302">
        <f t="shared" si="74"/>
        <v>1.7249342556175336</v>
      </c>
      <c r="I233" s="303"/>
      <c r="J233" s="302">
        <v>1.0092256973350053</v>
      </c>
      <c r="K233" s="302">
        <v>0.60032012769150112</v>
      </c>
      <c r="L233" s="302">
        <f t="shared" si="75"/>
        <v>1.6095458250265064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0.12405317074482017</v>
      </c>
      <c r="C234" s="302">
        <v>2.1048256259950731</v>
      </c>
      <c r="D234" s="302">
        <f t="shared" si="73"/>
        <v>2.2288787967398931</v>
      </c>
      <c r="E234" s="303"/>
      <c r="F234" s="302">
        <v>0.13008541651258398</v>
      </c>
      <c r="G234" s="302">
        <v>1.3285039078446663</v>
      </c>
      <c r="H234" s="302">
        <f t="shared" si="74"/>
        <v>1.4585893243572503</v>
      </c>
      <c r="I234" s="303"/>
      <c r="J234" s="302">
        <v>0.17122705517443434</v>
      </c>
      <c r="K234" s="302">
        <v>1.2661882508331039</v>
      </c>
      <c r="L234" s="302">
        <f t="shared" si="75"/>
        <v>1.4374153060075383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0.29069706375754412</v>
      </c>
      <c r="C235" s="302">
        <v>0.34009596911958273</v>
      </c>
      <c r="D235" s="302">
        <f t="shared" si="73"/>
        <v>0.63079303287712685</v>
      </c>
      <c r="E235" s="303"/>
      <c r="F235" s="302">
        <v>0.25142762880377612</v>
      </c>
      <c r="G235" s="302">
        <v>0.27244549645395338</v>
      </c>
      <c r="H235" s="302">
        <f t="shared" si="74"/>
        <v>0.52387312525772955</v>
      </c>
      <c r="I235" s="303"/>
      <c r="J235" s="302">
        <v>0.29348661417250071</v>
      </c>
      <c r="K235" s="302">
        <v>0.36719441914061607</v>
      </c>
      <c r="L235" s="302">
        <f t="shared" si="75"/>
        <v>0.66068103331311678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0.67247269358900419</v>
      </c>
      <c r="C236" s="302">
        <v>0.60730763339883531</v>
      </c>
      <c r="D236" s="302">
        <f t="shared" si="73"/>
        <v>1.2797803269878396</v>
      </c>
      <c r="E236" s="303"/>
      <c r="F236" s="302">
        <v>0.49158777872102472</v>
      </c>
      <c r="G236" s="302">
        <v>0.42169396178363544</v>
      </c>
      <c r="H236" s="302">
        <f t="shared" si="74"/>
        <v>0.91328174050466016</v>
      </c>
      <c r="I236" s="303"/>
      <c r="J236" s="302">
        <v>0.53820396696287975</v>
      </c>
      <c r="K236" s="302">
        <v>0.52583283898067978</v>
      </c>
      <c r="L236" s="302">
        <f t="shared" si="75"/>
        <v>1.0640368059435596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7.1492065845700545E-2</v>
      </c>
      <c r="C237" s="302">
        <v>0.24553501630038391</v>
      </c>
      <c r="D237" s="302">
        <f t="shared" si="73"/>
        <v>0.31702708214608444</v>
      </c>
      <c r="E237" s="303"/>
      <c r="F237" s="302">
        <v>5.2834947573685051E-2</v>
      </c>
      <c r="G237" s="302">
        <v>0.20506244177511473</v>
      </c>
      <c r="H237" s="302">
        <f t="shared" si="74"/>
        <v>0.2578973893487998</v>
      </c>
      <c r="I237" s="303"/>
      <c r="J237" s="302">
        <v>6.6177683583838603E-2</v>
      </c>
      <c r="K237" s="302">
        <v>0.24718030787432418</v>
      </c>
      <c r="L237" s="302">
        <f t="shared" si="75"/>
        <v>0.31335799145816279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0.152239649033589</v>
      </c>
      <c r="C238" s="302">
        <v>0.28980425565672591</v>
      </c>
      <c r="D238" s="302">
        <f t="shared" si="73"/>
        <v>0.4420439046903149</v>
      </c>
      <c r="E238" s="303"/>
      <c r="F238" s="302">
        <v>0.10095447030645983</v>
      </c>
      <c r="G238" s="302">
        <v>0.16736452250668787</v>
      </c>
      <c r="H238" s="302">
        <f t="shared" si="74"/>
        <v>0.26831899281314769</v>
      </c>
      <c r="I238" s="303"/>
      <c r="J238" s="302">
        <v>0.14363422123353678</v>
      </c>
      <c r="K238" s="302">
        <v>0.16378969899721385</v>
      </c>
      <c r="L238" s="302">
        <f t="shared" si="75"/>
        <v>0.3074239202307506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8.0041618655693778</v>
      </c>
      <c r="C240" s="311">
        <f t="shared" ref="C240:D240" si="76">SUM(C230:C238)</f>
        <v>22.999838134430618</v>
      </c>
      <c r="D240" s="311">
        <f t="shared" si="76"/>
        <v>31.003999999999991</v>
      </c>
      <c r="E240" s="311"/>
      <c r="F240" s="311">
        <f t="shared" ref="F240:H240" si="77">SUM(F230:F238)</f>
        <v>8.4326811087031324</v>
      </c>
      <c r="G240" s="311">
        <f t="shared" si="77"/>
        <v>20.8063188912969</v>
      </c>
      <c r="H240" s="311">
        <f t="shared" si="77"/>
        <v>29.239000000000033</v>
      </c>
      <c r="I240" s="311"/>
      <c r="J240" s="311">
        <f t="shared" ref="J240:L240" si="78">SUM(J230:J238)</f>
        <v>10.136850079294913</v>
      </c>
      <c r="K240" s="311">
        <f t="shared" si="78"/>
        <v>23.815149920705071</v>
      </c>
      <c r="L240" s="311">
        <f t="shared" si="78"/>
        <v>33.951999999999991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1.9641599711794715</v>
      </c>
      <c r="C247" s="302">
        <v>4.419735219139147</v>
      </c>
      <c r="D247" s="302">
        <f>SUM(B247:C247)</f>
        <v>6.3838951903186185</v>
      </c>
      <c r="E247" s="303"/>
      <c r="F247" s="302">
        <v>2.1194363237807741</v>
      </c>
      <c r="G247" s="302">
        <v>4.4115540191630842</v>
      </c>
      <c r="H247" s="302">
        <f>SUM(F247:G247)</f>
        <v>6.5309903429438583</v>
      </c>
      <c r="I247" s="303"/>
      <c r="J247" s="302">
        <v>1.9654572257434122</v>
      </c>
      <c r="K247" s="302">
        <v>3.5544131462335646</v>
      </c>
      <c r="L247" s="302">
        <f>SUM(J247:K247)</f>
        <v>5.5198703719769764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2.6310127468892706</v>
      </c>
      <c r="C248" s="302">
        <v>4.7559218697377066</v>
      </c>
      <c r="D248" s="302">
        <f t="shared" ref="D248:D255" si="79">SUM(B248:C248)</f>
        <v>7.3869346166269771</v>
      </c>
      <c r="E248" s="303"/>
      <c r="F248" s="302">
        <v>3.1539598441576344</v>
      </c>
      <c r="G248" s="302">
        <v>5.1629788176732809</v>
      </c>
      <c r="H248" s="302">
        <f t="shared" ref="H248:H255" si="80">SUM(F248:G248)</f>
        <v>8.3169386618309158</v>
      </c>
      <c r="I248" s="303"/>
      <c r="J248" s="302">
        <v>3.4527575909446413</v>
      </c>
      <c r="K248" s="302">
        <v>5.5818123640827997</v>
      </c>
      <c r="L248" s="302">
        <f t="shared" ref="L248:L255" si="81">SUM(J248:K248)</f>
        <v>9.0345699550274414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3.6315444574873914</v>
      </c>
      <c r="C249" s="302">
        <v>5.0301380630719832</v>
      </c>
      <c r="D249" s="302">
        <f t="shared" si="79"/>
        <v>8.6616825205593742</v>
      </c>
      <c r="E249" s="303"/>
      <c r="F249" s="302">
        <v>3.5406869880576561</v>
      </c>
      <c r="G249" s="302">
        <v>4.9843629536053093</v>
      </c>
      <c r="H249" s="302">
        <f t="shared" si="80"/>
        <v>8.5250499416629655</v>
      </c>
      <c r="I249" s="303"/>
      <c r="J249" s="302">
        <v>3.4107791664882972</v>
      </c>
      <c r="K249" s="302">
        <v>4.2740048731756772</v>
      </c>
      <c r="L249" s="302">
        <f t="shared" si="81"/>
        <v>7.6847840396639739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6.8842499569662339</v>
      </c>
      <c r="C250" s="302">
        <v>2.5338845937475423</v>
      </c>
      <c r="D250" s="302">
        <f t="shared" si="79"/>
        <v>9.418134550713777</v>
      </c>
      <c r="E250" s="303"/>
      <c r="F250" s="302">
        <v>5.3672153306534778</v>
      </c>
      <c r="G250" s="302">
        <v>2.2004595691133204</v>
      </c>
      <c r="H250" s="302">
        <f t="shared" si="80"/>
        <v>7.5676748997667982</v>
      </c>
      <c r="I250" s="303"/>
      <c r="J250" s="302">
        <v>3.8442059566609368</v>
      </c>
      <c r="K250" s="302">
        <v>1.9337098514612729</v>
      </c>
      <c r="L250" s="302">
        <f t="shared" si="81"/>
        <v>5.7779158081222093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0.11486832984975354</v>
      </c>
      <c r="C251" s="302">
        <v>0.63457189654549229</v>
      </c>
      <c r="D251" s="302">
        <f t="shared" si="79"/>
        <v>0.74944022639524577</v>
      </c>
      <c r="E251" s="303"/>
      <c r="F251" s="302">
        <v>8.9944441581466403E-2</v>
      </c>
      <c r="G251" s="302">
        <v>0.44365303678690649</v>
      </c>
      <c r="H251" s="302">
        <f t="shared" si="80"/>
        <v>0.5335974783683729</v>
      </c>
      <c r="I251" s="303"/>
      <c r="J251" s="302">
        <v>0.10815987142694343</v>
      </c>
      <c r="K251" s="302">
        <v>0.36904301796595179</v>
      </c>
      <c r="L251" s="302">
        <f t="shared" si="81"/>
        <v>0.47720288939289524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0.27179629342325062</v>
      </c>
      <c r="C252" s="302">
        <v>0.17212019427795991</v>
      </c>
      <c r="D252" s="302">
        <f t="shared" si="79"/>
        <v>0.4439164877012105</v>
      </c>
      <c r="E252" s="303"/>
      <c r="F252" s="302">
        <v>0.18788958780489631</v>
      </c>
      <c r="G252" s="302">
        <v>0.1360166222748232</v>
      </c>
      <c r="H252" s="302">
        <f t="shared" si="80"/>
        <v>0.32390621007971954</v>
      </c>
      <c r="I252" s="303"/>
      <c r="J252" s="302">
        <v>0.18622020427551803</v>
      </c>
      <c r="K252" s="302">
        <v>0.14714630109748539</v>
      </c>
      <c r="L252" s="302">
        <f t="shared" si="81"/>
        <v>0.33336650537300339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1.9769778516384136</v>
      </c>
      <c r="C253" s="302">
        <v>0.88621262300980452</v>
      </c>
      <c r="D253" s="302">
        <f t="shared" si="79"/>
        <v>2.863190474648218</v>
      </c>
      <c r="E253" s="303"/>
      <c r="F253" s="302">
        <v>1.42026202472577</v>
      </c>
      <c r="G253" s="302">
        <v>0.6855186032135473</v>
      </c>
      <c r="H253" s="302">
        <f t="shared" si="80"/>
        <v>2.1057806279393172</v>
      </c>
      <c r="I253" s="303"/>
      <c r="J253" s="302">
        <v>1.1557805424275438</v>
      </c>
      <c r="K253" s="302">
        <v>0.65878391183743379</v>
      </c>
      <c r="L253" s="302">
        <f t="shared" si="81"/>
        <v>1.8145644542649775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7.8465516274155225E-2</v>
      </c>
      <c r="C254" s="302">
        <v>0.17542668485912061</v>
      </c>
      <c r="D254" s="302">
        <f t="shared" si="79"/>
        <v>0.25389220113327582</v>
      </c>
      <c r="E254" s="303"/>
      <c r="F254" s="302">
        <v>5.0804372253660572E-2</v>
      </c>
      <c r="G254" s="302">
        <v>0.20524132157807654</v>
      </c>
      <c r="H254" s="302">
        <f t="shared" si="80"/>
        <v>0.25604569383173709</v>
      </c>
      <c r="I254" s="303"/>
      <c r="J254" s="302">
        <v>6.3196148419541631E-2</v>
      </c>
      <c r="K254" s="302">
        <v>0.2159061617057324</v>
      </c>
      <c r="L254" s="302">
        <f t="shared" si="81"/>
        <v>0.27910231012527403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0.26064938680258881</v>
      </c>
      <c r="C255" s="302">
        <v>0.26926434510073971</v>
      </c>
      <c r="D255" s="302">
        <f t="shared" si="79"/>
        <v>0.52991373190332847</v>
      </c>
      <c r="E255" s="303"/>
      <c r="F255" s="302">
        <v>0.15518696583118993</v>
      </c>
      <c r="G255" s="302">
        <v>0.20182917774509376</v>
      </c>
      <c r="H255" s="302">
        <f t="shared" si="80"/>
        <v>0.3570161435762837</v>
      </c>
      <c r="I255" s="303"/>
      <c r="J255" s="302">
        <v>0.15680675510665798</v>
      </c>
      <c r="K255" s="302">
        <v>0.17981691094657626</v>
      </c>
      <c r="L255" s="302">
        <f t="shared" si="81"/>
        <v>0.33662366605323424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17.813724510510529</v>
      </c>
      <c r="C257" s="311">
        <f t="shared" ref="C257:D257" si="82">SUM(C247:C255)</f>
        <v>18.877275489489495</v>
      </c>
      <c r="D257" s="311">
        <f t="shared" si="82"/>
        <v>36.691000000000024</v>
      </c>
      <c r="E257" s="311"/>
      <c r="F257" s="311">
        <f t="shared" ref="F257:H257" si="83">SUM(F247:F255)</f>
        <v>16.085385878846523</v>
      </c>
      <c r="G257" s="311">
        <f t="shared" si="83"/>
        <v>18.431614121153441</v>
      </c>
      <c r="H257" s="311">
        <f t="shared" si="83"/>
        <v>34.516999999999967</v>
      </c>
      <c r="I257" s="311"/>
      <c r="J257" s="311">
        <f t="shared" ref="J257:L257" si="84">SUM(J247:J255)</f>
        <v>14.343363461493491</v>
      </c>
      <c r="K257" s="311">
        <f t="shared" si="84"/>
        <v>16.914636538506496</v>
      </c>
      <c r="L257" s="311">
        <f t="shared" si="84"/>
        <v>31.257999999999988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1.1935830818169926</v>
      </c>
      <c r="C264" s="302">
        <v>2.2222965113834654</v>
      </c>
      <c r="D264" s="302">
        <f>SUM(B264:C264)</f>
        <v>3.415879593200458</v>
      </c>
      <c r="E264" s="303"/>
      <c r="F264" s="302">
        <v>1.4969279603726009</v>
      </c>
      <c r="G264" s="302">
        <v>2.0327355335121853</v>
      </c>
      <c r="H264" s="302">
        <f>SUM(F264:G264)</f>
        <v>3.5296634938847862</v>
      </c>
      <c r="I264" s="303"/>
      <c r="J264" s="302">
        <v>1.5671108561269935</v>
      </c>
      <c r="K264" s="302">
        <v>2.1341284402536189</v>
      </c>
      <c r="L264" s="302">
        <f>SUM(J264:K264)</f>
        <v>3.7012392963806127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1.0302652790506936</v>
      </c>
      <c r="C265" s="302">
        <v>1.4422638232052249</v>
      </c>
      <c r="D265" s="302">
        <f t="shared" ref="D265:D272" si="85">SUM(B265:C265)</f>
        <v>2.4725291022559186</v>
      </c>
      <c r="E265" s="303"/>
      <c r="F265" s="302">
        <v>1.3284745100712654</v>
      </c>
      <c r="G265" s="302">
        <v>1.5478318387504177</v>
      </c>
      <c r="H265" s="302">
        <f t="shared" ref="H265:H272" si="86">SUM(F265:G265)</f>
        <v>2.8763063488216831</v>
      </c>
      <c r="I265" s="303"/>
      <c r="J265" s="302">
        <v>1.5415714420263271</v>
      </c>
      <c r="K265" s="302">
        <v>1.8564616736393078</v>
      </c>
      <c r="L265" s="302">
        <f t="shared" ref="L265:L272" si="87">SUM(J265:K265)</f>
        <v>3.3980331156656352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1.1530455867842744</v>
      </c>
      <c r="C266" s="302">
        <v>1.2653298324775131</v>
      </c>
      <c r="D266" s="302">
        <f t="shared" si="85"/>
        <v>2.4183754192617872</v>
      </c>
      <c r="E266" s="303"/>
      <c r="F266" s="302">
        <v>1.3650613671251677</v>
      </c>
      <c r="G266" s="302">
        <v>1.2117690552461751</v>
      </c>
      <c r="H266" s="302">
        <f t="shared" si="86"/>
        <v>2.5768304223713425</v>
      </c>
      <c r="I266" s="303"/>
      <c r="J266" s="302">
        <v>1.8530789314177594</v>
      </c>
      <c r="K266" s="302">
        <v>1.2559298910995096</v>
      </c>
      <c r="L266" s="302">
        <f t="shared" si="87"/>
        <v>3.1090088225172687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2.4633820380845965</v>
      </c>
      <c r="C267" s="302">
        <v>0.38318861944403459</v>
      </c>
      <c r="D267" s="302">
        <f t="shared" si="85"/>
        <v>2.8465706575286314</v>
      </c>
      <c r="E267" s="303"/>
      <c r="F267" s="302">
        <v>2.6421218392885231</v>
      </c>
      <c r="G267" s="302">
        <v>0.34062799095707097</v>
      </c>
      <c r="H267" s="302">
        <f t="shared" si="86"/>
        <v>2.9827498302455941</v>
      </c>
      <c r="I267" s="303"/>
      <c r="J267" s="302">
        <v>2.3760859428217991</v>
      </c>
      <c r="K267" s="302">
        <v>0.43304720650997525</v>
      </c>
      <c r="L267" s="302">
        <f t="shared" si="87"/>
        <v>2.8091331493317742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0.18956313318822238</v>
      </c>
      <c r="C268" s="302">
        <v>0.96356188655330421</v>
      </c>
      <c r="D268" s="302">
        <f t="shared" si="85"/>
        <v>1.1531250197415266</v>
      </c>
      <c r="E268" s="303"/>
      <c r="F268" s="302">
        <v>0.24903103578314734</v>
      </c>
      <c r="G268" s="302">
        <v>0.54817027638120608</v>
      </c>
      <c r="H268" s="302">
        <f t="shared" si="86"/>
        <v>0.79720131216435342</v>
      </c>
      <c r="I268" s="303"/>
      <c r="J268" s="302">
        <v>0.43308366942365512</v>
      </c>
      <c r="K268" s="302">
        <v>0.57954930281290196</v>
      </c>
      <c r="L268" s="302">
        <f t="shared" si="87"/>
        <v>1.012632972236557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0.31214518631611932</v>
      </c>
      <c r="C269" s="302">
        <v>0.19258319477015884</v>
      </c>
      <c r="D269" s="302">
        <f t="shared" si="85"/>
        <v>0.50472838108627816</v>
      </c>
      <c r="E269" s="303"/>
      <c r="F269" s="302">
        <v>0.31021178196228633</v>
      </c>
      <c r="G269" s="302">
        <v>0.15077847603800559</v>
      </c>
      <c r="H269" s="302">
        <f t="shared" si="86"/>
        <v>0.46099025800029192</v>
      </c>
      <c r="I269" s="303"/>
      <c r="J269" s="302">
        <v>0.38033275777855474</v>
      </c>
      <c r="K269" s="302">
        <v>0.16055044935927199</v>
      </c>
      <c r="L269" s="302">
        <f t="shared" si="87"/>
        <v>0.54088320713782667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1.1226525803829053</v>
      </c>
      <c r="C270" s="302">
        <v>0.52293037652295549</v>
      </c>
      <c r="D270" s="302">
        <f t="shared" si="85"/>
        <v>1.6455829569058609</v>
      </c>
      <c r="E270" s="303"/>
      <c r="F270" s="302">
        <v>1.0506493994876398</v>
      </c>
      <c r="G270" s="302">
        <v>0.38408669601667206</v>
      </c>
      <c r="H270" s="302">
        <f t="shared" si="86"/>
        <v>1.4347360955043118</v>
      </c>
      <c r="I270" s="303"/>
      <c r="J270" s="302">
        <v>1.1360401871345065</v>
      </c>
      <c r="K270" s="302">
        <v>0.4353504638107486</v>
      </c>
      <c r="L270" s="302">
        <f t="shared" si="87"/>
        <v>1.5713906509452551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4.204411872428182E-2</v>
      </c>
      <c r="C271" s="302">
        <v>0.13555071628446094</v>
      </c>
      <c r="D271" s="302">
        <f t="shared" si="85"/>
        <v>0.17759483500874276</v>
      </c>
      <c r="E271" s="303"/>
      <c r="F271" s="302">
        <v>3.4939265681837292E-2</v>
      </c>
      <c r="G271" s="302">
        <v>9.645711368412517E-2</v>
      </c>
      <c r="H271" s="302">
        <f t="shared" si="86"/>
        <v>0.13139637936596246</v>
      </c>
      <c r="I271" s="303"/>
      <c r="J271" s="302">
        <v>6.4771837542543106E-2</v>
      </c>
      <c r="K271" s="302">
        <v>7.2005002322914596E-2</v>
      </c>
      <c r="L271" s="302">
        <f t="shared" si="87"/>
        <v>0.13677683986545769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0.39920355521734036</v>
      </c>
      <c r="C272" s="302">
        <v>0.24141047979346619</v>
      </c>
      <c r="D272" s="302">
        <f t="shared" si="85"/>
        <v>0.64061403501080649</v>
      </c>
      <c r="E272" s="303"/>
      <c r="F272" s="302">
        <v>0.3854562775843936</v>
      </c>
      <c r="G272" s="302">
        <v>0.14866958205723782</v>
      </c>
      <c r="H272" s="302">
        <f t="shared" si="86"/>
        <v>0.5341258596416314</v>
      </c>
      <c r="I272" s="303"/>
      <c r="J272" s="302">
        <v>0.27360116776983467</v>
      </c>
      <c r="K272" s="302">
        <v>0.15430077814976012</v>
      </c>
      <c r="L272" s="302">
        <f t="shared" si="87"/>
        <v>0.42790194591959479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7.9058845595654264</v>
      </c>
      <c r="C274" s="311">
        <f t="shared" ref="C274:D274" si="88">SUM(C264:C272)</f>
        <v>7.3691154404345838</v>
      </c>
      <c r="D274" s="311">
        <f t="shared" si="88"/>
        <v>15.275000000000009</v>
      </c>
      <c r="E274" s="311"/>
      <c r="F274" s="311">
        <f t="shared" ref="F274:H274" si="89">SUM(F264:F272)</f>
        <v>8.8628734373568623</v>
      </c>
      <c r="G274" s="311">
        <f t="shared" si="89"/>
        <v>6.4611265626430949</v>
      </c>
      <c r="H274" s="311">
        <f t="shared" si="89"/>
        <v>15.323999999999957</v>
      </c>
      <c r="I274" s="311"/>
      <c r="J274" s="311">
        <f t="shared" ref="J274:L274" si="90">SUM(J264:J272)</f>
        <v>9.6256767920419719</v>
      </c>
      <c r="K274" s="311">
        <f t="shared" si="90"/>
        <v>7.0813232079580084</v>
      </c>
      <c r="L274" s="311">
        <f t="shared" si="90"/>
        <v>16.706999999999983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3.6725258529771163</v>
      </c>
      <c r="C281" s="302">
        <v>6.3583322366765218</v>
      </c>
      <c r="D281" s="302">
        <f>SUM(B281:C281)</f>
        <v>10.030858089653638</v>
      </c>
      <c r="E281" s="303"/>
      <c r="F281" s="302">
        <v>4.128248158673145</v>
      </c>
      <c r="G281" s="302">
        <v>6.8535381830307127</v>
      </c>
      <c r="H281" s="302">
        <f>SUM(F281:G281)</f>
        <v>10.981786341703858</v>
      </c>
      <c r="I281" s="303"/>
      <c r="J281" s="302">
        <v>4.7478183278334294</v>
      </c>
      <c r="K281" s="302">
        <v>6.6426169093614886</v>
      </c>
      <c r="L281" s="302">
        <f>SUM(J281:K281)</f>
        <v>11.390435237194918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8.57415225617288</v>
      </c>
      <c r="C282" s="302">
        <v>17.304296623275103</v>
      </c>
      <c r="D282" s="302">
        <f t="shared" ref="D282:D289" si="91">SUM(B282:C282)</f>
        <v>25.878448879447983</v>
      </c>
      <c r="E282" s="303"/>
      <c r="F282" s="302">
        <v>10.758324045311598</v>
      </c>
      <c r="G282" s="302">
        <v>19.445767004931941</v>
      </c>
      <c r="H282" s="302">
        <f t="shared" ref="H282:H289" si="92">SUM(F282:G282)</f>
        <v>30.204091050243541</v>
      </c>
      <c r="I282" s="303"/>
      <c r="J282" s="302">
        <v>14.157945638177573</v>
      </c>
      <c r="K282" s="302">
        <v>22.870596074663645</v>
      </c>
      <c r="L282" s="302">
        <f t="shared" ref="L282:L289" si="93">SUM(J282:K282)</f>
        <v>37.028541712841218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5.9666800200133023</v>
      </c>
      <c r="C283" s="302">
        <v>6.672727731176705</v>
      </c>
      <c r="D283" s="302">
        <f t="shared" si="91"/>
        <v>12.639407751190006</v>
      </c>
      <c r="E283" s="303"/>
      <c r="F283" s="302">
        <v>6.1952557011327194</v>
      </c>
      <c r="G283" s="302">
        <v>7.3985711439496411</v>
      </c>
      <c r="H283" s="302">
        <f t="shared" si="92"/>
        <v>13.593826845082361</v>
      </c>
      <c r="I283" s="303"/>
      <c r="J283" s="302">
        <v>7.8810960126076859</v>
      </c>
      <c r="K283" s="302">
        <v>7.2738858295326994</v>
      </c>
      <c r="L283" s="302">
        <f t="shared" si="93"/>
        <v>15.154981842140385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9.5353273522648454</v>
      </c>
      <c r="C284" s="302">
        <v>1.9235953363579221</v>
      </c>
      <c r="D284" s="302">
        <f t="shared" si="91"/>
        <v>11.458922688622767</v>
      </c>
      <c r="E284" s="303"/>
      <c r="F284" s="302">
        <v>7.4944866553674947</v>
      </c>
      <c r="G284" s="302">
        <v>2.0607318231162925</v>
      </c>
      <c r="H284" s="302">
        <f t="shared" si="92"/>
        <v>9.5552184784837877</v>
      </c>
      <c r="I284" s="303"/>
      <c r="J284" s="302">
        <v>6.0919095904920431</v>
      </c>
      <c r="K284" s="302">
        <v>1.9313308717938933</v>
      </c>
      <c r="L284" s="302">
        <f t="shared" si="93"/>
        <v>8.023240462285937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0.27353940345981881</v>
      </c>
      <c r="C285" s="302">
        <v>1.7334365718034213</v>
      </c>
      <c r="D285" s="302">
        <f t="shared" si="91"/>
        <v>2.0069759752632401</v>
      </c>
      <c r="E285" s="303"/>
      <c r="F285" s="302">
        <v>0.26492694137585271</v>
      </c>
      <c r="G285" s="302">
        <v>1.2463167240436737</v>
      </c>
      <c r="H285" s="302">
        <f t="shared" si="92"/>
        <v>1.5112436654195265</v>
      </c>
      <c r="I285" s="303"/>
      <c r="J285" s="302">
        <v>0.51058465412309428</v>
      </c>
      <c r="K285" s="302">
        <v>1.1299634522121547</v>
      </c>
      <c r="L285" s="302">
        <f t="shared" si="93"/>
        <v>1.6405481063352489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0.87519853219099697</v>
      </c>
      <c r="C286" s="302">
        <v>0.41597857099171881</v>
      </c>
      <c r="D286" s="302">
        <f t="shared" si="91"/>
        <v>1.2911771031827157</v>
      </c>
      <c r="E286" s="303"/>
      <c r="F286" s="302">
        <v>1.5341805770893517</v>
      </c>
      <c r="G286" s="302">
        <v>0.70660008070729619</v>
      </c>
      <c r="H286" s="302">
        <f t="shared" si="92"/>
        <v>2.2407806577966478</v>
      </c>
      <c r="I286" s="303"/>
      <c r="J286" s="302">
        <v>1.9180555109420721</v>
      </c>
      <c r="K286" s="302">
        <v>1.11126190909022</v>
      </c>
      <c r="L286" s="302">
        <f t="shared" si="93"/>
        <v>3.0293174200322923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1.6094202292906612</v>
      </c>
      <c r="C287" s="302">
        <v>0.71573719310463091</v>
      </c>
      <c r="D287" s="302">
        <f t="shared" si="91"/>
        <v>2.325157422395292</v>
      </c>
      <c r="E287" s="303"/>
      <c r="F287" s="302">
        <v>1.252328929470415</v>
      </c>
      <c r="G287" s="302">
        <v>0.66842973663072558</v>
      </c>
      <c r="H287" s="302">
        <f t="shared" si="92"/>
        <v>1.9207586661011407</v>
      </c>
      <c r="I287" s="303"/>
      <c r="J287" s="302">
        <v>1.1881429371637611</v>
      </c>
      <c r="K287" s="302">
        <v>0.78954738490677734</v>
      </c>
      <c r="L287" s="302">
        <f t="shared" si="93"/>
        <v>1.9776903220705384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0.21530985025259816</v>
      </c>
      <c r="C288" s="302">
        <v>0.52546299545009389</v>
      </c>
      <c r="D288" s="302">
        <f t="shared" si="91"/>
        <v>0.74077284570269208</v>
      </c>
      <c r="E288" s="303"/>
      <c r="F288" s="302">
        <v>0.13960558218123531</v>
      </c>
      <c r="G288" s="302">
        <v>0.44803272525054966</v>
      </c>
      <c r="H288" s="302">
        <f t="shared" si="92"/>
        <v>0.58763830743178502</v>
      </c>
      <c r="I288" s="303"/>
      <c r="J288" s="302">
        <v>0.20345343396023285</v>
      </c>
      <c r="K288" s="302">
        <v>0.44218145395111896</v>
      </c>
      <c r="L288" s="302">
        <f t="shared" si="93"/>
        <v>0.64563488791135182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0.92036381920676613</v>
      </c>
      <c r="C289" s="302">
        <v>0.76691542533490975</v>
      </c>
      <c r="D289" s="302">
        <f t="shared" si="91"/>
        <v>1.687279244541676</v>
      </c>
      <c r="E289" s="303"/>
      <c r="F289" s="302">
        <v>0.68158461033249262</v>
      </c>
      <c r="G289" s="302">
        <v>0.66707137740485223</v>
      </c>
      <c r="H289" s="302">
        <f t="shared" si="92"/>
        <v>1.3486559877373447</v>
      </c>
      <c r="I289" s="303"/>
      <c r="J289" s="302">
        <v>0.72155975427628938</v>
      </c>
      <c r="K289" s="302">
        <v>0.65005025491174795</v>
      </c>
      <c r="L289" s="302">
        <f t="shared" si="93"/>
        <v>1.3716100091880374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31.642517315828989</v>
      </c>
      <c r="C291" s="311">
        <f t="shared" ref="C291:D291" si="94">SUM(C281:C289)</f>
        <v>36.416482684171022</v>
      </c>
      <c r="D291" s="311">
        <f t="shared" si="94"/>
        <v>68.058999999999997</v>
      </c>
      <c r="E291" s="311"/>
      <c r="F291" s="311">
        <f t="shared" ref="F291:H291" si="95">SUM(F281:F289)</f>
        <v>32.448941200934307</v>
      </c>
      <c r="G291" s="311">
        <f t="shared" si="95"/>
        <v>39.495058799065681</v>
      </c>
      <c r="H291" s="311">
        <f t="shared" si="95"/>
        <v>71.944000000000003</v>
      </c>
      <c r="I291" s="311"/>
      <c r="J291" s="311">
        <f t="shared" ref="J291:L291" si="96">SUM(J281:J289)</f>
        <v>37.420565859576186</v>
      </c>
      <c r="K291" s="311">
        <f t="shared" si="96"/>
        <v>42.841434140423743</v>
      </c>
      <c r="L291" s="311">
        <f t="shared" si="96"/>
        <v>80.261999999999929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2.4208109725342517</v>
      </c>
      <c r="C298" s="302">
        <v>5.2282494362607856</v>
      </c>
      <c r="D298" s="302">
        <f>SUM(B298:C298)</f>
        <v>7.6490604087950373</v>
      </c>
      <c r="E298" s="303"/>
      <c r="F298" s="302">
        <v>2.8780068141243564</v>
      </c>
      <c r="G298" s="302">
        <v>5.5822972189691482</v>
      </c>
      <c r="H298" s="302">
        <f>SUM(F298:G298)</f>
        <v>8.4603040330935038</v>
      </c>
      <c r="I298" s="303"/>
      <c r="J298" s="302">
        <v>3.1821520110581134</v>
      </c>
      <c r="K298" s="302">
        <v>6.0341457328617762</v>
      </c>
      <c r="L298" s="302">
        <f>SUM(J298:K298)</f>
        <v>9.2162977439198901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2.6451855566590448</v>
      </c>
      <c r="C299" s="302">
        <v>4.5836091025617005</v>
      </c>
      <c r="D299" s="302">
        <f t="shared" ref="D299:D306" si="97">SUM(B299:C299)</f>
        <v>7.2287946592207453</v>
      </c>
      <c r="E299" s="303"/>
      <c r="F299" s="302">
        <v>3.2384944059755654</v>
      </c>
      <c r="G299" s="302">
        <v>5.3977506049574462</v>
      </c>
      <c r="H299" s="302">
        <f t="shared" ref="H299:H306" si="98">SUM(F299:G299)</f>
        <v>8.6362450109330116</v>
      </c>
      <c r="I299" s="303"/>
      <c r="J299" s="302">
        <v>4.0476007339837077</v>
      </c>
      <c r="K299" s="302">
        <v>7.5157688178823667</v>
      </c>
      <c r="L299" s="302">
        <f t="shared" ref="L299:L306" si="99">SUM(J299:K299)</f>
        <v>11.563369551866074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4.0708135618345143</v>
      </c>
      <c r="C300" s="302">
        <v>6.272180907702297</v>
      </c>
      <c r="D300" s="302">
        <f t="shared" si="97"/>
        <v>10.342994469536812</v>
      </c>
      <c r="E300" s="303"/>
      <c r="F300" s="302">
        <v>4.5708595319448158</v>
      </c>
      <c r="G300" s="302">
        <v>6.5612003878888681</v>
      </c>
      <c r="H300" s="302">
        <f t="shared" si="98"/>
        <v>11.132059919833683</v>
      </c>
      <c r="I300" s="303"/>
      <c r="J300" s="302">
        <v>5.4669579570638085</v>
      </c>
      <c r="K300" s="302">
        <v>6.8005453593587246</v>
      </c>
      <c r="L300" s="302">
        <f t="shared" si="99"/>
        <v>12.267503316422534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5.0814525142118239</v>
      </c>
      <c r="C301" s="302">
        <v>2.1672587361507754</v>
      </c>
      <c r="D301" s="302">
        <f t="shared" si="97"/>
        <v>7.2487112503625992</v>
      </c>
      <c r="E301" s="303"/>
      <c r="F301" s="302">
        <v>4.8906679572428562</v>
      </c>
      <c r="G301" s="302">
        <v>2.2791531154708391</v>
      </c>
      <c r="H301" s="302">
        <f t="shared" si="98"/>
        <v>7.1698210727136953</v>
      </c>
      <c r="I301" s="303"/>
      <c r="J301" s="302">
        <v>5.092413088336623</v>
      </c>
      <c r="K301" s="302">
        <v>3.2923281067962327</v>
      </c>
      <c r="L301" s="302">
        <f t="shared" si="99"/>
        <v>8.3847411951328557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0.43402357462311941</v>
      </c>
      <c r="C302" s="302">
        <v>2.4185409911653872</v>
      </c>
      <c r="D302" s="302">
        <f t="shared" si="97"/>
        <v>2.8525645657885068</v>
      </c>
      <c r="E302" s="303"/>
      <c r="F302" s="302">
        <v>0.51247214327293045</v>
      </c>
      <c r="G302" s="302">
        <v>1.7145539144992907</v>
      </c>
      <c r="H302" s="302">
        <f t="shared" si="98"/>
        <v>2.2270260577722212</v>
      </c>
      <c r="I302" s="303"/>
      <c r="J302" s="302">
        <v>0.95342310737719094</v>
      </c>
      <c r="K302" s="302">
        <v>1.6669118384999571</v>
      </c>
      <c r="L302" s="302">
        <f t="shared" si="99"/>
        <v>2.6203349458771479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3.4929862501430691</v>
      </c>
      <c r="C303" s="302">
        <v>1.2986046653713736</v>
      </c>
      <c r="D303" s="302">
        <f t="shared" si="97"/>
        <v>4.7915909155144423</v>
      </c>
      <c r="E303" s="303"/>
      <c r="F303" s="302">
        <v>3.7105483145011924</v>
      </c>
      <c r="G303" s="302">
        <v>1.5411201664522125</v>
      </c>
      <c r="H303" s="302">
        <f t="shared" si="98"/>
        <v>5.2516684809534047</v>
      </c>
      <c r="I303" s="303"/>
      <c r="J303" s="302">
        <v>4.1728559460080836</v>
      </c>
      <c r="K303" s="302">
        <v>2.0876595728578624</v>
      </c>
      <c r="L303" s="302">
        <f t="shared" si="99"/>
        <v>6.2605155188659456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1.8824728391000809</v>
      </c>
      <c r="C304" s="302">
        <v>2.0032554012277091</v>
      </c>
      <c r="D304" s="302">
        <f t="shared" si="97"/>
        <v>3.88572824032779</v>
      </c>
      <c r="E304" s="303"/>
      <c r="F304" s="302">
        <v>1.8583816925365704</v>
      </c>
      <c r="G304" s="302">
        <v>1.8871988357129839</v>
      </c>
      <c r="H304" s="302">
        <f t="shared" si="98"/>
        <v>3.7455805282495542</v>
      </c>
      <c r="I304" s="303"/>
      <c r="J304" s="302">
        <v>2.3693312436012595</v>
      </c>
      <c r="K304" s="302">
        <v>2.419173296536421</v>
      </c>
      <c r="L304" s="302">
        <f t="shared" si="99"/>
        <v>4.78850454013768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0.43050276670100002</v>
      </c>
      <c r="C305" s="302">
        <v>2.2190620420291927</v>
      </c>
      <c r="D305" s="302">
        <f t="shared" si="97"/>
        <v>2.6495648087301928</v>
      </c>
      <c r="E305" s="303"/>
      <c r="F305" s="302">
        <v>0.34149582765294795</v>
      </c>
      <c r="G305" s="302">
        <v>2.3233314916309702</v>
      </c>
      <c r="H305" s="302">
        <f t="shared" si="98"/>
        <v>2.6648273192839182</v>
      </c>
      <c r="I305" s="303"/>
      <c r="J305" s="302">
        <v>0.57390140973604842</v>
      </c>
      <c r="K305" s="302">
        <v>2.2624729205856</v>
      </c>
      <c r="L305" s="302">
        <f t="shared" si="99"/>
        <v>2.8363743303216484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8.5410961008425872</v>
      </c>
      <c r="C306" s="302">
        <v>11.314894580881203</v>
      </c>
      <c r="D306" s="302">
        <f t="shared" si="97"/>
        <v>19.855990681723789</v>
      </c>
      <c r="E306" s="303"/>
      <c r="F306" s="302">
        <v>7.6328711566583491</v>
      </c>
      <c r="G306" s="302">
        <v>10.019596420508673</v>
      </c>
      <c r="H306" s="302">
        <f t="shared" si="98"/>
        <v>17.652467577167023</v>
      </c>
      <c r="I306" s="303"/>
      <c r="J306" s="302">
        <v>7.9022885287044033</v>
      </c>
      <c r="K306" s="302">
        <v>10.498070328751819</v>
      </c>
      <c r="L306" s="302">
        <f t="shared" si="99"/>
        <v>18.400358857456222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28.999344136649494</v>
      </c>
      <c r="C308" s="311">
        <f t="shared" ref="C308:D308" si="100">SUM(C298:C306)</f>
        <v>37.505655863350427</v>
      </c>
      <c r="D308" s="311">
        <f t="shared" si="100"/>
        <v>66.50499999999991</v>
      </c>
      <c r="E308" s="311"/>
      <c r="F308" s="311">
        <f t="shared" ref="F308:H308" si="101">SUM(F298:F306)</f>
        <v>29.633797843909587</v>
      </c>
      <c r="G308" s="311">
        <f t="shared" si="101"/>
        <v>37.306202156090428</v>
      </c>
      <c r="H308" s="311">
        <f t="shared" si="101"/>
        <v>66.940000000000026</v>
      </c>
      <c r="I308" s="311"/>
      <c r="J308" s="311">
        <f t="shared" ref="J308:L308" si="102">SUM(J298:J306)</f>
        <v>33.760924025869244</v>
      </c>
      <c r="K308" s="311">
        <f t="shared" si="102"/>
        <v>42.577075974130764</v>
      </c>
      <c r="L308" s="311">
        <f t="shared" si="102"/>
        <v>76.337999999999994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0.85552731479514132</v>
      </c>
      <c r="C315" s="302">
        <v>1.675495371776863</v>
      </c>
      <c r="D315" s="302">
        <f>SUM(B315:C315)</f>
        <v>2.5310226865720042</v>
      </c>
      <c r="E315" s="303"/>
      <c r="F315" s="302">
        <v>1.0774822512130167</v>
      </c>
      <c r="G315" s="302">
        <v>1.7232430624400135</v>
      </c>
      <c r="H315" s="302">
        <f>SUM(F315:G315)</f>
        <v>2.8007253136530301</v>
      </c>
      <c r="I315" s="303"/>
      <c r="J315" s="302">
        <v>1.0896525546128244</v>
      </c>
      <c r="K315" s="302">
        <v>1.7381663490717749</v>
      </c>
      <c r="L315" s="302">
        <f>SUM(J315:K315)</f>
        <v>2.8278189036845993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2.9273438480508358</v>
      </c>
      <c r="C316" s="302">
        <v>2.0824824521621585</v>
      </c>
      <c r="D316" s="302">
        <f t="shared" ref="D316:D323" si="103">SUM(B316:C316)</f>
        <v>5.0098263002129944</v>
      </c>
      <c r="E316" s="303"/>
      <c r="F316" s="302">
        <v>3.7483890364414831</v>
      </c>
      <c r="G316" s="302">
        <v>2.4197158047910121</v>
      </c>
      <c r="H316" s="302">
        <f t="shared" ref="H316:H323" si="104">SUM(F316:G316)</f>
        <v>6.1681048412324948</v>
      </c>
      <c r="I316" s="303"/>
      <c r="J316" s="302">
        <v>4.1135466509189005</v>
      </c>
      <c r="K316" s="302">
        <v>3.1613780081498275</v>
      </c>
      <c r="L316" s="302">
        <f t="shared" ref="L316:L323" si="105">SUM(J316:K316)</f>
        <v>7.274924659068728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3.5974942695767949</v>
      </c>
      <c r="C317" s="302">
        <v>6.4107258030200258</v>
      </c>
      <c r="D317" s="302">
        <f t="shared" si="103"/>
        <v>10.008220072596821</v>
      </c>
      <c r="E317" s="303"/>
      <c r="F317" s="302">
        <v>4.1771976828385373</v>
      </c>
      <c r="G317" s="302">
        <v>6.3818394374867706</v>
      </c>
      <c r="H317" s="302">
        <f t="shared" si="104"/>
        <v>10.559037120325307</v>
      </c>
      <c r="I317" s="303"/>
      <c r="J317" s="302">
        <v>4.948066852099708</v>
      </c>
      <c r="K317" s="302">
        <v>5.6264591476510706</v>
      </c>
      <c r="L317" s="302">
        <f t="shared" si="105"/>
        <v>10.574525999750779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6.8707054845429223</v>
      </c>
      <c r="C318" s="302">
        <v>1.0486366528873194</v>
      </c>
      <c r="D318" s="302">
        <f t="shared" si="103"/>
        <v>7.9193421374302417</v>
      </c>
      <c r="E318" s="303"/>
      <c r="F318" s="302">
        <v>6.2334658051636964</v>
      </c>
      <c r="G318" s="302">
        <v>0.99698864738827997</v>
      </c>
      <c r="H318" s="302">
        <f t="shared" si="104"/>
        <v>7.2304544525519763</v>
      </c>
      <c r="I318" s="303"/>
      <c r="J318" s="302">
        <v>5.3138450157396262</v>
      </c>
      <c r="K318" s="302">
        <v>0.84091643280100636</v>
      </c>
      <c r="L318" s="302">
        <f t="shared" si="105"/>
        <v>6.1547614485406328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6.0200581221334218E-2</v>
      </c>
      <c r="C319" s="302">
        <v>0.47823182617905274</v>
      </c>
      <c r="D319" s="302">
        <f t="shared" si="103"/>
        <v>0.538432407400387</v>
      </c>
      <c r="E319" s="303"/>
      <c r="F319" s="302">
        <v>6.6275965886647414E-2</v>
      </c>
      <c r="G319" s="302">
        <v>0.30664188678990706</v>
      </c>
      <c r="H319" s="302">
        <f t="shared" si="104"/>
        <v>0.37291785267655447</v>
      </c>
      <c r="I319" s="303"/>
      <c r="J319" s="302">
        <v>0.15024973851896123</v>
      </c>
      <c r="K319" s="302">
        <v>0.30105206891618308</v>
      </c>
      <c r="L319" s="302">
        <f t="shared" si="105"/>
        <v>0.45130180743514431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0.5719136501698876</v>
      </c>
      <c r="C320" s="302">
        <v>0.41188951559435738</v>
      </c>
      <c r="D320" s="302">
        <f t="shared" si="103"/>
        <v>0.98380316576424498</v>
      </c>
      <c r="E320" s="303"/>
      <c r="F320" s="302">
        <v>0.54973868722566421</v>
      </c>
      <c r="G320" s="302">
        <v>0.38306365609359999</v>
      </c>
      <c r="H320" s="302">
        <f t="shared" si="104"/>
        <v>0.93280234331926426</v>
      </c>
      <c r="I320" s="303"/>
      <c r="J320" s="302">
        <v>0.57501492970502255</v>
      </c>
      <c r="K320" s="302">
        <v>0.45414216032264276</v>
      </c>
      <c r="L320" s="302">
        <f t="shared" si="105"/>
        <v>1.0291570900276654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0.57871486131260985</v>
      </c>
      <c r="C321" s="302">
        <v>0.17515463683933666</v>
      </c>
      <c r="D321" s="302">
        <f t="shared" si="103"/>
        <v>0.75386949815194648</v>
      </c>
      <c r="E321" s="303"/>
      <c r="F321" s="302">
        <v>0.57121300711912337</v>
      </c>
      <c r="G321" s="302">
        <v>0.14980193517781412</v>
      </c>
      <c r="H321" s="302">
        <f t="shared" si="104"/>
        <v>0.72101494229693752</v>
      </c>
      <c r="I321" s="303"/>
      <c r="J321" s="302">
        <v>0.58323370602160352</v>
      </c>
      <c r="K321" s="302">
        <v>0.20484476330777407</v>
      </c>
      <c r="L321" s="302">
        <f t="shared" si="105"/>
        <v>0.78807846932937764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5.9091930968352899E-2</v>
      </c>
      <c r="C322" s="302">
        <v>0.30458819662273934</v>
      </c>
      <c r="D322" s="302">
        <f t="shared" si="103"/>
        <v>0.36368012759109225</v>
      </c>
      <c r="E322" s="303"/>
      <c r="F322" s="302">
        <v>4.9988463268047921E-2</v>
      </c>
      <c r="G322" s="302">
        <v>0.23124561861083953</v>
      </c>
      <c r="H322" s="302">
        <f t="shared" si="104"/>
        <v>0.28123408187888743</v>
      </c>
      <c r="I322" s="303"/>
      <c r="J322" s="302">
        <v>0.1322899454887394</v>
      </c>
      <c r="K322" s="302">
        <v>0.23215029416075239</v>
      </c>
      <c r="L322" s="302">
        <f t="shared" si="105"/>
        <v>0.36444023964949179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0.92694776340735097</v>
      </c>
      <c r="C323" s="302">
        <v>0.60285584087292665</v>
      </c>
      <c r="D323" s="302">
        <f t="shared" si="103"/>
        <v>1.5298036042802776</v>
      </c>
      <c r="E323" s="303"/>
      <c r="F323" s="302">
        <v>0.76738633408426615</v>
      </c>
      <c r="G323" s="302">
        <v>0.44732271798133261</v>
      </c>
      <c r="H323" s="302">
        <f t="shared" si="104"/>
        <v>1.2147090520655988</v>
      </c>
      <c r="I323" s="303"/>
      <c r="J323" s="302">
        <v>0.84672060798593263</v>
      </c>
      <c r="K323" s="302">
        <v>0.44327077452767116</v>
      </c>
      <c r="L323" s="302">
        <f t="shared" si="105"/>
        <v>1.2899913825136038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16.447939704045233</v>
      </c>
      <c r="C325" s="311">
        <f t="shared" ref="C325:D325" si="106">SUM(C315:C323)</f>
        <v>13.19006029595478</v>
      </c>
      <c r="D325" s="311">
        <f t="shared" si="106"/>
        <v>29.638000000000009</v>
      </c>
      <c r="E325" s="311"/>
      <c r="F325" s="311">
        <f t="shared" ref="F325:H325" si="107">SUM(F315:F323)</f>
        <v>17.24113723324048</v>
      </c>
      <c r="G325" s="311">
        <f t="shared" si="107"/>
        <v>13.039862766759571</v>
      </c>
      <c r="H325" s="311">
        <f t="shared" si="107"/>
        <v>30.281000000000045</v>
      </c>
      <c r="I325" s="311"/>
      <c r="J325" s="311">
        <f t="shared" ref="J325:L325" si="108">SUM(J315:J323)</f>
        <v>17.752620001091319</v>
      </c>
      <c r="K325" s="311">
        <f t="shared" si="108"/>
        <v>13.002379998908701</v>
      </c>
      <c r="L325" s="311">
        <f t="shared" si="108"/>
        <v>30.755000000000027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1.2430610306633525</v>
      </c>
      <c r="C332" s="302">
        <v>1.2672409914494973</v>
      </c>
      <c r="D332" s="302">
        <f>SUM(B332:C332)</f>
        <v>2.5103020221128496</v>
      </c>
      <c r="E332" s="303"/>
      <c r="F332" s="302">
        <v>1.4083102320438572</v>
      </c>
      <c r="G332" s="302">
        <v>1.3712401499247477</v>
      </c>
      <c r="H332" s="302">
        <f>SUM(F332:G332)</f>
        <v>2.7795503819686047</v>
      </c>
      <c r="I332" s="303"/>
      <c r="J332" s="302">
        <v>1.6399046183801689</v>
      </c>
      <c r="K332" s="302">
        <v>1.305976961141553</v>
      </c>
      <c r="L332" s="302">
        <f>SUM(J332:K332)</f>
        <v>2.9458815795217221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23.800540484283886</v>
      </c>
      <c r="C333" s="302">
        <v>11.811904868477953</v>
      </c>
      <c r="D333" s="302">
        <f t="shared" ref="D333:D340" si="109">SUM(B333:C333)</f>
        <v>35.612445352761839</v>
      </c>
      <c r="E333" s="303"/>
      <c r="F333" s="302">
        <v>26.52579518777619</v>
      </c>
      <c r="G333" s="302">
        <v>13.083831111229166</v>
      </c>
      <c r="H333" s="302">
        <f t="shared" ref="H333:H340" si="110">SUM(F333:G333)</f>
        <v>39.609626299005356</v>
      </c>
      <c r="I333" s="303"/>
      <c r="J333" s="302">
        <v>28.808543367472648</v>
      </c>
      <c r="K333" s="302">
        <v>13.913745017875637</v>
      </c>
      <c r="L333" s="302">
        <f t="shared" ref="L333:L340" si="111">SUM(J333:K333)</f>
        <v>42.722288385348286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4.1111310861900163</v>
      </c>
      <c r="C334" s="302">
        <v>2.4477812759312756</v>
      </c>
      <c r="D334" s="302">
        <f t="shared" si="109"/>
        <v>6.5589123621212924</v>
      </c>
      <c r="E334" s="303"/>
      <c r="F334" s="302">
        <v>4.104679658317373</v>
      </c>
      <c r="G334" s="302">
        <v>2.7041111950791734</v>
      </c>
      <c r="H334" s="302">
        <f t="shared" si="110"/>
        <v>6.8087908533965464</v>
      </c>
      <c r="I334" s="303"/>
      <c r="J334" s="302">
        <v>5.5517782319976501</v>
      </c>
      <c r="K334" s="302">
        <v>2.5209498421786929</v>
      </c>
      <c r="L334" s="302">
        <f t="shared" si="111"/>
        <v>8.072728074176343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4.5756936744753585</v>
      </c>
      <c r="C335" s="302">
        <v>0.68692782204473379</v>
      </c>
      <c r="D335" s="302">
        <f t="shared" si="109"/>
        <v>5.2626214965200919</v>
      </c>
      <c r="E335" s="303"/>
      <c r="F335" s="302">
        <v>4.0262602220245851</v>
      </c>
      <c r="G335" s="302">
        <v>0.62724116237570249</v>
      </c>
      <c r="H335" s="302">
        <f t="shared" si="110"/>
        <v>4.6535013844002879</v>
      </c>
      <c r="I335" s="303"/>
      <c r="J335" s="302">
        <v>2.2346212796742946</v>
      </c>
      <c r="K335" s="302">
        <v>0.60550054368593831</v>
      </c>
      <c r="L335" s="302">
        <f t="shared" si="111"/>
        <v>2.8401218233602328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0.55436704960531991</v>
      </c>
      <c r="C336" s="302">
        <v>0.70541850530828876</v>
      </c>
      <c r="D336" s="302">
        <f t="shared" si="109"/>
        <v>1.2597855549136088</v>
      </c>
      <c r="E336" s="303"/>
      <c r="F336" s="302">
        <v>0.45485630199042121</v>
      </c>
      <c r="G336" s="302">
        <v>0.47640750732639547</v>
      </c>
      <c r="H336" s="302">
        <f t="shared" si="110"/>
        <v>0.93126380931681663</v>
      </c>
      <c r="I336" s="303"/>
      <c r="J336" s="302">
        <v>0.29579329598334642</v>
      </c>
      <c r="K336" s="302">
        <v>0.37134837801578435</v>
      </c>
      <c r="L336" s="302">
        <f t="shared" si="111"/>
        <v>0.66714167399913071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13.5783318926454</v>
      </c>
      <c r="C337" s="302">
        <v>2.3715728003546257</v>
      </c>
      <c r="D337" s="302">
        <f t="shared" si="109"/>
        <v>15.949904693000025</v>
      </c>
      <c r="E337" s="303"/>
      <c r="F337" s="302">
        <v>12.495791532719982</v>
      </c>
      <c r="G337" s="302">
        <v>2.3487313568888974</v>
      </c>
      <c r="H337" s="302">
        <f t="shared" si="110"/>
        <v>14.84452288960888</v>
      </c>
      <c r="I337" s="303"/>
      <c r="J337" s="302">
        <v>13.155174486773832</v>
      </c>
      <c r="K337" s="302">
        <v>2.738155080465019</v>
      </c>
      <c r="L337" s="302">
        <f t="shared" si="111"/>
        <v>15.893329567238851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0.40642985448334967</v>
      </c>
      <c r="C338" s="302">
        <v>0.14430816423355108</v>
      </c>
      <c r="D338" s="302">
        <f t="shared" si="109"/>
        <v>0.55073801871690076</v>
      </c>
      <c r="E338" s="303"/>
      <c r="F338" s="302">
        <v>0.34697113142243824</v>
      </c>
      <c r="G338" s="302">
        <v>0.12916175441884906</v>
      </c>
      <c r="H338" s="302">
        <f t="shared" si="110"/>
        <v>0.47613288584128732</v>
      </c>
      <c r="I338" s="303"/>
      <c r="J338" s="302">
        <v>0.34123645015860199</v>
      </c>
      <c r="K338" s="302">
        <v>0.14337106343204106</v>
      </c>
      <c r="L338" s="302">
        <f t="shared" si="111"/>
        <v>0.48460751359064302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0.51907764477473006</v>
      </c>
      <c r="C339" s="302">
        <v>1.0120316798912268</v>
      </c>
      <c r="D339" s="302">
        <f t="shared" si="109"/>
        <v>1.5311093246659568</v>
      </c>
      <c r="E339" s="303"/>
      <c r="F339" s="302">
        <v>0.46533773280660479</v>
      </c>
      <c r="G339" s="302">
        <v>1.4118132089397317</v>
      </c>
      <c r="H339" s="302">
        <f t="shared" si="110"/>
        <v>1.8771509417463366</v>
      </c>
      <c r="I339" s="303"/>
      <c r="J339" s="302">
        <v>0.46381459158758565</v>
      </c>
      <c r="K339" s="302">
        <v>1.4393934907355721</v>
      </c>
      <c r="L339" s="302">
        <f t="shared" si="111"/>
        <v>1.9032080823231579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3.9227818509478074</v>
      </c>
      <c r="C340" s="302">
        <v>1.1413993242395886</v>
      </c>
      <c r="D340" s="302">
        <f t="shared" si="109"/>
        <v>5.0641811751873957</v>
      </c>
      <c r="E340" s="303"/>
      <c r="F340" s="302">
        <v>3.1083938838121421</v>
      </c>
      <c r="G340" s="302">
        <v>0.83806667090374787</v>
      </c>
      <c r="H340" s="302">
        <f t="shared" si="110"/>
        <v>3.9464605547158902</v>
      </c>
      <c r="I340" s="303"/>
      <c r="J340" s="302">
        <v>1.4867055089516976</v>
      </c>
      <c r="K340" s="302">
        <v>0.484987791489983</v>
      </c>
      <c r="L340" s="302">
        <f t="shared" si="111"/>
        <v>1.9716933004416806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52.711414568069223</v>
      </c>
      <c r="C342" s="311">
        <f t="shared" ref="C342:D342" si="112">SUM(C332:C340)</f>
        <v>21.588585431930738</v>
      </c>
      <c r="D342" s="311">
        <f t="shared" si="112"/>
        <v>74.299999999999969</v>
      </c>
      <c r="E342" s="311"/>
      <c r="F342" s="311">
        <f t="shared" ref="F342:H342" si="113">SUM(F332:F340)</f>
        <v>52.936395882913587</v>
      </c>
      <c r="G342" s="311">
        <f t="shared" si="113"/>
        <v>22.990604117086416</v>
      </c>
      <c r="H342" s="311">
        <f t="shared" si="113"/>
        <v>75.926999999999992</v>
      </c>
      <c r="I342" s="311"/>
      <c r="J342" s="311">
        <f t="shared" ref="J342:L342" si="114">SUM(J332:J340)</f>
        <v>53.977571830979826</v>
      </c>
      <c r="K342" s="311">
        <f t="shared" si="114"/>
        <v>23.523428169020221</v>
      </c>
      <c r="L342" s="311">
        <f t="shared" si="114"/>
        <v>77.501000000000062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3.143647261799337</v>
      </c>
      <c r="C349" s="302">
        <v>1.7151634779261375</v>
      </c>
      <c r="D349" s="302">
        <f>SUM(B349:C349)</f>
        <v>4.8588107397254747</v>
      </c>
      <c r="E349" s="303"/>
      <c r="F349" s="302">
        <v>4.1177303972438546</v>
      </c>
      <c r="G349" s="302">
        <v>1.8402957558894966</v>
      </c>
      <c r="H349" s="302">
        <f>SUM(F349:G349)</f>
        <v>5.9580261531333516</v>
      </c>
      <c r="I349" s="303"/>
      <c r="J349" s="302">
        <v>4.4662894580769601</v>
      </c>
      <c r="K349" s="302">
        <v>1.6056809471611837</v>
      </c>
      <c r="L349" s="302">
        <f>SUM(J349:K349)</f>
        <v>6.0719704052381438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22.120387181647679</v>
      </c>
      <c r="C350" s="302">
        <v>5.929250839946846</v>
      </c>
      <c r="D350" s="302">
        <f t="shared" ref="D350:D357" si="115">SUM(B350:C350)</f>
        <v>28.049638021594525</v>
      </c>
      <c r="E350" s="303"/>
      <c r="F350" s="302">
        <v>27.054786326895286</v>
      </c>
      <c r="G350" s="302">
        <v>7.2249741649962207</v>
      </c>
      <c r="H350" s="302">
        <f t="shared" ref="H350:H357" si="116">SUM(F350:G350)</f>
        <v>34.279760491891508</v>
      </c>
      <c r="I350" s="303"/>
      <c r="J350" s="302">
        <v>28.451750295590326</v>
      </c>
      <c r="K350" s="302">
        <v>6.891168297571836</v>
      </c>
      <c r="L350" s="302">
        <f t="shared" ref="L350:L357" si="117">SUM(J350:K350)</f>
        <v>35.34291859316216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10.629645220218304</v>
      </c>
      <c r="C351" s="302">
        <v>2.9892202534167494</v>
      </c>
      <c r="D351" s="302">
        <f t="shared" si="115"/>
        <v>13.618865473635054</v>
      </c>
      <c r="E351" s="303"/>
      <c r="F351" s="302">
        <v>12.576655559204832</v>
      </c>
      <c r="G351" s="302">
        <v>3.2141966118546135</v>
      </c>
      <c r="H351" s="302">
        <f t="shared" si="116"/>
        <v>15.790852171059445</v>
      </c>
      <c r="I351" s="303"/>
      <c r="J351" s="302">
        <v>20.095201413806606</v>
      </c>
      <c r="K351" s="302">
        <v>3.671221026505822</v>
      </c>
      <c r="L351" s="302">
        <f t="shared" si="117"/>
        <v>23.766422440312429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11.070075195570887</v>
      </c>
      <c r="C352" s="302">
        <v>1.2284865753855434</v>
      </c>
      <c r="D352" s="302">
        <f t="shared" si="115"/>
        <v>12.298561770956431</v>
      </c>
      <c r="E352" s="303"/>
      <c r="F352" s="302">
        <v>10.650932246545569</v>
      </c>
      <c r="G352" s="302">
        <v>1.1609500809363356</v>
      </c>
      <c r="H352" s="302">
        <f t="shared" si="116"/>
        <v>11.811882327481904</v>
      </c>
      <c r="I352" s="303"/>
      <c r="J352" s="302">
        <v>6.9419981988944102</v>
      </c>
      <c r="K352" s="302">
        <v>1.0303407468278274</v>
      </c>
      <c r="L352" s="302">
        <f t="shared" si="117"/>
        <v>7.9723389457222371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0.51991554727456624</v>
      </c>
      <c r="C353" s="302">
        <v>0.84281815305390462</v>
      </c>
      <c r="D353" s="302">
        <f t="shared" si="115"/>
        <v>1.3627337003284707</v>
      </c>
      <c r="E353" s="303"/>
      <c r="F353" s="302">
        <v>0.46911569066310821</v>
      </c>
      <c r="G353" s="302">
        <v>0.64764209793339023</v>
      </c>
      <c r="H353" s="302">
        <f t="shared" si="116"/>
        <v>1.1167577885964985</v>
      </c>
      <c r="I353" s="303"/>
      <c r="J353" s="302">
        <v>0.35284180940529813</v>
      </c>
      <c r="K353" s="302">
        <v>0.47858611894037462</v>
      </c>
      <c r="L353" s="302">
        <f t="shared" si="117"/>
        <v>0.8314279283456727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30.598118948294143</v>
      </c>
      <c r="C354" s="302">
        <v>7.7260009717743161</v>
      </c>
      <c r="D354" s="302">
        <f t="shared" si="115"/>
        <v>38.324119920068462</v>
      </c>
      <c r="E354" s="303"/>
      <c r="F354" s="302">
        <v>31.800702459306205</v>
      </c>
      <c r="G354" s="302">
        <v>7.5420389127912566</v>
      </c>
      <c r="H354" s="302">
        <f t="shared" si="116"/>
        <v>39.342741372097464</v>
      </c>
      <c r="I354" s="303"/>
      <c r="J354" s="302">
        <v>31.771883402271243</v>
      </c>
      <c r="K354" s="302">
        <v>9.9183652664817199</v>
      </c>
      <c r="L354" s="302">
        <f t="shared" si="117"/>
        <v>41.690248668752965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1.2345902406379423</v>
      </c>
      <c r="C355" s="302">
        <v>0.31947096044675932</v>
      </c>
      <c r="D355" s="302">
        <f t="shared" si="115"/>
        <v>1.5540612010847017</v>
      </c>
      <c r="E355" s="303"/>
      <c r="F355" s="302">
        <v>1.2130139217685458</v>
      </c>
      <c r="G355" s="302">
        <v>0.27083393235881192</v>
      </c>
      <c r="H355" s="302">
        <f t="shared" si="116"/>
        <v>1.4838478541273576</v>
      </c>
      <c r="I355" s="303"/>
      <c r="J355" s="302">
        <v>1.2556901988592115</v>
      </c>
      <c r="K355" s="302">
        <v>0.24777145256098551</v>
      </c>
      <c r="L355" s="302">
        <f t="shared" si="117"/>
        <v>1.5034616514201971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0.1572874656225681</v>
      </c>
      <c r="C356" s="302">
        <v>0.54789776056249273</v>
      </c>
      <c r="D356" s="302">
        <f t="shared" si="115"/>
        <v>0.70518522618506085</v>
      </c>
      <c r="E356" s="303"/>
      <c r="F356" s="302">
        <v>0.12452837487791643</v>
      </c>
      <c r="G356" s="302">
        <v>0.47813700360145811</v>
      </c>
      <c r="H356" s="302">
        <f t="shared" si="116"/>
        <v>0.60266537847937451</v>
      </c>
      <c r="I356" s="303"/>
      <c r="J356" s="302">
        <v>0.13405887393266133</v>
      </c>
      <c r="K356" s="302">
        <v>0.31053737997007685</v>
      </c>
      <c r="L356" s="302">
        <f t="shared" si="117"/>
        <v>0.44459625390273816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1.9202086917882564</v>
      </c>
      <c r="C357" s="302">
        <v>1.5718152546335966</v>
      </c>
      <c r="D357" s="302">
        <f t="shared" si="115"/>
        <v>3.492023946421853</v>
      </c>
      <c r="E357" s="303"/>
      <c r="F357" s="302">
        <v>1.6102995819858459</v>
      </c>
      <c r="G357" s="302">
        <v>1.1411668811471576</v>
      </c>
      <c r="H357" s="302">
        <f t="shared" si="116"/>
        <v>2.7514664631330037</v>
      </c>
      <c r="I357" s="303"/>
      <c r="J357" s="302">
        <v>0.76723424683232377</v>
      </c>
      <c r="K357" s="302">
        <v>0.70238086631109786</v>
      </c>
      <c r="L357" s="302">
        <f t="shared" si="117"/>
        <v>1.4696151131434216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81.393875752853702</v>
      </c>
      <c r="C359" s="311">
        <f t="shared" ref="C359:D359" si="118">SUM(C349:C357)</f>
        <v>22.870124247146343</v>
      </c>
      <c r="D359" s="311">
        <f t="shared" si="118"/>
        <v>104.26400000000004</v>
      </c>
      <c r="E359" s="311"/>
      <c r="F359" s="311">
        <f t="shared" ref="F359:H359" si="119">SUM(F349:F357)</f>
        <v>89.61776455849116</v>
      </c>
      <c r="G359" s="311">
        <f t="shared" si="119"/>
        <v>23.520235441508738</v>
      </c>
      <c r="H359" s="311">
        <f t="shared" si="119"/>
        <v>113.13799999999991</v>
      </c>
      <c r="I359" s="311"/>
      <c r="J359" s="311">
        <f t="shared" ref="J359:L359" si="120">SUM(J349:J357)</f>
        <v>94.23694789766904</v>
      </c>
      <c r="K359" s="311">
        <f t="shared" si="120"/>
        <v>24.856052102330928</v>
      </c>
      <c r="L359" s="311">
        <f t="shared" si="120"/>
        <v>119.09299999999996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2.0899009167858043</v>
      </c>
      <c r="C366" s="302">
        <v>1.5945910564348829</v>
      </c>
      <c r="D366" s="302">
        <f>SUM(B366:C366)</f>
        <v>3.6844919732206871</v>
      </c>
      <c r="E366" s="303"/>
      <c r="F366" s="302">
        <v>2.4588605979889868</v>
      </c>
      <c r="G366" s="302">
        <v>1.3179824924924273</v>
      </c>
      <c r="H366" s="302">
        <f>SUM(F366:G366)</f>
        <v>3.7768430904814139</v>
      </c>
      <c r="I366" s="303"/>
      <c r="J366" s="302">
        <v>3.3740382673681566</v>
      </c>
      <c r="K366" s="302">
        <v>1.572331757764573</v>
      </c>
      <c r="L366" s="302">
        <f>SUM(J366:K366)</f>
        <v>4.9463700251327296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1.5418088959540719</v>
      </c>
      <c r="C367" s="302">
        <v>2.3972477175676903</v>
      </c>
      <c r="D367" s="302">
        <f t="shared" ref="D367:D374" si="121">SUM(B367:C367)</f>
        <v>3.9390566135217622</v>
      </c>
      <c r="E367" s="303"/>
      <c r="F367" s="302">
        <v>1.8586410252857952</v>
      </c>
      <c r="G367" s="302">
        <v>2.0834269360002908</v>
      </c>
      <c r="H367" s="302">
        <f t="shared" ref="H367:H374" si="122">SUM(F367:G367)</f>
        <v>3.9420679612860861</v>
      </c>
      <c r="I367" s="303"/>
      <c r="J367" s="302">
        <v>2.0340407503916076</v>
      </c>
      <c r="K367" s="302">
        <v>3.1658029202106217</v>
      </c>
      <c r="L367" s="302">
        <f t="shared" ref="L367:L374" si="123">SUM(J367:K367)</f>
        <v>5.1998436706022293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3.2036540690075714</v>
      </c>
      <c r="C368" s="302">
        <v>5.1970090645340212</v>
      </c>
      <c r="D368" s="302">
        <f t="shared" si="121"/>
        <v>8.4006631335415918</v>
      </c>
      <c r="E368" s="303"/>
      <c r="F368" s="302">
        <v>3.6121101445488599</v>
      </c>
      <c r="G368" s="302">
        <v>3.9957581209367974</v>
      </c>
      <c r="H368" s="302">
        <f t="shared" si="122"/>
        <v>7.6078682654856573</v>
      </c>
      <c r="I368" s="303"/>
      <c r="J368" s="302">
        <v>3.6919261046618876</v>
      </c>
      <c r="K368" s="302">
        <v>4.5277748751236899</v>
      </c>
      <c r="L368" s="302">
        <f t="shared" si="123"/>
        <v>8.2197009797855785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1.7453228061852584</v>
      </c>
      <c r="C369" s="302">
        <v>0.50758275038346801</v>
      </c>
      <c r="D369" s="302">
        <f t="shared" si="121"/>
        <v>2.2529055565687264</v>
      </c>
      <c r="E369" s="303"/>
      <c r="F369" s="302">
        <v>1.6245181791232006</v>
      </c>
      <c r="G369" s="302">
        <v>0.47508125570184678</v>
      </c>
      <c r="H369" s="302">
        <f t="shared" si="122"/>
        <v>2.0995994348250475</v>
      </c>
      <c r="I369" s="303"/>
      <c r="J369" s="302">
        <v>1.2855251568697612</v>
      </c>
      <c r="K369" s="302">
        <v>0.44707615455716454</v>
      </c>
      <c r="L369" s="302">
        <f t="shared" si="123"/>
        <v>1.7326013114269259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0.66953007741768034</v>
      </c>
      <c r="C370" s="302">
        <v>1.7379254618423075</v>
      </c>
      <c r="D370" s="302">
        <f t="shared" si="121"/>
        <v>2.4074555392599879</v>
      </c>
      <c r="E370" s="303"/>
      <c r="F370" s="302">
        <v>0.78921207331128373</v>
      </c>
      <c r="G370" s="302">
        <v>1.1096564718412483</v>
      </c>
      <c r="H370" s="302">
        <f t="shared" si="122"/>
        <v>1.898868545152532</v>
      </c>
      <c r="I370" s="303"/>
      <c r="J370" s="302">
        <v>1.5141647061941748</v>
      </c>
      <c r="K370" s="302">
        <v>1.2681379270325313</v>
      </c>
      <c r="L370" s="302">
        <f t="shared" si="123"/>
        <v>2.7823026332267062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1.4125173113467047</v>
      </c>
      <c r="C371" s="302">
        <v>1.0149553210168969</v>
      </c>
      <c r="D371" s="302">
        <f t="shared" si="121"/>
        <v>2.4274726323636013</v>
      </c>
      <c r="E371" s="303"/>
      <c r="F371" s="302">
        <v>1.187201038396013</v>
      </c>
      <c r="G371" s="302">
        <v>0.84361174105887338</v>
      </c>
      <c r="H371" s="302">
        <f t="shared" si="122"/>
        <v>2.0308127794548865</v>
      </c>
      <c r="I371" s="303"/>
      <c r="J371" s="302">
        <v>0.97045329330151942</v>
      </c>
      <c r="K371" s="302">
        <v>1.1413948958726017</v>
      </c>
      <c r="L371" s="302">
        <f t="shared" si="123"/>
        <v>2.111848189174121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0.72199888272516899</v>
      </c>
      <c r="C372" s="302">
        <v>0.61192113854793617</v>
      </c>
      <c r="D372" s="302">
        <f t="shared" si="121"/>
        <v>1.333920021273105</v>
      </c>
      <c r="E372" s="303"/>
      <c r="F372" s="302">
        <v>0.6535547304837741</v>
      </c>
      <c r="G372" s="302">
        <v>0.50107769822257631</v>
      </c>
      <c r="H372" s="302">
        <f t="shared" si="122"/>
        <v>1.1546324287063503</v>
      </c>
      <c r="I372" s="303"/>
      <c r="J372" s="302">
        <v>0.88353237188120282</v>
      </c>
      <c r="K372" s="302">
        <v>0.63886255940957404</v>
      </c>
      <c r="L372" s="302">
        <f t="shared" si="123"/>
        <v>1.5223949312907767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4.6287176166159932E-2</v>
      </c>
      <c r="C373" s="302">
        <v>0.20623160445129252</v>
      </c>
      <c r="D373" s="302">
        <f t="shared" si="121"/>
        <v>0.25251878061745248</v>
      </c>
      <c r="E373" s="303"/>
      <c r="F373" s="302">
        <v>4.6396032395248449E-2</v>
      </c>
      <c r="G373" s="302">
        <v>0.15497484033609327</v>
      </c>
      <c r="H373" s="302">
        <f t="shared" si="122"/>
        <v>0.20137087273134172</v>
      </c>
      <c r="I373" s="303"/>
      <c r="J373" s="302">
        <v>6.1211684454291586E-2</v>
      </c>
      <c r="K373" s="302">
        <v>0.16069514266989809</v>
      </c>
      <c r="L373" s="302">
        <f t="shared" si="123"/>
        <v>0.22190682712418969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1.1873453072197799</v>
      </c>
      <c r="C374" s="302">
        <v>1.4211704424133604</v>
      </c>
      <c r="D374" s="302">
        <f t="shared" si="121"/>
        <v>2.6085157496331401</v>
      </c>
      <c r="E374" s="303"/>
      <c r="F374" s="302">
        <v>0.92335958390592421</v>
      </c>
      <c r="G374" s="302">
        <v>0.98757703797074115</v>
      </c>
      <c r="H374" s="302">
        <f t="shared" si="122"/>
        <v>1.9109366218766652</v>
      </c>
      <c r="I374" s="303"/>
      <c r="J374" s="302">
        <v>0.6704806995327649</v>
      </c>
      <c r="K374" s="302">
        <v>0.86455073270398042</v>
      </c>
      <c r="L374" s="302">
        <f t="shared" si="123"/>
        <v>1.5350314322367453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12.618365442808201</v>
      </c>
      <c r="C376" s="311">
        <f t="shared" ref="C376:D376" si="124">SUM(C366:C374)</f>
        <v>14.688634557191858</v>
      </c>
      <c r="D376" s="311">
        <f t="shared" si="124"/>
        <v>27.307000000000059</v>
      </c>
      <c r="E376" s="311"/>
      <c r="F376" s="311">
        <f t="shared" ref="F376:H376" si="125">SUM(F366:F374)</f>
        <v>13.153853405439087</v>
      </c>
      <c r="G376" s="311">
        <f t="shared" si="125"/>
        <v>11.469146594560895</v>
      </c>
      <c r="H376" s="311">
        <f t="shared" si="125"/>
        <v>24.62299999999998</v>
      </c>
      <c r="I376" s="311"/>
      <c r="J376" s="311">
        <f t="shared" ref="J376:L376" si="126">SUM(J366:J374)</f>
        <v>14.485373034655366</v>
      </c>
      <c r="K376" s="311">
        <f t="shared" si="126"/>
        <v>13.786626965344634</v>
      </c>
      <c r="L376" s="311">
        <f t="shared" si="126"/>
        <v>28.272000000000002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1.6122690044151078</v>
      </c>
      <c r="C383" s="302">
        <v>1.7580657271025844</v>
      </c>
      <c r="D383" s="302">
        <f>SUM(B383:C383)</f>
        <v>3.3703347315176924</v>
      </c>
      <c r="E383" s="303"/>
      <c r="F383" s="302">
        <v>2.3703234014916097</v>
      </c>
      <c r="G383" s="302">
        <v>1.2243836453904955</v>
      </c>
      <c r="H383" s="302">
        <f>SUM(F383:G383)</f>
        <v>3.594707046882105</v>
      </c>
      <c r="I383" s="303"/>
      <c r="J383" s="302">
        <v>2.6952359928610496</v>
      </c>
      <c r="K383" s="302">
        <v>1.2677501456026516</v>
      </c>
      <c r="L383" s="302">
        <f>SUM(J383:K383)</f>
        <v>3.9629861384637013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2.0780425454807148</v>
      </c>
      <c r="C384" s="302">
        <v>3.2390398019882025</v>
      </c>
      <c r="D384" s="302">
        <f t="shared" ref="D384:D391" si="127">SUM(B384:C384)</f>
        <v>5.3170823474689168</v>
      </c>
      <c r="E384" s="303"/>
      <c r="F384" s="302">
        <v>3.0137189735410694</v>
      </c>
      <c r="G384" s="302">
        <v>2.3038982772001133</v>
      </c>
      <c r="H384" s="302">
        <f t="shared" ref="H384:H391" si="128">SUM(F384:G384)</f>
        <v>5.3176172507411827</v>
      </c>
      <c r="I384" s="303"/>
      <c r="J384" s="302">
        <v>2.755047827404141</v>
      </c>
      <c r="K384" s="302">
        <v>2.5550767572057431</v>
      </c>
      <c r="L384" s="302">
        <f t="shared" ref="L384:L391" si="129">SUM(J384:K384)</f>
        <v>5.3101245846098841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1.918568619369361</v>
      </c>
      <c r="C385" s="302">
        <v>1.4266798936529248</v>
      </c>
      <c r="D385" s="302">
        <f t="shared" si="127"/>
        <v>3.3452485130222858</v>
      </c>
      <c r="E385" s="303"/>
      <c r="F385" s="302">
        <v>2.3543968924457142</v>
      </c>
      <c r="G385" s="302">
        <v>1.0583108488189883</v>
      </c>
      <c r="H385" s="302">
        <f t="shared" si="128"/>
        <v>3.4127077412647022</v>
      </c>
      <c r="I385" s="303"/>
      <c r="J385" s="302">
        <v>1.9802643120683043</v>
      </c>
      <c r="K385" s="302">
        <v>1.0233377193999218</v>
      </c>
      <c r="L385" s="302">
        <f t="shared" si="129"/>
        <v>3.0036020314682261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1.7269837176567795</v>
      </c>
      <c r="C386" s="302">
        <v>0.3219915623055925</v>
      </c>
      <c r="D386" s="302">
        <f t="shared" si="127"/>
        <v>2.0489752799623719</v>
      </c>
      <c r="E386" s="303"/>
      <c r="F386" s="302">
        <v>2.0073690609661146</v>
      </c>
      <c r="G386" s="302">
        <v>0.22980359745110548</v>
      </c>
      <c r="H386" s="302">
        <f t="shared" si="128"/>
        <v>2.23717265841722</v>
      </c>
      <c r="I386" s="303"/>
      <c r="J386" s="302">
        <v>2.1491904438865421</v>
      </c>
      <c r="K386" s="302">
        <v>0.21808783397615841</v>
      </c>
      <c r="L386" s="302">
        <f t="shared" si="129"/>
        <v>2.3672782778627006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0.39077587103217093</v>
      </c>
      <c r="C387" s="302">
        <v>0.99249268447641126</v>
      </c>
      <c r="D387" s="302">
        <f t="shared" si="127"/>
        <v>1.3832685555085822</v>
      </c>
      <c r="E387" s="303"/>
      <c r="F387" s="302">
        <v>0.50694306572224856</v>
      </c>
      <c r="G387" s="302">
        <v>0.53849910535363721</v>
      </c>
      <c r="H387" s="302">
        <f t="shared" si="128"/>
        <v>1.0454421710758859</v>
      </c>
      <c r="I387" s="303"/>
      <c r="J387" s="302">
        <v>0.8552900830892588</v>
      </c>
      <c r="K387" s="302">
        <v>0.59758809983380168</v>
      </c>
      <c r="L387" s="302">
        <f t="shared" si="129"/>
        <v>1.4528781829230604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6.2824058573997688</v>
      </c>
      <c r="C388" s="302">
        <v>1.7729496007762027</v>
      </c>
      <c r="D388" s="302">
        <f t="shared" si="127"/>
        <v>8.0553554581759705</v>
      </c>
      <c r="E388" s="303"/>
      <c r="F388" s="302">
        <v>6.6421634037465376</v>
      </c>
      <c r="G388" s="302">
        <v>1.3053710142321324</v>
      </c>
      <c r="H388" s="302">
        <f t="shared" si="128"/>
        <v>7.9475344179786696</v>
      </c>
      <c r="I388" s="303"/>
      <c r="J388" s="302">
        <v>5.2237206285956832</v>
      </c>
      <c r="K388" s="302">
        <v>1.2791473418767689</v>
      </c>
      <c r="L388" s="302">
        <f t="shared" si="129"/>
        <v>6.5028679704724519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0.67230853273586444</v>
      </c>
      <c r="C389" s="302">
        <v>0.57762565261237686</v>
      </c>
      <c r="D389" s="302">
        <f t="shared" si="127"/>
        <v>1.2499341853482413</v>
      </c>
      <c r="E389" s="303"/>
      <c r="F389" s="302">
        <v>0.73464715892923482</v>
      </c>
      <c r="G389" s="302">
        <v>0.36041954754676697</v>
      </c>
      <c r="H389" s="302">
        <f t="shared" si="128"/>
        <v>1.0950667064760018</v>
      </c>
      <c r="I389" s="303"/>
      <c r="J389" s="302">
        <v>0.78193370063438572</v>
      </c>
      <c r="K389" s="302">
        <v>0.35186882884850545</v>
      </c>
      <c r="L389" s="302">
        <f t="shared" si="129"/>
        <v>1.1338025294828911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0.19675104722157119</v>
      </c>
      <c r="C390" s="302">
        <v>0.49300584760611338</v>
      </c>
      <c r="D390" s="302">
        <f t="shared" si="127"/>
        <v>0.68975689482768454</v>
      </c>
      <c r="E390" s="303"/>
      <c r="F390" s="302">
        <v>0.22137439018766975</v>
      </c>
      <c r="G390" s="302">
        <v>0.29986154255125913</v>
      </c>
      <c r="H390" s="302">
        <f t="shared" si="128"/>
        <v>0.52123593273892888</v>
      </c>
      <c r="I390" s="303"/>
      <c r="J390" s="302">
        <v>0.29229028802790308</v>
      </c>
      <c r="K390" s="302">
        <v>0.24939200780692891</v>
      </c>
      <c r="L390" s="302">
        <f t="shared" si="129"/>
        <v>0.54168229583483196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1.0648111304030425</v>
      </c>
      <c r="C391" s="302">
        <v>1.0302329037651941</v>
      </c>
      <c r="D391" s="302">
        <f t="shared" si="127"/>
        <v>2.0950440341682368</v>
      </c>
      <c r="E391" s="303"/>
      <c r="F391" s="302">
        <v>1.0443652199219067</v>
      </c>
      <c r="G391" s="302">
        <v>0.60815085450339834</v>
      </c>
      <c r="H391" s="302">
        <f t="shared" si="128"/>
        <v>1.6525160744253049</v>
      </c>
      <c r="I391" s="303"/>
      <c r="J391" s="302">
        <v>0.62609992255127511</v>
      </c>
      <c r="K391" s="302">
        <v>0.56767806633099538</v>
      </c>
      <c r="L391" s="302">
        <f t="shared" si="129"/>
        <v>1.1937779888822706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15.94291632571438</v>
      </c>
      <c r="C393" s="311">
        <f t="shared" ref="C393:D393" si="130">SUM(C383:C391)</f>
        <v>11.612083674285602</v>
      </c>
      <c r="D393" s="311">
        <f t="shared" si="130"/>
        <v>27.554999999999982</v>
      </c>
      <c r="E393" s="311"/>
      <c r="F393" s="311">
        <f t="shared" ref="F393:H393" si="131">SUM(F383:F391)</f>
        <v>18.895301566952106</v>
      </c>
      <c r="G393" s="311">
        <f t="shared" si="131"/>
        <v>7.9286984330478969</v>
      </c>
      <c r="H393" s="311">
        <f t="shared" si="131"/>
        <v>26.823999999999998</v>
      </c>
      <c r="I393" s="311"/>
      <c r="J393" s="311">
        <f t="shared" ref="J393:L393" si="132">SUM(J383:J391)</f>
        <v>17.359073199118544</v>
      </c>
      <c r="K393" s="311">
        <f t="shared" si="132"/>
        <v>8.1099268008814747</v>
      </c>
      <c r="L393" s="311">
        <f t="shared" si="132"/>
        <v>25.469000000000019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Coast to Capital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65.026671180822703</v>
      </c>
      <c r="C9" s="249">
        <f t="shared" ref="C9:D9" si="0">SUM(C26,C43,C60,C77,C94,C111,C128,C145,C162,C179,C196,C213,C230,C247,C264,C281,C298,C315,C332,C349,C366,C383)</f>
        <v>9.5513742845763403</v>
      </c>
      <c r="D9" s="249">
        <f t="shared" si="0"/>
        <v>15.80729975118509</v>
      </c>
      <c r="E9" s="249">
        <f>SUM(B9:D9)</f>
        <v>90.385345216584128</v>
      </c>
      <c r="F9" s="238"/>
      <c r="G9" s="249">
        <f>SUM(G26,G43,G60,G77,G94,G111,G128,G145,G162,G179,G196,G213,G230,G247,G264,G281,G298,G315,G332,G349,G366,G383)</f>
        <v>71.974987495161329</v>
      </c>
      <c r="H9" s="249">
        <f t="shared" ref="H9:I9" si="1">SUM(H26,H43,H60,H77,H94,H111,H128,H145,H162,H179,H196,H213,H230,H247,H264,H281,H298,H315,H332,H349,H366,H383)</f>
        <v>14.722179028541223</v>
      </c>
      <c r="I9" s="249">
        <f t="shared" si="1"/>
        <v>16.79268313308599</v>
      </c>
      <c r="J9" s="249">
        <f>SUM(G9:I9)</f>
        <v>103.48984965678854</v>
      </c>
      <c r="K9" s="238"/>
      <c r="L9" s="249">
        <f>SUM(L26,L43,L60,L77,L94,L111,L128,L145,L162,L179,L196,L213,L230,L247,L264,L281,L298,L315,L332,L349,L366,L383)</f>
        <v>70.137586085228492</v>
      </c>
      <c r="M9" s="249">
        <f t="shared" ref="M9:N9" si="2">SUM(M26,M43,M60,M77,M94,M111,M128,M145,M162,M179,M196,M213,M230,M247,M264,M281,M298,M315,M332,M349,M366,M383)</f>
        <v>17.651147570315302</v>
      </c>
      <c r="N9" s="249">
        <f t="shared" si="2"/>
        <v>18.85819141965964</v>
      </c>
      <c r="O9" s="249">
        <f>SUM(L9:N9)</f>
        <v>106.64692507520343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111.89749087865894</v>
      </c>
      <c r="C10" s="249">
        <f t="shared" si="3"/>
        <v>29.559861702846547</v>
      </c>
      <c r="D10" s="249">
        <f t="shared" si="3"/>
        <v>23.413021669518997</v>
      </c>
      <c r="E10" s="249">
        <f t="shared" ref="E10:E17" si="4">SUM(B10:D10)</f>
        <v>164.87037425102449</v>
      </c>
      <c r="F10" s="238"/>
      <c r="G10" s="249">
        <f t="shared" ref="G10:I10" si="5">SUM(G27,G44,G61,G78,G95,G112,G129,G146,G163,G180,G197,G214,G231,G248,G265,G282,G299,G316,G333,G350,G367,G384)</f>
        <v>133.56468471138894</v>
      </c>
      <c r="H10" s="249">
        <f t="shared" si="5"/>
        <v>38.71523834924087</v>
      </c>
      <c r="I10" s="249">
        <f t="shared" si="5"/>
        <v>23.587767233121376</v>
      </c>
      <c r="J10" s="249">
        <f t="shared" ref="J10:J17" si="6">SUM(G10:I10)</f>
        <v>195.8676902937512</v>
      </c>
      <c r="K10" s="238"/>
      <c r="L10" s="249">
        <f t="shared" ref="L10:N10" si="7">SUM(L27,L44,L61,L78,L95,L112,L129,L146,L163,L180,L197,L214,L231,L248,L265,L282,L299,L316,L333,L350,L367,L384)</f>
        <v>158.67600419377152</v>
      </c>
      <c r="M10" s="249">
        <f t="shared" si="7"/>
        <v>44.574301412690602</v>
      </c>
      <c r="N10" s="249">
        <f t="shared" si="7"/>
        <v>23.779281824730042</v>
      </c>
      <c r="O10" s="249">
        <f t="shared" ref="O10:O17" si="8">SUM(L10:N10)</f>
        <v>227.02958743119217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69.838901525034416</v>
      </c>
      <c r="C11" s="249">
        <f t="shared" si="3"/>
        <v>18.939576544452265</v>
      </c>
      <c r="D11" s="249">
        <f t="shared" si="3"/>
        <v>20.656995467135062</v>
      </c>
      <c r="E11" s="249">
        <f t="shared" si="4"/>
        <v>109.43547353662174</v>
      </c>
      <c r="F11" s="238"/>
      <c r="G11" s="249">
        <f t="shared" ref="G11:I11" si="9">SUM(G28,G45,G62,G79,G96,G113,G130,G147,G164,G181,G198,G215,G232,G249,G266,G283,G300,G317,G334,G351,G368,G385)</f>
        <v>78.700836915383022</v>
      </c>
      <c r="H11" s="249">
        <f t="shared" si="9"/>
        <v>22.900532030978681</v>
      </c>
      <c r="I11" s="249">
        <f t="shared" si="9"/>
        <v>19.054688750389431</v>
      </c>
      <c r="J11" s="249">
        <f t="shared" si="6"/>
        <v>120.65605769675113</v>
      </c>
      <c r="K11" s="238"/>
      <c r="L11" s="249">
        <f t="shared" ref="L11:N11" si="10">SUM(L28,L45,L62,L79,L96,L113,L130,L147,L164,L181,L198,L215,L232,L249,L266,L283,L300,L317,L334,L351,L368,L385)</f>
        <v>86.952302116384615</v>
      </c>
      <c r="M11" s="249">
        <f t="shared" si="10"/>
        <v>27.695378537039659</v>
      </c>
      <c r="N11" s="249">
        <f t="shared" si="10"/>
        <v>20.40420154274133</v>
      </c>
      <c r="O11" s="249">
        <f t="shared" si="8"/>
        <v>135.05188219616559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49.375960211425138</v>
      </c>
      <c r="C12" s="249">
        <f t="shared" si="3"/>
        <v>36.258477540248542</v>
      </c>
      <c r="D12" s="249">
        <f t="shared" si="3"/>
        <v>5.0442088722939555</v>
      </c>
      <c r="E12" s="249">
        <f t="shared" si="4"/>
        <v>90.678646623967637</v>
      </c>
      <c r="F12" s="238"/>
      <c r="G12" s="249">
        <f t="shared" ref="G12:I12" si="11">SUM(G29,G46,G63,G80,G97,G114,G131,G148,G165,G182,G199,G216,G233,G250,G267,G284,G301,G318,G335,G352,G369,G386)</f>
        <v>47.982493599492436</v>
      </c>
      <c r="H12" s="249">
        <f t="shared" si="11"/>
        <v>36.213198061356181</v>
      </c>
      <c r="I12" s="249">
        <f t="shared" si="11"/>
        <v>4.3135187676390556</v>
      </c>
      <c r="J12" s="249">
        <f t="shared" si="6"/>
        <v>88.509210428487663</v>
      </c>
      <c r="K12" s="238"/>
      <c r="L12" s="249">
        <f t="shared" ref="L12:N12" si="12">SUM(L29,L46,L63,L80,L97,L114,L131,L148,L165,L182,L199,L216,L233,L250,L267,L284,L301,L318,L335,L352,L369,L386)</f>
        <v>44.315660788756901</v>
      </c>
      <c r="M12" s="249">
        <f t="shared" si="12"/>
        <v>30.643982278794663</v>
      </c>
      <c r="N12" s="249">
        <f t="shared" si="12"/>
        <v>4.5424549569068189</v>
      </c>
      <c r="O12" s="249">
        <f t="shared" si="8"/>
        <v>79.502098024458391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42.112541444629009</v>
      </c>
      <c r="C13" s="249">
        <f t="shared" si="3"/>
        <v>7.6684888569358707</v>
      </c>
      <c r="D13" s="249">
        <f t="shared" si="3"/>
        <v>25.487652159715481</v>
      </c>
      <c r="E13" s="249">
        <f t="shared" si="4"/>
        <v>75.268682461280363</v>
      </c>
      <c r="F13" s="238"/>
      <c r="G13" s="249">
        <f t="shared" ref="G13:I13" si="13">SUM(G30,G47,G64,G81,G98,G115,G132,G149,G166,G183,G200,G217,G234,G251,G268,G285,G302,G319,G336,G353,G370,G387)</f>
        <v>35.918407527239125</v>
      </c>
      <c r="H13" s="249">
        <f t="shared" si="13"/>
        <v>7.0084267564130442</v>
      </c>
      <c r="I13" s="249">
        <f t="shared" si="13"/>
        <v>23.215757884988133</v>
      </c>
      <c r="J13" s="249">
        <f t="shared" si="6"/>
        <v>66.142592168640306</v>
      </c>
      <c r="K13" s="238"/>
      <c r="L13" s="249">
        <f t="shared" ref="L13:N13" si="14">SUM(L30,L47,L64,L81,L98,L115,L132,L149,L166,L183,L200,L217,L234,L251,L268,L285,L302,L319,L336,L353,L370,L387)</f>
        <v>31.668085046634587</v>
      </c>
      <c r="M13" s="249">
        <f t="shared" si="14"/>
        <v>9.1370663967677412</v>
      </c>
      <c r="N13" s="249">
        <f t="shared" si="14"/>
        <v>26.080249729401725</v>
      </c>
      <c r="O13" s="249">
        <f t="shared" si="8"/>
        <v>66.885401172804052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38.476350551848654</v>
      </c>
      <c r="C14" s="249">
        <f t="shared" si="3"/>
        <v>33.393111969300513</v>
      </c>
      <c r="D14" s="249">
        <f t="shared" si="3"/>
        <v>10.71042212565145</v>
      </c>
      <c r="E14" s="249">
        <f t="shared" si="4"/>
        <v>82.579884646800608</v>
      </c>
      <c r="F14" s="238"/>
      <c r="G14" s="249">
        <f t="shared" ref="G14:I14" si="15">SUM(G31,G48,G65,G82,G99,G116,G133,G150,G167,G184,G201,G218,G235,G252,G269,G286,G303,G320,G337,G354,G371,G388)</f>
        <v>37.695482470404954</v>
      </c>
      <c r="H14" s="249">
        <f t="shared" si="15"/>
        <v>35.237120174152579</v>
      </c>
      <c r="I14" s="249">
        <f t="shared" si="15"/>
        <v>11.022534224595576</v>
      </c>
      <c r="J14" s="249">
        <f t="shared" si="6"/>
        <v>83.955136869153108</v>
      </c>
      <c r="K14" s="238"/>
      <c r="L14" s="249">
        <f t="shared" ref="L14:N14" si="16">SUM(L31,L48,L65,L82,L99,L116,L133,L150,L167,L184,L201,L218,L235,L252,L269,L286,L303,L320,L337,L354,L371,L388)</f>
        <v>41.946415361520209</v>
      </c>
      <c r="M14" s="249">
        <f t="shared" si="16"/>
        <v>34.474671248145626</v>
      </c>
      <c r="N14" s="249">
        <f t="shared" si="16"/>
        <v>12.306034271454868</v>
      </c>
      <c r="O14" s="249">
        <f t="shared" si="8"/>
        <v>88.727120881120698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22.569877233335038</v>
      </c>
      <c r="C15" s="249">
        <f t="shared" si="3"/>
        <v>35.359121900620522</v>
      </c>
      <c r="D15" s="249">
        <f t="shared" si="3"/>
        <v>4.6124182706045618</v>
      </c>
      <c r="E15" s="249">
        <f t="shared" si="4"/>
        <v>62.541417404560121</v>
      </c>
      <c r="F15" s="238"/>
      <c r="G15" s="249">
        <f t="shared" ref="G15:I15" si="17">SUM(G32,G49,G66,G83,G100,G117,G134,G151,G168,G185,G202,G219,G236,G253,G270,G287,G304,G321,G338,G355,G372,G389)</f>
        <v>21.060846812929807</v>
      </c>
      <c r="H15" s="249">
        <f t="shared" si="17"/>
        <v>37.139340325517864</v>
      </c>
      <c r="I15" s="249">
        <f t="shared" si="17"/>
        <v>2.9976209721070339</v>
      </c>
      <c r="J15" s="249">
        <f t="shared" si="6"/>
        <v>61.19780811055471</v>
      </c>
      <c r="K15" s="238"/>
      <c r="L15" s="249">
        <f t="shared" ref="L15:N15" si="18">SUM(L32,L49,L66,L83,L100,L117,L134,L151,L168,L185,L202,L219,L236,L253,L270,L287,L304,L321,L338,L355,L372,L389)</f>
        <v>21.090998038932785</v>
      </c>
      <c r="M15" s="249">
        <f t="shared" si="18"/>
        <v>38.634071067767067</v>
      </c>
      <c r="N15" s="249">
        <f t="shared" si="18"/>
        <v>2.5717968371820152</v>
      </c>
      <c r="O15" s="249">
        <f t="shared" si="8"/>
        <v>62.296865943881862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25.898626431306099</v>
      </c>
      <c r="C16" s="249">
        <f t="shared" si="3"/>
        <v>5.8924154742171337</v>
      </c>
      <c r="D16" s="249">
        <f t="shared" si="3"/>
        <v>7.5638979898556853</v>
      </c>
      <c r="E16" s="249">
        <f t="shared" si="4"/>
        <v>39.354939895378919</v>
      </c>
      <c r="F16" s="238"/>
      <c r="G16" s="249">
        <f t="shared" ref="G16:I16" si="19">SUM(G33,G50,G67,G84,G101,G118,G135,G152,G169,G186,G203,G220,G237,G254,G271,G288,G305,G322,G339,G356,G373,G390)</f>
        <v>22.189963521461873</v>
      </c>
      <c r="H16" s="249">
        <f t="shared" si="19"/>
        <v>7.206208710602958</v>
      </c>
      <c r="I16" s="249">
        <f t="shared" si="19"/>
        <v>7.0673493153356306</v>
      </c>
      <c r="J16" s="249">
        <f t="shared" si="6"/>
        <v>36.463521547400461</v>
      </c>
      <c r="K16" s="238"/>
      <c r="L16" s="249">
        <f t="shared" ref="L16:N16" si="20">SUM(L33,L50,L67,L84,L101,L118,L135,L152,L169,L186,L203,L220,L237,L254,L271,L288,L305,L322,L339,L356,L373,L390)</f>
        <v>18.027335351820138</v>
      </c>
      <c r="M16" s="249">
        <f t="shared" si="20"/>
        <v>9.0832826620715483</v>
      </c>
      <c r="N16" s="249">
        <f t="shared" si="20"/>
        <v>8.1776280864822102</v>
      </c>
      <c r="O16" s="249">
        <f t="shared" si="8"/>
        <v>35.288246100373897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36.470589691620184</v>
      </c>
      <c r="C17" s="249">
        <f t="shared" si="3"/>
        <v>54.149244721910584</v>
      </c>
      <c r="D17" s="249">
        <f t="shared" si="3"/>
        <v>5.0274015502511897</v>
      </c>
      <c r="E17" s="249">
        <f t="shared" si="4"/>
        <v>95.647235963781952</v>
      </c>
      <c r="F17" s="238"/>
      <c r="G17" s="249">
        <f t="shared" ref="G17:I17" si="21">SUM(G34,G51,G68,G85,G102,G119,G136,G153,G170,G187,G204,G221,G238,G255,G272,G289,G306,G323,G340,G357,G374,G391)</f>
        <v>30.806251256062424</v>
      </c>
      <c r="H17" s="249">
        <f t="shared" si="21"/>
        <v>52.748927452490051</v>
      </c>
      <c r="I17" s="249">
        <f t="shared" si="21"/>
        <v>4.1919545199206993</v>
      </c>
      <c r="J17" s="249">
        <f t="shared" si="6"/>
        <v>87.747133228473174</v>
      </c>
      <c r="K17" s="238"/>
      <c r="L17" s="249">
        <f t="shared" ref="L17:N17" si="22">SUM(L34,L51,L68,L85,L102,L119,L136,L153,L170,L187,L204,L221,L238,L255,L272,L289,L306,L323,L340,L357,L374,L391)</f>
        <v>31.745552595097038</v>
      </c>
      <c r="M17" s="249">
        <f t="shared" si="22"/>
        <v>46.805351201347364</v>
      </c>
      <c r="N17" s="249">
        <f t="shared" si="22"/>
        <v>5.5059693783554406</v>
      </c>
      <c r="O17" s="249">
        <f t="shared" si="8"/>
        <v>84.056873174799847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461.66700914868028</v>
      </c>
      <c r="C19" s="247">
        <f t="shared" ref="C19:O19" si="23">SUM(C9:C17)</f>
        <v>230.7716729951083</v>
      </c>
      <c r="D19" s="247">
        <f t="shared" si="23"/>
        <v>118.32331785621147</v>
      </c>
      <c r="E19" s="247">
        <f t="shared" si="23"/>
        <v>810.76199999999994</v>
      </c>
      <c r="F19" s="247"/>
      <c r="G19" s="247">
        <f t="shared" si="23"/>
        <v>479.89395430952396</v>
      </c>
      <c r="H19" s="247">
        <f t="shared" si="23"/>
        <v>251.89117088929345</v>
      </c>
      <c r="I19" s="247">
        <f t="shared" si="23"/>
        <v>112.24387480118293</v>
      </c>
      <c r="J19" s="247">
        <f t="shared" si="23"/>
        <v>844.02900000000022</v>
      </c>
      <c r="K19" s="247"/>
      <c r="L19" s="247">
        <f t="shared" si="23"/>
        <v>504.55993957814627</v>
      </c>
      <c r="M19" s="247">
        <f t="shared" si="23"/>
        <v>258.69925237493959</v>
      </c>
      <c r="N19" s="247">
        <f t="shared" si="23"/>
        <v>122.22580804691411</v>
      </c>
      <c r="O19" s="247">
        <f t="shared" si="23"/>
        <v>885.48500000000013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0.42452926240878014</v>
      </c>
      <c r="C26" s="302">
        <v>7.0336237462858497E-2</v>
      </c>
      <c r="D26" s="302">
        <v>7.2532521218055396E-2</v>
      </c>
      <c r="E26" s="302">
        <f>SUM(B26:D26)</f>
        <v>0.56739802108969406</v>
      </c>
      <c r="F26" s="303"/>
      <c r="G26" s="302">
        <v>0.51273043848604205</v>
      </c>
      <c r="H26" s="302">
        <v>6.5095696417822813E-2</v>
      </c>
      <c r="I26" s="302">
        <v>6.1028775974420267E-2</v>
      </c>
      <c r="J26" s="302">
        <f>SUM(G26:I26)</f>
        <v>0.63885491087828516</v>
      </c>
      <c r="K26" s="303"/>
      <c r="L26" s="302">
        <v>0.60376399060076014</v>
      </c>
      <c r="M26" s="302">
        <v>4.956182203618735E-2</v>
      </c>
      <c r="N26" s="302">
        <v>6.7825138977219174E-2</v>
      </c>
      <c r="O26" s="302">
        <f>SUM(L26:N26)</f>
        <v>0.72115095161416665</v>
      </c>
    </row>
    <row r="27" spans="1:15" s="236" customFormat="1" x14ac:dyDescent="0.2">
      <c r="A27" s="237" t="str">
        <f>name!E$5</f>
        <v>Professional occupations</v>
      </c>
      <c r="B27" s="302">
        <v>0.44228759592794403</v>
      </c>
      <c r="C27" s="302">
        <v>7.3899987636126471E-2</v>
      </c>
      <c r="D27" s="302">
        <v>5.7931298636431566E-2</v>
      </c>
      <c r="E27" s="302">
        <f t="shared" ref="E27:E34" si="24">SUM(B27:D27)</f>
        <v>0.574118882200502</v>
      </c>
      <c r="F27" s="303"/>
      <c r="G27" s="302">
        <v>0.62981191642374523</v>
      </c>
      <c r="H27" s="302">
        <v>5.4563962165650147E-2</v>
      </c>
      <c r="I27" s="302">
        <v>8.2425699867499147E-2</v>
      </c>
      <c r="J27" s="302">
        <f t="shared" ref="J27:J34" si="25">SUM(G27:I27)</f>
        <v>0.76680157845689456</v>
      </c>
      <c r="K27" s="303"/>
      <c r="L27" s="302">
        <v>0.93043931321986506</v>
      </c>
      <c r="M27" s="302">
        <v>5.7342420020356825E-2</v>
      </c>
      <c r="N27" s="302">
        <v>0.13047785888963914</v>
      </c>
      <c r="O27" s="302">
        <f t="shared" ref="O27:O34" si="26">SUM(L27:N27)</f>
        <v>1.118259592129861</v>
      </c>
    </row>
    <row r="28" spans="1:15" s="236" customFormat="1" x14ac:dyDescent="0.2">
      <c r="A28" s="237" t="str">
        <f>name!E$6</f>
        <v>Associate professional occupations</v>
      </c>
      <c r="B28" s="302">
        <v>0.32900694493772864</v>
      </c>
      <c r="C28" s="302">
        <v>6.4346508139922848E-2</v>
      </c>
      <c r="D28" s="302">
        <v>2.2591883355388916E-2</v>
      </c>
      <c r="E28" s="302">
        <f t="shared" si="24"/>
        <v>0.41594533643304038</v>
      </c>
      <c r="F28" s="303"/>
      <c r="G28" s="302">
        <v>0.4129859733590388</v>
      </c>
      <c r="H28" s="302">
        <v>4.425225326704417E-2</v>
      </c>
      <c r="I28" s="302">
        <v>2.4964825378290732E-2</v>
      </c>
      <c r="J28" s="302">
        <f t="shared" si="25"/>
        <v>0.48220305200437374</v>
      </c>
      <c r="K28" s="303"/>
      <c r="L28" s="302">
        <v>0.48003682724283681</v>
      </c>
      <c r="M28" s="302">
        <v>4.4262432501723618E-2</v>
      </c>
      <c r="N28" s="302">
        <v>4.3002033898116139E-2</v>
      </c>
      <c r="O28" s="302">
        <f t="shared" si="26"/>
        <v>0.56730129364267656</v>
      </c>
    </row>
    <row r="29" spans="1:15" s="236" customFormat="1" x14ac:dyDescent="0.2">
      <c r="A29" s="237" t="str">
        <f>name!E$7</f>
        <v>Administrative and secretarial occupations</v>
      </c>
      <c r="B29" s="302">
        <v>0.34940357910678638</v>
      </c>
      <c r="C29" s="302">
        <v>0.2232834516690719</v>
      </c>
      <c r="D29" s="302">
        <v>2.1085516768758503E-2</v>
      </c>
      <c r="E29" s="302">
        <f t="shared" si="24"/>
        <v>0.59377254754461672</v>
      </c>
      <c r="F29" s="303"/>
      <c r="G29" s="302">
        <v>0.35300961915905749</v>
      </c>
      <c r="H29" s="302">
        <v>0.22472099135833262</v>
      </c>
      <c r="I29" s="302">
        <v>1.2235918738583488E-2</v>
      </c>
      <c r="J29" s="302">
        <f t="shared" si="25"/>
        <v>0.58996652925597359</v>
      </c>
      <c r="K29" s="303"/>
      <c r="L29" s="302">
        <v>0.24999051920936463</v>
      </c>
      <c r="M29" s="302">
        <v>0.13909014719029372</v>
      </c>
      <c r="N29" s="302">
        <v>1.3881449937302925E-2</v>
      </c>
      <c r="O29" s="302">
        <f t="shared" si="26"/>
        <v>0.40296211633696127</v>
      </c>
    </row>
    <row r="30" spans="1:15" s="236" customFormat="1" x14ac:dyDescent="0.2">
      <c r="A30" s="237" t="str">
        <f>name!E$8</f>
        <v>Skilled trades occupations</v>
      </c>
      <c r="B30" s="302">
        <v>1.778942464751333</v>
      </c>
      <c r="C30" s="302">
        <v>0.22479336000703692</v>
      </c>
      <c r="D30" s="302">
        <v>1.7010956181455394</v>
      </c>
      <c r="E30" s="302">
        <f t="shared" si="24"/>
        <v>3.7048314429039095</v>
      </c>
      <c r="F30" s="303"/>
      <c r="G30" s="302">
        <v>1.6528631531366618</v>
      </c>
      <c r="H30" s="302">
        <v>0.12877521078614204</v>
      </c>
      <c r="I30" s="302">
        <v>1.2764846490974548</v>
      </c>
      <c r="J30" s="302">
        <f>SUM(G30:I30)</f>
        <v>3.0581230130202588</v>
      </c>
      <c r="K30" s="303"/>
      <c r="L30" s="302">
        <v>1.8273194776743489</v>
      </c>
      <c r="M30" s="302">
        <v>0.11132824105065836</v>
      </c>
      <c r="N30" s="302">
        <v>1.1399615041419193</v>
      </c>
      <c r="O30" s="302">
        <f t="shared" si="26"/>
        <v>3.0786092228669268</v>
      </c>
    </row>
    <row r="31" spans="1:15" s="236" customFormat="1" x14ac:dyDescent="0.2">
      <c r="A31" s="237" t="str">
        <f>name!E$9</f>
        <v>Caring, leisure and other service occupations</v>
      </c>
      <c r="B31" s="302">
        <v>0.25341480919205467</v>
      </c>
      <c r="C31" s="302">
        <v>5.8847605416958181E-2</v>
      </c>
      <c r="D31" s="302">
        <v>1.3811830806719659E-2</v>
      </c>
      <c r="E31" s="302">
        <f t="shared" si="24"/>
        <v>0.32607424541573249</v>
      </c>
      <c r="F31" s="303"/>
      <c r="G31" s="302">
        <v>0.24903822978653822</v>
      </c>
      <c r="H31" s="302">
        <v>5.749793281283716E-2</v>
      </c>
      <c r="I31" s="302">
        <v>9.140931693504592E-3</v>
      </c>
      <c r="J31" s="302">
        <f t="shared" si="25"/>
        <v>0.31567709429287999</v>
      </c>
      <c r="K31" s="303"/>
      <c r="L31" s="302">
        <v>0.2551259039765727</v>
      </c>
      <c r="M31" s="302">
        <v>2.6125793372117293E-2</v>
      </c>
      <c r="N31" s="302">
        <v>9.4873308529546171E-3</v>
      </c>
      <c r="O31" s="302">
        <f t="shared" si="26"/>
        <v>0.2907390282016446</v>
      </c>
    </row>
    <row r="32" spans="1:15" s="236" customFormat="1" x14ac:dyDescent="0.2">
      <c r="A32" s="237" t="str">
        <f>name!E$10</f>
        <v>Sales and customer service occupations</v>
      </c>
      <c r="B32" s="302">
        <v>0.13525593179376383</v>
      </c>
      <c r="C32" s="302">
        <v>7.0627677647722042E-2</v>
      </c>
      <c r="D32" s="302">
        <v>2.1382237336955028E-2</v>
      </c>
      <c r="E32" s="302">
        <f t="shared" si="24"/>
        <v>0.22726584677844089</v>
      </c>
      <c r="F32" s="303"/>
      <c r="G32" s="302">
        <v>0.13081423986993906</v>
      </c>
      <c r="H32" s="302">
        <v>5.0483189480872014E-2</v>
      </c>
      <c r="I32" s="302">
        <v>1.2402168997266842E-2</v>
      </c>
      <c r="J32" s="302">
        <f t="shared" si="25"/>
        <v>0.19369959834807793</v>
      </c>
      <c r="K32" s="303"/>
      <c r="L32" s="302">
        <v>0.14236839485290848</v>
      </c>
      <c r="M32" s="302">
        <v>2.5707651524103436E-2</v>
      </c>
      <c r="N32" s="302">
        <v>9.1143156758038586E-3</v>
      </c>
      <c r="O32" s="302">
        <f t="shared" si="26"/>
        <v>0.17719036205281577</v>
      </c>
    </row>
    <row r="33" spans="1:15" s="236" customFormat="1" x14ac:dyDescent="0.2">
      <c r="A33" s="237" t="str">
        <f>name!E$11</f>
        <v>Process, plant and machine operatives</v>
      </c>
      <c r="B33" s="302">
        <v>0.36770870000588596</v>
      </c>
      <c r="C33" s="302">
        <v>3.0952417841537981E-2</v>
      </c>
      <c r="D33" s="302">
        <v>4.6087238004862635E-3</v>
      </c>
      <c r="E33" s="302">
        <f t="shared" si="24"/>
        <v>0.40326984164791019</v>
      </c>
      <c r="F33" s="303"/>
      <c r="G33" s="302">
        <v>0.29698996585450471</v>
      </c>
      <c r="H33" s="302">
        <v>1.4445145435817919E-2</v>
      </c>
      <c r="I33" s="302">
        <v>4.2995127734199844E-3</v>
      </c>
      <c r="J33" s="302">
        <f t="shared" si="25"/>
        <v>0.31573462406374264</v>
      </c>
      <c r="K33" s="303"/>
      <c r="L33" s="302">
        <v>0.23628718263264545</v>
      </c>
      <c r="M33" s="302">
        <v>2.0233376858302791E-2</v>
      </c>
      <c r="N33" s="302">
        <v>1.0450841385086101E-2</v>
      </c>
      <c r="O33" s="302">
        <f t="shared" si="26"/>
        <v>0.26697140087603438</v>
      </c>
    </row>
    <row r="34" spans="1:15" s="236" customFormat="1" x14ac:dyDescent="0.2">
      <c r="A34" s="237" t="str">
        <f>name!E$12</f>
        <v>Elementary occupations</v>
      </c>
      <c r="B34" s="302">
        <v>0.93726355537777228</v>
      </c>
      <c r="C34" s="302">
        <v>0.1523259594956092</v>
      </c>
      <c r="D34" s="302">
        <v>6.5734321112761937E-2</v>
      </c>
      <c r="E34" s="302">
        <f t="shared" si="24"/>
        <v>1.1553238359861433</v>
      </c>
      <c r="F34" s="303"/>
      <c r="G34" s="302">
        <v>0.69299571895134748</v>
      </c>
      <c r="H34" s="302">
        <v>0.12196468705598887</v>
      </c>
      <c r="I34" s="302">
        <v>2.6979193672177673E-2</v>
      </c>
      <c r="J34" s="302">
        <f t="shared" si="25"/>
        <v>0.84193959967951404</v>
      </c>
      <c r="K34" s="303"/>
      <c r="L34" s="302">
        <v>0.72244621115137153</v>
      </c>
      <c r="M34" s="302">
        <v>0.2291986011728234</v>
      </c>
      <c r="N34" s="302">
        <v>3.9171219954716993E-2</v>
      </c>
      <c r="O34" s="302">
        <f t="shared" si="26"/>
        <v>0.99081603227891191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5.0178128435020488</v>
      </c>
      <c r="C36" s="311">
        <f t="shared" ref="C36:O36" si="27">SUM(C26:C34)</f>
        <v>0.96941320531684416</v>
      </c>
      <c r="D36" s="311">
        <f t="shared" si="27"/>
        <v>1.9807739511810964</v>
      </c>
      <c r="E36" s="311">
        <f t="shared" si="27"/>
        <v>7.9679999999999902</v>
      </c>
      <c r="F36" s="311"/>
      <c r="G36" s="311">
        <f t="shared" si="27"/>
        <v>4.931239255026874</v>
      </c>
      <c r="H36" s="311">
        <f t="shared" si="27"/>
        <v>0.76179906878050763</v>
      </c>
      <c r="I36" s="311">
        <f t="shared" si="27"/>
        <v>1.5099616761926176</v>
      </c>
      <c r="J36" s="311">
        <f t="shared" si="27"/>
        <v>7.2030000000000012</v>
      </c>
      <c r="K36" s="311"/>
      <c r="L36" s="311">
        <f t="shared" si="27"/>
        <v>5.4477778205606748</v>
      </c>
      <c r="M36" s="311">
        <f t="shared" si="27"/>
        <v>0.70285048572656672</v>
      </c>
      <c r="N36" s="311">
        <f t="shared" si="27"/>
        <v>1.4633716937127581</v>
      </c>
      <c r="O36" s="311">
        <f t="shared" si="27"/>
        <v>7.613999999999999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7.5174438302309646E-2</v>
      </c>
      <c r="C43" s="302">
        <v>2.7159617118426194E-3</v>
      </c>
      <c r="D43" s="302">
        <v>2.8542909100699128E-2</v>
      </c>
      <c r="E43" s="302">
        <f>SUM(B43:D43)</f>
        <v>0.10643330911485138</v>
      </c>
      <c r="F43" s="303"/>
      <c r="G43" s="302">
        <v>7.990999870500258E-2</v>
      </c>
      <c r="H43" s="302">
        <v>4.8026935926200938E-4</v>
      </c>
      <c r="I43" s="302">
        <v>6.4697043574631241E-2</v>
      </c>
      <c r="J43" s="302">
        <f>SUM(G43:I43)</f>
        <v>0.14508731163889582</v>
      </c>
      <c r="K43" s="303"/>
      <c r="L43" s="302">
        <v>7.0666057119919121E-2</v>
      </c>
      <c r="M43" s="302">
        <v>4.0456438699199964E-4</v>
      </c>
      <c r="N43" s="302">
        <v>6.1446193127271967E-2</v>
      </c>
      <c r="O43" s="302">
        <f>SUM(L43:N43)</f>
        <v>0.13251681463418308</v>
      </c>
    </row>
    <row r="44" spans="1:15" s="236" customFormat="1" x14ac:dyDescent="0.2">
      <c r="A44" s="237" t="str">
        <f>name!E$5</f>
        <v>Professional occupations</v>
      </c>
      <c r="B44" s="302">
        <v>4.7130918043370572E-2</v>
      </c>
      <c r="C44" s="302">
        <v>5.7526898590936019E-3</v>
      </c>
      <c r="D44" s="302">
        <v>1.3651780888394598E-2</v>
      </c>
      <c r="E44" s="302">
        <f t="shared" ref="E44:E51" si="28">SUM(B44:D44)</f>
        <v>6.6535388790858768E-2</v>
      </c>
      <c r="F44" s="303"/>
      <c r="G44" s="302">
        <v>5.730587165713729E-2</v>
      </c>
      <c r="H44" s="302">
        <v>1.5389865122615793E-3</v>
      </c>
      <c r="I44" s="302">
        <v>2.351747690562854E-2</v>
      </c>
      <c r="J44" s="302">
        <f t="shared" ref="J44:J46" si="29">SUM(G44:I44)</f>
        <v>8.236233507502741E-2</v>
      </c>
      <c r="K44" s="303"/>
      <c r="L44" s="302">
        <v>5.4593385778489531E-2</v>
      </c>
      <c r="M44" s="302">
        <v>1.0349560622820468E-3</v>
      </c>
      <c r="N44" s="302">
        <v>5.9584739898468301E-3</v>
      </c>
      <c r="O44" s="302">
        <f t="shared" ref="O44:O51" si="30">SUM(L44:N44)</f>
        <v>6.1586815830618404E-2</v>
      </c>
    </row>
    <row r="45" spans="1:15" s="236" customFormat="1" x14ac:dyDescent="0.2">
      <c r="A45" s="237" t="str">
        <f>name!E$6</f>
        <v>Associate professional occupations</v>
      </c>
      <c r="B45" s="302">
        <v>3.8133991114159438E-2</v>
      </c>
      <c r="C45" s="302">
        <v>3.4722883716305341E-3</v>
      </c>
      <c r="D45" s="302">
        <v>6.5461768440395291E-3</v>
      </c>
      <c r="E45" s="302">
        <f t="shared" si="28"/>
        <v>4.81524563298295E-2</v>
      </c>
      <c r="F45" s="303"/>
      <c r="G45" s="302">
        <v>4.2767127691509657E-2</v>
      </c>
      <c r="H45" s="302">
        <v>9.8564507159527707E-4</v>
      </c>
      <c r="I45" s="302">
        <v>1.0705924970569061E-2</v>
      </c>
      <c r="J45" s="302">
        <f t="shared" si="29"/>
        <v>5.4458697733673997E-2</v>
      </c>
      <c r="K45" s="303"/>
      <c r="L45" s="302">
        <v>3.7617240766763364E-2</v>
      </c>
      <c r="M45" s="302">
        <v>8.0934713634080733E-4</v>
      </c>
      <c r="N45" s="302">
        <v>5.3187747113017181E-3</v>
      </c>
      <c r="O45" s="302">
        <f t="shared" si="30"/>
        <v>4.374536261440589E-2</v>
      </c>
    </row>
    <row r="46" spans="1:15" s="236" customFormat="1" x14ac:dyDescent="0.2">
      <c r="A46" s="237" t="str">
        <f>name!E$7</f>
        <v>Administrative and secretarial occupations</v>
      </c>
      <c r="B46" s="302">
        <v>3.9194069021238266E-2</v>
      </c>
      <c r="C46" s="302">
        <v>4.8413638714837502E-3</v>
      </c>
      <c r="D46" s="302">
        <v>3.9683421841890379E-3</v>
      </c>
      <c r="E46" s="302">
        <f t="shared" si="28"/>
        <v>4.8003775076911052E-2</v>
      </c>
      <c r="F46" s="303"/>
      <c r="G46" s="302">
        <v>4.1637239843605386E-2</v>
      </c>
      <c r="H46" s="302">
        <v>2.0154762464241706E-3</v>
      </c>
      <c r="I46" s="302">
        <v>6.0761616425559235E-3</v>
      </c>
      <c r="J46" s="302">
        <f t="shared" si="29"/>
        <v>4.9728877732585476E-2</v>
      </c>
      <c r="K46" s="303"/>
      <c r="L46" s="302">
        <v>3.7468174620335269E-2</v>
      </c>
      <c r="M46" s="302">
        <v>1.0601740956141892E-3</v>
      </c>
      <c r="N46" s="302">
        <v>6.6375348731342095E-3</v>
      </c>
      <c r="O46" s="302">
        <f t="shared" si="30"/>
        <v>4.5165883589083668E-2</v>
      </c>
    </row>
    <row r="47" spans="1:15" s="236" customFormat="1" x14ac:dyDescent="0.2">
      <c r="A47" s="237" t="str">
        <f>name!E$8</f>
        <v>Skilled trades occupations</v>
      </c>
      <c r="B47" s="302">
        <v>7.6273839174003696E-2</v>
      </c>
      <c r="C47" s="302">
        <v>5.5782553401999202E-3</v>
      </c>
      <c r="D47" s="302">
        <v>2.7426005274018055E-2</v>
      </c>
      <c r="E47" s="302">
        <f t="shared" si="28"/>
        <v>0.10927809978822167</v>
      </c>
      <c r="F47" s="303"/>
      <c r="G47" s="302">
        <v>5.9076305798012471E-2</v>
      </c>
      <c r="H47" s="302">
        <v>9.3840792283991575E-4</v>
      </c>
      <c r="I47" s="302">
        <v>3.4214125584231495E-2</v>
      </c>
      <c r="J47" s="302">
        <f>SUM(G47:I47)</f>
        <v>9.4228839305083884E-2</v>
      </c>
      <c r="K47" s="303"/>
      <c r="L47" s="302">
        <v>4.0649689016645035E-2</v>
      </c>
      <c r="M47" s="302">
        <v>7.9727146407664203E-4</v>
      </c>
      <c r="N47" s="302">
        <v>1.1857374017548956E-2</v>
      </c>
      <c r="O47" s="302">
        <f t="shared" si="30"/>
        <v>5.3304334498270628E-2</v>
      </c>
    </row>
    <row r="48" spans="1:15" s="236" customFormat="1" x14ac:dyDescent="0.2">
      <c r="A48" s="237" t="str">
        <f>name!E$9</f>
        <v>Caring, leisure and other service occupations</v>
      </c>
      <c r="B48" s="302">
        <v>2.8695869557685797E-3</v>
      </c>
      <c r="C48" s="302">
        <v>7.055666634579771E-3</v>
      </c>
      <c r="D48" s="302">
        <v>9.0419994320825147E-4</v>
      </c>
      <c r="E48" s="302">
        <f t="shared" si="28"/>
        <v>1.0829453533556601E-2</v>
      </c>
      <c r="F48" s="303"/>
      <c r="G48" s="302">
        <v>2.9898927434578691E-3</v>
      </c>
      <c r="H48" s="302">
        <v>3.4423050664868951E-3</v>
      </c>
      <c r="I48" s="302">
        <v>1.5772895135359366E-3</v>
      </c>
      <c r="J48" s="302">
        <f t="shared" ref="J48:J51" si="31">SUM(G48:I48)</f>
        <v>8.0094873234807015E-3</v>
      </c>
      <c r="K48" s="303"/>
      <c r="L48" s="302">
        <v>2.7736497835375512E-3</v>
      </c>
      <c r="M48" s="302">
        <v>2.492478897794248E-3</v>
      </c>
      <c r="N48" s="302">
        <v>1.8937048359162231E-3</v>
      </c>
      <c r="O48" s="302">
        <f t="shared" si="30"/>
        <v>7.1598335172480222E-3</v>
      </c>
    </row>
    <row r="49" spans="1:15" s="236" customFormat="1" x14ac:dyDescent="0.2">
      <c r="A49" s="237" t="str">
        <f>name!E$10</f>
        <v>Sales and customer service occupations</v>
      </c>
      <c r="B49" s="302">
        <v>1.195196666113457E-2</v>
      </c>
      <c r="C49" s="302">
        <v>7.6668118835525887E-3</v>
      </c>
      <c r="D49" s="302">
        <v>1.6346528784491436E-3</v>
      </c>
      <c r="E49" s="302">
        <f t="shared" si="28"/>
        <v>2.1253431423136303E-2</v>
      </c>
      <c r="F49" s="303"/>
      <c r="G49" s="302">
        <v>1.1583113922628315E-2</v>
      </c>
      <c r="H49" s="302">
        <v>1.9911989754773946E-3</v>
      </c>
      <c r="I49" s="302">
        <v>2.7517480473355509E-3</v>
      </c>
      <c r="J49" s="302">
        <f t="shared" si="31"/>
        <v>1.632606094544126E-2</v>
      </c>
      <c r="K49" s="303"/>
      <c r="L49" s="302">
        <v>1.1311684129041868E-2</v>
      </c>
      <c r="M49" s="302">
        <v>1.2399817704846069E-3</v>
      </c>
      <c r="N49" s="302">
        <v>2.7597809725272144E-3</v>
      </c>
      <c r="O49" s="302">
        <f t="shared" si="30"/>
        <v>1.5311446872053689E-2</v>
      </c>
    </row>
    <row r="50" spans="1:15" s="236" customFormat="1" x14ac:dyDescent="0.2">
      <c r="A50" s="237" t="str">
        <f>name!E$11</f>
        <v>Process, plant and machine operatives</v>
      </c>
      <c r="B50" s="302">
        <v>7.2410185197673643E-2</v>
      </c>
      <c r="C50" s="302">
        <v>1.0197409779201161E-2</v>
      </c>
      <c r="D50" s="302">
        <v>1.9092174396230691E-2</v>
      </c>
      <c r="E50" s="302">
        <f t="shared" si="28"/>
        <v>0.1016997693731055</v>
      </c>
      <c r="F50" s="303"/>
      <c r="G50" s="302">
        <v>6.0031134818772036E-2</v>
      </c>
      <c r="H50" s="302">
        <v>8.2063114303952971E-4</v>
      </c>
      <c r="I50" s="302">
        <v>4.0038504007661638E-2</v>
      </c>
      <c r="J50" s="302">
        <f t="shared" si="31"/>
        <v>0.1008902699694732</v>
      </c>
      <c r="K50" s="303"/>
      <c r="L50" s="302">
        <v>4.9639633916820441E-2</v>
      </c>
      <c r="M50" s="302">
        <v>9.6544702809391589E-4</v>
      </c>
      <c r="N50" s="302">
        <v>5.0561367475939548E-2</v>
      </c>
      <c r="O50" s="302">
        <f t="shared" si="30"/>
        <v>0.1011664484208539</v>
      </c>
    </row>
    <row r="51" spans="1:15" s="236" customFormat="1" x14ac:dyDescent="0.2">
      <c r="A51" s="237" t="str">
        <f>name!E$12</f>
        <v>Elementary occupations</v>
      </c>
      <c r="B51" s="302">
        <v>7.9772981559818879E-3</v>
      </c>
      <c r="C51" s="302">
        <v>8.698858873370548E-3</v>
      </c>
      <c r="D51" s="302">
        <v>6.1381595401760036E-3</v>
      </c>
      <c r="E51" s="302">
        <f t="shared" si="28"/>
        <v>2.2814316569528439E-2</v>
      </c>
      <c r="F51" s="303"/>
      <c r="G51" s="302">
        <v>6.4517900673405912E-3</v>
      </c>
      <c r="H51" s="302">
        <v>2.8365846532169884E-3</v>
      </c>
      <c r="I51" s="302">
        <v>9.6197455557800321E-3</v>
      </c>
      <c r="J51" s="302">
        <f t="shared" si="31"/>
        <v>1.8908120276337613E-2</v>
      </c>
      <c r="K51" s="303"/>
      <c r="L51" s="302">
        <v>5.6286696879065548E-3</v>
      </c>
      <c r="M51" s="302">
        <v>5.0860431849101689E-3</v>
      </c>
      <c r="N51" s="302">
        <v>1.0328347150466719E-2</v>
      </c>
      <c r="O51" s="302">
        <f t="shared" si="30"/>
        <v>2.104306002328344E-2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0.37111629262564028</v>
      </c>
      <c r="C53" s="311">
        <f t="shared" ref="C53:E53" si="32">SUM(C43:C51)</f>
        <v>5.5979306324954493E-2</v>
      </c>
      <c r="D53" s="311">
        <f t="shared" si="32"/>
        <v>0.10790440104940445</v>
      </c>
      <c r="E53" s="311">
        <f t="shared" si="32"/>
        <v>0.53499999999999925</v>
      </c>
      <c r="F53" s="311"/>
      <c r="G53" s="311">
        <f t="shared" ref="G53:J53" si="33">SUM(G43:G51)</f>
        <v>0.36175247524746623</v>
      </c>
      <c r="H53" s="311">
        <f t="shared" si="33"/>
        <v>1.5049504950603761E-2</v>
      </c>
      <c r="I53" s="311">
        <f t="shared" si="33"/>
        <v>0.19319801980192941</v>
      </c>
      <c r="J53" s="311">
        <f t="shared" si="33"/>
        <v>0.5699999999999994</v>
      </c>
      <c r="K53" s="311"/>
      <c r="L53" s="311">
        <f t="shared" ref="L53:O53" si="34">SUM(L43:L51)</f>
        <v>0.31034818481945869</v>
      </c>
      <c r="M53" s="311">
        <f t="shared" si="34"/>
        <v>1.3890264026588625E-2</v>
      </c>
      <c r="N53" s="311">
        <f t="shared" si="34"/>
        <v>0.15676155115395338</v>
      </c>
      <c r="O53" s="311">
        <f t="shared" si="34"/>
        <v>0.48100000000000082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0.35681281677407894</v>
      </c>
      <c r="C60" s="302">
        <v>2.7921030568252889E-2</v>
      </c>
      <c r="D60" s="302">
        <v>5.2839256206053911E-2</v>
      </c>
      <c r="E60" s="302">
        <f>SUM(B60:D60)</f>
        <v>0.43757310354838574</v>
      </c>
      <c r="F60" s="303"/>
      <c r="G60" s="302">
        <v>0.58817248947211365</v>
      </c>
      <c r="H60" s="302">
        <v>8.7129019549041356E-2</v>
      </c>
      <c r="I60" s="302">
        <v>5.9393882051359793E-2</v>
      </c>
      <c r="J60" s="302">
        <f>SUM(G60:I60)</f>
        <v>0.7346953910725148</v>
      </c>
      <c r="K60" s="303"/>
      <c r="L60" s="302">
        <v>0.6465007766512465</v>
      </c>
      <c r="M60" s="302">
        <v>8.5805139990158874E-2</v>
      </c>
      <c r="N60" s="302">
        <v>6.6109411461430886E-2</v>
      </c>
      <c r="O60" s="302">
        <f>SUM(L60:N60)</f>
        <v>0.79841532810283633</v>
      </c>
    </row>
    <row r="61" spans="1:15" s="236" customFormat="1" x14ac:dyDescent="0.2">
      <c r="A61" s="237" t="str">
        <f>name!E$5</f>
        <v>Professional occupations</v>
      </c>
      <c r="B61" s="302">
        <v>0.3084776995277988</v>
      </c>
      <c r="C61" s="302">
        <v>1.4529538349754187E-2</v>
      </c>
      <c r="D61" s="302">
        <v>2.2050087424338637E-2</v>
      </c>
      <c r="E61" s="302">
        <f t="shared" ref="E61:E68" si="35">SUM(B61:D61)</f>
        <v>0.34505732530189159</v>
      </c>
      <c r="F61" s="303"/>
      <c r="G61" s="302">
        <v>0.58448965089171789</v>
      </c>
      <c r="H61" s="302">
        <v>4.7455079624550145E-2</v>
      </c>
      <c r="I61" s="302">
        <v>2.6504646805580945E-2</v>
      </c>
      <c r="J61" s="302">
        <f t="shared" ref="J61:J63" si="36">SUM(G61:I61)</f>
        <v>0.65844937732184894</v>
      </c>
      <c r="K61" s="303"/>
      <c r="L61" s="302">
        <v>0.91997503003588776</v>
      </c>
      <c r="M61" s="302">
        <v>4.2606207735326619E-2</v>
      </c>
      <c r="N61" s="302">
        <v>1.8958476622319042E-2</v>
      </c>
      <c r="O61" s="302">
        <f t="shared" ref="O61:O68" si="37">SUM(L61:N61)</f>
        <v>0.98153971439353349</v>
      </c>
    </row>
    <row r="62" spans="1:15" s="236" customFormat="1" x14ac:dyDescent="0.2">
      <c r="A62" s="237" t="str">
        <f>name!E$6</f>
        <v>Associate professional occupations</v>
      </c>
      <c r="B62" s="302">
        <v>0.40628353890097701</v>
      </c>
      <c r="C62" s="302">
        <v>3.1610599565825549E-2</v>
      </c>
      <c r="D62" s="302">
        <v>1.7547967742757575E-2</v>
      </c>
      <c r="E62" s="302">
        <f t="shared" si="35"/>
        <v>0.45544210620956016</v>
      </c>
      <c r="F62" s="303"/>
      <c r="G62" s="302">
        <v>0.6813492677098536</v>
      </c>
      <c r="H62" s="302">
        <v>8.6360151612231525E-2</v>
      </c>
      <c r="I62" s="302">
        <v>1.6291179559266122E-2</v>
      </c>
      <c r="J62" s="302">
        <f t="shared" si="36"/>
        <v>0.78400059888135121</v>
      </c>
      <c r="K62" s="303"/>
      <c r="L62" s="302">
        <v>0.86878374614865705</v>
      </c>
      <c r="M62" s="302">
        <v>7.3063404817075336E-2</v>
      </c>
      <c r="N62" s="302">
        <v>1.2515069576738005E-2</v>
      </c>
      <c r="O62" s="302">
        <f t="shared" si="37"/>
        <v>0.95436222054247033</v>
      </c>
    </row>
    <row r="63" spans="1:15" s="236" customFormat="1" x14ac:dyDescent="0.2">
      <c r="A63" s="237" t="str">
        <f>name!E$7</f>
        <v>Administrative and secretarial occupations</v>
      </c>
      <c r="B63" s="302">
        <v>0.29464157769097926</v>
      </c>
      <c r="C63" s="302">
        <v>7.3582850744197861E-2</v>
      </c>
      <c r="D63" s="302">
        <v>1.259542562014414E-2</v>
      </c>
      <c r="E63" s="302">
        <f t="shared" si="35"/>
        <v>0.38081985405532126</v>
      </c>
      <c r="F63" s="303"/>
      <c r="G63" s="302">
        <v>0.41415314474366893</v>
      </c>
      <c r="H63" s="302">
        <v>0.1585310999603784</v>
      </c>
      <c r="I63" s="302">
        <v>1.0912389823059096E-2</v>
      </c>
      <c r="J63" s="302">
        <f t="shared" si="36"/>
        <v>0.58359663452710642</v>
      </c>
      <c r="K63" s="303"/>
      <c r="L63" s="302">
        <v>0.51368184413417883</v>
      </c>
      <c r="M63" s="302">
        <v>9.7525374009962751E-2</v>
      </c>
      <c r="N63" s="302">
        <v>7.4293034534606856E-3</v>
      </c>
      <c r="O63" s="302">
        <f t="shared" si="37"/>
        <v>0.6186365215976023</v>
      </c>
    </row>
    <row r="64" spans="1:15" s="236" customFormat="1" x14ac:dyDescent="0.2">
      <c r="A64" s="237" t="str">
        <f>name!E$8</f>
        <v>Skilled trades occupations</v>
      </c>
      <c r="B64" s="302">
        <v>0.39111727507349203</v>
      </c>
      <c r="C64" s="302">
        <v>2.3423185537399849E-2</v>
      </c>
      <c r="D64" s="302">
        <v>9.847030979825723E-2</v>
      </c>
      <c r="E64" s="302">
        <f t="shared" si="35"/>
        <v>0.51301077040914911</v>
      </c>
      <c r="F64" s="303"/>
      <c r="G64" s="302">
        <v>0.44284970133994522</v>
      </c>
      <c r="H64" s="302">
        <v>3.4681892036787662E-2</v>
      </c>
      <c r="I64" s="302">
        <v>8.1817808822316207E-2</v>
      </c>
      <c r="J64" s="302">
        <f>SUM(G64:I64)</f>
        <v>0.55934940219904905</v>
      </c>
      <c r="K64" s="303"/>
      <c r="L64" s="302">
        <v>0.43449828461641271</v>
      </c>
      <c r="M64" s="302">
        <v>2.0376243842207691E-2</v>
      </c>
      <c r="N64" s="302">
        <v>6.599066582898909E-2</v>
      </c>
      <c r="O64" s="302">
        <f t="shared" si="37"/>
        <v>0.52086519428760947</v>
      </c>
    </row>
    <row r="65" spans="1:15" s="236" customFormat="1" x14ac:dyDescent="0.2">
      <c r="A65" s="237" t="str">
        <f>name!E$9</f>
        <v>Caring, leisure and other service occupations</v>
      </c>
      <c r="B65" s="302">
        <v>3.075071594243341E-2</v>
      </c>
      <c r="C65" s="302">
        <v>8.4578234532783798E-3</v>
      </c>
      <c r="D65" s="302">
        <v>7.1565045879271524E-3</v>
      </c>
      <c r="E65" s="302">
        <f t="shared" si="35"/>
        <v>4.6365043983638943E-2</v>
      </c>
      <c r="F65" s="303"/>
      <c r="G65" s="302">
        <v>4.9314870380568469E-2</v>
      </c>
      <c r="H65" s="302">
        <v>2.0527362025031359E-2</v>
      </c>
      <c r="I65" s="302">
        <v>9.0645806733744266E-3</v>
      </c>
      <c r="J65" s="302">
        <f t="shared" ref="J65:J68" si="38">SUM(G65:I65)</f>
        <v>7.8906813078974264E-2</v>
      </c>
      <c r="K65" s="303"/>
      <c r="L65" s="302">
        <v>5.6845642263537138E-2</v>
      </c>
      <c r="M65" s="302">
        <v>1.4009897463810915E-2</v>
      </c>
      <c r="N65" s="302">
        <v>1.0540179455979258E-2</v>
      </c>
      <c r="O65" s="302">
        <f t="shared" si="37"/>
        <v>8.1395719183327303E-2</v>
      </c>
    </row>
    <row r="66" spans="1:15" s="236" customFormat="1" x14ac:dyDescent="0.2">
      <c r="A66" s="237" t="str">
        <f>name!E$10</f>
        <v>Sales and customer service occupations</v>
      </c>
      <c r="B66" s="302">
        <v>0.1110971033697518</v>
      </c>
      <c r="C66" s="302">
        <v>9.0050032880821418E-2</v>
      </c>
      <c r="D66" s="302">
        <v>1.6868015448739945E-2</v>
      </c>
      <c r="E66" s="302">
        <f t="shared" si="35"/>
        <v>0.21801515169931318</v>
      </c>
      <c r="F66" s="303"/>
      <c r="G66" s="302">
        <v>0.15507563577446376</v>
      </c>
      <c r="H66" s="302">
        <v>0.17838358250435929</v>
      </c>
      <c r="I66" s="302">
        <v>1.8915952239105187E-2</v>
      </c>
      <c r="J66" s="302">
        <f t="shared" si="38"/>
        <v>0.35237517051792827</v>
      </c>
      <c r="K66" s="303"/>
      <c r="L66" s="302">
        <v>0.20102012622098117</v>
      </c>
      <c r="M66" s="302">
        <v>0.18459742608973326</v>
      </c>
      <c r="N66" s="302">
        <v>2.4225505060662362E-2</v>
      </c>
      <c r="O66" s="302">
        <f t="shared" si="37"/>
        <v>0.40984305737137677</v>
      </c>
    </row>
    <row r="67" spans="1:15" s="236" customFormat="1" x14ac:dyDescent="0.2">
      <c r="A67" s="237" t="str">
        <f>name!E$11</f>
        <v>Process, plant and machine operatives</v>
      </c>
      <c r="B67" s="302">
        <v>0.64143080813404962</v>
      </c>
      <c r="C67" s="302">
        <v>5.1940351985600763E-2</v>
      </c>
      <c r="D67" s="302">
        <v>3.8073066522092823E-2</v>
      </c>
      <c r="E67" s="302">
        <f t="shared" si="35"/>
        <v>0.73144422664174324</v>
      </c>
      <c r="F67" s="303"/>
      <c r="G67" s="302">
        <v>0.76609749217687528</v>
      </c>
      <c r="H67" s="302">
        <v>9.1320458779880057E-2</v>
      </c>
      <c r="I67" s="302">
        <v>3.8868284763397008E-2</v>
      </c>
      <c r="J67" s="302">
        <f t="shared" si="38"/>
        <v>0.89628623572015231</v>
      </c>
      <c r="K67" s="303"/>
      <c r="L67" s="302">
        <v>0.68935886503403498</v>
      </c>
      <c r="M67" s="302">
        <v>0.14508809506716555</v>
      </c>
      <c r="N67" s="302">
        <v>8.3770295631664701E-2</v>
      </c>
      <c r="O67" s="302">
        <f t="shared" si="37"/>
        <v>0.91821725573286528</v>
      </c>
    </row>
    <row r="68" spans="1:15" s="236" customFormat="1" x14ac:dyDescent="0.2">
      <c r="A68" s="237" t="str">
        <f>name!E$12</f>
        <v>Elementary occupations</v>
      </c>
      <c r="B68" s="302">
        <v>0.37577531866688579</v>
      </c>
      <c r="C68" s="302">
        <v>0.12030006900369172</v>
      </c>
      <c r="D68" s="302">
        <v>2.619703048041739E-2</v>
      </c>
      <c r="E68" s="302">
        <f t="shared" si="35"/>
        <v>0.5222724181509949</v>
      </c>
      <c r="F68" s="303"/>
      <c r="G68" s="302">
        <v>0.42874829557248789</v>
      </c>
      <c r="H68" s="302">
        <v>0.21790336770340771</v>
      </c>
      <c r="I68" s="302">
        <v>1.368871340518571E-2</v>
      </c>
      <c r="J68" s="302">
        <f t="shared" si="38"/>
        <v>0.66034037668108136</v>
      </c>
      <c r="K68" s="303"/>
      <c r="L68" s="302">
        <v>0.49473698428941454</v>
      </c>
      <c r="M68" s="302">
        <v>0.39968063132636655</v>
      </c>
      <c r="N68" s="302">
        <v>4.9307373172590242E-2</v>
      </c>
      <c r="O68" s="302">
        <f t="shared" si="37"/>
        <v>0.9437249887883713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2.9163868540804465</v>
      </c>
      <c r="C70" s="311">
        <f t="shared" ref="C70:E70" si="39">SUM(C60:C68)</f>
        <v>0.44181548208882265</v>
      </c>
      <c r="D70" s="311">
        <f t="shared" si="39"/>
        <v>0.2917976638307288</v>
      </c>
      <c r="E70" s="311">
        <f t="shared" si="39"/>
        <v>3.6499999999999977</v>
      </c>
      <c r="F70" s="311"/>
      <c r="G70" s="311">
        <f t="shared" ref="G70:J70" si="40">SUM(G60:G68)</f>
        <v>4.1102505480616944</v>
      </c>
      <c r="H70" s="311">
        <f t="shared" si="40"/>
        <v>0.9222920137956675</v>
      </c>
      <c r="I70" s="311">
        <f t="shared" si="40"/>
        <v>0.27545743814264456</v>
      </c>
      <c r="J70" s="311">
        <f t="shared" si="40"/>
        <v>5.3080000000000069</v>
      </c>
      <c r="K70" s="311"/>
      <c r="L70" s="311">
        <f t="shared" ref="L70:O70" si="41">SUM(L60:L68)</f>
        <v>4.8254012993943514</v>
      </c>
      <c r="M70" s="311">
        <f t="shared" si="41"/>
        <v>1.0627524203418077</v>
      </c>
      <c r="N70" s="311">
        <f t="shared" si="41"/>
        <v>0.33884628026383434</v>
      </c>
      <c r="O70" s="311">
        <f t="shared" si="41"/>
        <v>6.2269999999999932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1.3933707178926567</v>
      </c>
      <c r="C77" s="302">
        <v>7.1673818449645404E-2</v>
      </c>
      <c r="D77" s="302">
        <v>0.15640970019654937</v>
      </c>
      <c r="E77" s="302">
        <f>SUM(B77:D77)</f>
        <v>1.6214542365388516</v>
      </c>
      <c r="F77" s="303"/>
      <c r="G77" s="302">
        <v>2.0305041342369075</v>
      </c>
      <c r="H77" s="302">
        <v>0.14629978760686715</v>
      </c>
      <c r="I77" s="302">
        <v>0.22567246347397277</v>
      </c>
      <c r="J77" s="302">
        <f>SUM(G77:I77)</f>
        <v>2.4024763853177475</v>
      </c>
      <c r="K77" s="303"/>
      <c r="L77" s="302">
        <v>1.1992306293686132</v>
      </c>
      <c r="M77" s="302">
        <v>0.11785211402026458</v>
      </c>
      <c r="N77" s="302">
        <v>0.1782178931381237</v>
      </c>
      <c r="O77" s="302">
        <f>SUM(L77:N77)</f>
        <v>1.4953006365270016</v>
      </c>
    </row>
    <row r="78" spans="1:15" s="236" customFormat="1" x14ac:dyDescent="0.2">
      <c r="A78" s="237" t="str">
        <f>name!E$5</f>
        <v>Professional occupations</v>
      </c>
      <c r="B78" s="302">
        <v>2.0458057181148606</v>
      </c>
      <c r="C78" s="302">
        <v>5.600556221659507E-2</v>
      </c>
      <c r="D78" s="302">
        <v>9.9115541830999035E-2</v>
      </c>
      <c r="E78" s="302">
        <f t="shared" ref="E78:E85" si="42">SUM(B78:D78)</f>
        <v>2.2009268221624545</v>
      </c>
      <c r="F78" s="303"/>
      <c r="G78" s="302">
        <v>3.4327812403663591</v>
      </c>
      <c r="H78" s="302">
        <v>0.1176281216435776</v>
      </c>
      <c r="I78" s="302">
        <v>0.13461942924255121</v>
      </c>
      <c r="J78" s="302">
        <f t="shared" ref="J78:J80" si="43">SUM(G78:I78)</f>
        <v>3.6850287912524879</v>
      </c>
      <c r="K78" s="303"/>
      <c r="L78" s="302">
        <v>2.7131023888757353</v>
      </c>
      <c r="M78" s="302">
        <v>8.7473669663151163E-2</v>
      </c>
      <c r="N78" s="302">
        <v>7.4589597211550701E-2</v>
      </c>
      <c r="O78" s="302">
        <f t="shared" ref="O78:O85" si="44">SUM(L78:N78)</f>
        <v>2.8751656557504375</v>
      </c>
    </row>
    <row r="79" spans="1:15" s="236" customFormat="1" x14ac:dyDescent="0.2">
      <c r="A79" s="237" t="str">
        <f>name!E$6</f>
        <v>Associate professional occupations</v>
      </c>
      <c r="B79" s="302">
        <v>1.2756032263042014</v>
      </c>
      <c r="C79" s="302">
        <v>6.3564284443933916E-2</v>
      </c>
      <c r="D79" s="302">
        <v>7.9097637648675653E-2</v>
      </c>
      <c r="E79" s="302">
        <f t="shared" si="42"/>
        <v>1.4182651483968109</v>
      </c>
      <c r="F79" s="303"/>
      <c r="G79" s="302">
        <v>1.950789026438259</v>
      </c>
      <c r="H79" s="302">
        <v>0.11645635970361787</v>
      </c>
      <c r="I79" s="302">
        <v>0.10026831491804726</v>
      </c>
      <c r="J79" s="302">
        <f t="shared" si="43"/>
        <v>2.1675137010599244</v>
      </c>
      <c r="K79" s="303"/>
      <c r="L79" s="302">
        <v>1.2287771210887299</v>
      </c>
      <c r="M79" s="302">
        <v>7.2517871001149564E-2</v>
      </c>
      <c r="N79" s="302">
        <v>6.3770715544482368E-2</v>
      </c>
      <c r="O79" s="302">
        <f t="shared" si="44"/>
        <v>1.365065707634362</v>
      </c>
    </row>
    <row r="80" spans="1:15" s="236" customFormat="1" x14ac:dyDescent="0.2">
      <c r="A80" s="237" t="str">
        <f>name!E$7</f>
        <v>Administrative and secretarial occupations</v>
      </c>
      <c r="B80" s="302">
        <v>0.53816191547519965</v>
      </c>
      <c r="C80" s="302">
        <v>0.16763448429430852</v>
      </c>
      <c r="D80" s="302">
        <v>3.3078062098657782E-2</v>
      </c>
      <c r="E80" s="302">
        <f t="shared" si="42"/>
        <v>0.73887446186816597</v>
      </c>
      <c r="F80" s="303"/>
      <c r="G80" s="302">
        <v>0.68533595657982305</v>
      </c>
      <c r="H80" s="302">
        <v>0.26446719538941615</v>
      </c>
      <c r="I80" s="302">
        <v>4.2665844445539662E-2</v>
      </c>
      <c r="J80" s="302">
        <f t="shared" si="43"/>
        <v>0.99246899641477881</v>
      </c>
      <c r="K80" s="303"/>
      <c r="L80" s="302">
        <v>0.44534374896222806</v>
      </c>
      <c r="M80" s="302">
        <v>0.1370150236398634</v>
      </c>
      <c r="N80" s="302">
        <v>2.5669208664382586E-2</v>
      </c>
      <c r="O80" s="302">
        <f t="shared" si="44"/>
        <v>0.60802798126647406</v>
      </c>
    </row>
    <row r="81" spans="1:15" s="236" customFormat="1" x14ac:dyDescent="0.2">
      <c r="A81" s="237" t="str">
        <f>name!E$8</f>
        <v>Skilled trades occupations</v>
      </c>
      <c r="B81" s="302">
        <v>1.3201086807926101</v>
      </c>
      <c r="C81" s="302">
        <v>5.5983297702821629E-2</v>
      </c>
      <c r="D81" s="302">
        <v>0.13672864495488987</v>
      </c>
      <c r="E81" s="302">
        <f t="shared" si="42"/>
        <v>1.5128206234503216</v>
      </c>
      <c r="F81" s="303"/>
      <c r="G81" s="302">
        <v>1.3632298111564727</v>
      </c>
      <c r="H81" s="302">
        <v>5.306351698543027E-2</v>
      </c>
      <c r="I81" s="302">
        <v>0.11635319405685196</v>
      </c>
      <c r="J81" s="302">
        <f>SUM(G81:I81)</f>
        <v>1.5326465221987551</v>
      </c>
      <c r="K81" s="303"/>
      <c r="L81" s="302">
        <v>0.72127755598904986</v>
      </c>
      <c r="M81" s="302">
        <v>4.010293956587091E-2</v>
      </c>
      <c r="N81" s="302">
        <v>0.10252939629751233</v>
      </c>
      <c r="O81" s="302">
        <f t="shared" si="44"/>
        <v>0.86390989185243316</v>
      </c>
    </row>
    <row r="82" spans="1:15" s="236" customFormat="1" x14ac:dyDescent="0.2">
      <c r="A82" s="237" t="str">
        <f>name!E$9</f>
        <v>Caring, leisure and other service occupations</v>
      </c>
      <c r="B82" s="302">
        <v>0.11714039588118848</v>
      </c>
      <c r="C82" s="302">
        <v>3.9566760507658859E-2</v>
      </c>
      <c r="D82" s="302">
        <v>2.0544088222510314E-2</v>
      </c>
      <c r="E82" s="302">
        <f t="shared" si="42"/>
        <v>0.17725124461135763</v>
      </c>
      <c r="F82" s="303"/>
      <c r="G82" s="302">
        <v>0.12379705167830632</v>
      </c>
      <c r="H82" s="302">
        <v>5.4951625220170983E-2</v>
      </c>
      <c r="I82" s="302">
        <v>3.192503454372398E-2</v>
      </c>
      <c r="J82" s="302">
        <f t="shared" ref="J82:J85" si="45">SUM(G82:I82)</f>
        <v>0.21067371144220126</v>
      </c>
      <c r="K82" s="303"/>
      <c r="L82" s="302">
        <v>7.3820285249430712E-2</v>
      </c>
      <c r="M82" s="302">
        <v>2.6150969055726735E-2</v>
      </c>
      <c r="N82" s="302">
        <v>3.2897211388037688E-2</v>
      </c>
      <c r="O82" s="302">
        <f t="shared" si="44"/>
        <v>0.13286846569319513</v>
      </c>
    </row>
    <row r="83" spans="1:15" s="236" customFormat="1" x14ac:dyDescent="0.2">
      <c r="A83" s="237" t="str">
        <f>name!E$10</f>
        <v>Sales and customer service occupations</v>
      </c>
      <c r="B83" s="302">
        <v>0.20372797575367263</v>
      </c>
      <c r="C83" s="302">
        <v>6.3126365931839484E-2</v>
      </c>
      <c r="D83" s="302">
        <v>1.9460924898903192E-2</v>
      </c>
      <c r="E83" s="302">
        <f t="shared" si="42"/>
        <v>0.28631526658441531</v>
      </c>
      <c r="F83" s="303"/>
      <c r="G83" s="302">
        <v>0.25027393062746195</v>
      </c>
      <c r="H83" s="302">
        <v>9.6809030349675751E-2</v>
      </c>
      <c r="I83" s="302">
        <v>2.0179888271429407E-2</v>
      </c>
      <c r="J83" s="302">
        <f t="shared" si="45"/>
        <v>0.36726284924856711</v>
      </c>
      <c r="K83" s="303"/>
      <c r="L83" s="302">
        <v>0.16343989548132806</v>
      </c>
      <c r="M83" s="302">
        <v>8.0048342308755502E-2</v>
      </c>
      <c r="N83" s="302">
        <v>1.2536377099155038E-2</v>
      </c>
      <c r="O83" s="302">
        <f t="shared" si="44"/>
        <v>0.25602461488923861</v>
      </c>
    </row>
    <row r="84" spans="1:15" s="236" customFormat="1" x14ac:dyDescent="0.2">
      <c r="A84" s="237" t="str">
        <f>name!E$11</f>
        <v>Process, plant and machine operatives</v>
      </c>
      <c r="B84" s="302">
        <v>0.52284367208308635</v>
      </c>
      <c r="C84" s="302">
        <v>6.4773472859808154E-2</v>
      </c>
      <c r="D84" s="302">
        <v>3.3830944177576205E-2</v>
      </c>
      <c r="E84" s="302">
        <f t="shared" si="42"/>
        <v>0.62144808912047078</v>
      </c>
      <c r="F84" s="303"/>
      <c r="G84" s="302">
        <v>0.49022573636583572</v>
      </c>
      <c r="H84" s="302">
        <v>8.5588723333000785E-2</v>
      </c>
      <c r="I84" s="302">
        <v>4.7011918345121244E-2</v>
      </c>
      <c r="J84" s="302">
        <f t="shared" si="45"/>
        <v>0.62282637804395768</v>
      </c>
      <c r="K84" s="303"/>
      <c r="L84" s="302">
        <v>0.257572255915199</v>
      </c>
      <c r="M84" s="302">
        <v>5.1994574955425019E-2</v>
      </c>
      <c r="N84" s="302">
        <v>3.5065799397230556E-2</v>
      </c>
      <c r="O84" s="302">
        <f t="shared" si="44"/>
        <v>0.34463263026785457</v>
      </c>
    </row>
    <row r="85" spans="1:15" s="236" customFormat="1" x14ac:dyDescent="0.2">
      <c r="A85" s="237" t="str">
        <f>name!E$12</f>
        <v>Elementary occupations</v>
      </c>
      <c r="B85" s="302">
        <v>0.26408949181609875</v>
      </c>
      <c r="C85" s="302">
        <v>3.6465468321032306E-2</v>
      </c>
      <c r="D85" s="302">
        <v>2.4089147130021013E-2</v>
      </c>
      <c r="E85" s="302">
        <f t="shared" si="42"/>
        <v>0.32464410726715209</v>
      </c>
      <c r="F85" s="303"/>
      <c r="G85" s="302">
        <v>0.24743319313116954</v>
      </c>
      <c r="H85" s="302">
        <v>4.7910061804635709E-2</v>
      </c>
      <c r="I85" s="302">
        <v>2.1759410085789195E-2</v>
      </c>
      <c r="J85" s="302">
        <f t="shared" si="45"/>
        <v>0.31710266502159445</v>
      </c>
      <c r="K85" s="303"/>
      <c r="L85" s="302">
        <v>0.16852450904575425</v>
      </c>
      <c r="M85" s="302">
        <v>5.6673672254285622E-2</v>
      </c>
      <c r="N85" s="302">
        <v>2.8806234818953443E-2</v>
      </c>
      <c r="O85" s="302">
        <f t="shared" si="44"/>
        <v>0.25400441611899333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7.6808517941135737</v>
      </c>
      <c r="C87" s="311">
        <f t="shared" ref="C87:E87" si="46">SUM(C77:C85)</f>
        <v>0.61879351472764332</v>
      </c>
      <c r="D87" s="311">
        <f t="shared" si="46"/>
        <v>0.60235469115878237</v>
      </c>
      <c r="E87" s="311">
        <f t="shared" si="46"/>
        <v>8.902000000000001</v>
      </c>
      <c r="F87" s="311"/>
      <c r="G87" s="311">
        <f t="shared" ref="G87:J87" si="47">SUM(G77:G85)</f>
        <v>10.574370080580593</v>
      </c>
      <c r="H87" s="311">
        <f t="shared" si="47"/>
        <v>0.98317442203639249</v>
      </c>
      <c r="I87" s="311">
        <f t="shared" si="47"/>
        <v>0.74045549738302652</v>
      </c>
      <c r="J87" s="311">
        <f t="shared" si="47"/>
        <v>12.298000000000012</v>
      </c>
      <c r="K87" s="311"/>
      <c r="L87" s="311">
        <f t="shared" ref="L87:O87" si="48">SUM(L77:L85)</f>
        <v>6.9710883899760683</v>
      </c>
      <c r="M87" s="311">
        <f t="shared" si="48"/>
        <v>0.66982917646449247</v>
      </c>
      <c r="N87" s="311">
        <f t="shared" si="48"/>
        <v>0.55408243355942843</v>
      </c>
      <c r="O87" s="311">
        <f t="shared" si="48"/>
        <v>8.1949999999999896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3.2501782967489854</v>
      </c>
      <c r="C94" s="302">
        <v>0.16237294858233872</v>
      </c>
      <c r="D94" s="302">
        <v>0.5730345841233232</v>
      </c>
      <c r="E94" s="302">
        <f>SUM(B94:D94)</f>
        <v>3.9855858294546476</v>
      </c>
      <c r="F94" s="303"/>
      <c r="G94" s="302">
        <v>3.7140886164847733</v>
      </c>
      <c r="H94" s="302">
        <v>0.33456941282868136</v>
      </c>
      <c r="I94" s="302">
        <v>0.66069775837500377</v>
      </c>
      <c r="J94" s="302">
        <f>SUM(G94:I94)</f>
        <v>4.709355787688458</v>
      </c>
      <c r="K94" s="303"/>
      <c r="L94" s="302">
        <v>2.8220280794636765</v>
      </c>
      <c r="M94" s="302">
        <v>0.31649343274789954</v>
      </c>
      <c r="N94" s="302">
        <v>0.59741485908028791</v>
      </c>
      <c r="O94" s="302">
        <f>SUM(L94:N94)</f>
        <v>3.7359363712918641</v>
      </c>
    </row>
    <row r="95" spans="1:15" s="236" customFormat="1" x14ac:dyDescent="0.2">
      <c r="A95" s="237" t="str">
        <f>name!E$5</f>
        <v>Professional occupations</v>
      </c>
      <c r="B95" s="302">
        <v>4.0806221788073485</v>
      </c>
      <c r="C95" s="302">
        <v>0.15347272867081971</v>
      </c>
      <c r="D95" s="302">
        <v>0.36720507827870075</v>
      </c>
      <c r="E95" s="302">
        <f t="shared" ref="E95:E102" si="49">SUM(B95:D95)</f>
        <v>4.601299985756869</v>
      </c>
      <c r="F95" s="303"/>
      <c r="G95" s="302">
        <v>5.3689271499008013</v>
      </c>
      <c r="H95" s="302">
        <v>0.29835494153460329</v>
      </c>
      <c r="I95" s="302">
        <v>0.36102859354580902</v>
      </c>
      <c r="J95" s="302">
        <f t="shared" ref="J95:J97" si="50">SUM(G95:I95)</f>
        <v>6.0283106849812134</v>
      </c>
      <c r="K95" s="303"/>
      <c r="L95" s="302">
        <v>5.4263222243363103</v>
      </c>
      <c r="M95" s="302">
        <v>0.27308685450832143</v>
      </c>
      <c r="N95" s="302">
        <v>0.22396146715195392</v>
      </c>
      <c r="O95" s="302">
        <f t="shared" ref="O95:O102" si="51">SUM(L95:N95)</f>
        <v>5.9233705459965851</v>
      </c>
    </row>
    <row r="96" spans="1:15" s="236" customFormat="1" x14ac:dyDescent="0.2">
      <c r="A96" s="237" t="str">
        <f>name!E$6</f>
        <v>Associate professional occupations</v>
      </c>
      <c r="B96" s="302">
        <v>3.1027810308584742</v>
      </c>
      <c r="C96" s="302">
        <v>0.20237531094696412</v>
      </c>
      <c r="D96" s="302">
        <v>0.47423562553581544</v>
      </c>
      <c r="E96" s="302">
        <f t="shared" si="49"/>
        <v>3.7793919673412537</v>
      </c>
      <c r="F96" s="303"/>
      <c r="G96" s="302">
        <v>3.6478246753313406</v>
      </c>
      <c r="H96" s="302">
        <v>0.29304545662518833</v>
      </c>
      <c r="I96" s="302">
        <v>0.34990140408124454</v>
      </c>
      <c r="J96" s="302">
        <f t="shared" si="50"/>
        <v>4.2907715360377736</v>
      </c>
      <c r="K96" s="303"/>
      <c r="L96" s="302">
        <v>3.026145394497763</v>
      </c>
      <c r="M96" s="302">
        <v>0.21133866029858728</v>
      </c>
      <c r="N96" s="302">
        <v>0.29766319041437134</v>
      </c>
      <c r="O96" s="302">
        <f t="shared" si="51"/>
        <v>3.5351472452107218</v>
      </c>
    </row>
    <row r="97" spans="1:15" s="236" customFormat="1" x14ac:dyDescent="0.2">
      <c r="A97" s="237" t="str">
        <f>name!E$7</f>
        <v>Administrative and secretarial occupations</v>
      </c>
      <c r="B97" s="302">
        <v>1.493118957514985</v>
      </c>
      <c r="C97" s="302">
        <v>0.50158921580329274</v>
      </c>
      <c r="D97" s="302">
        <v>0.10379175640698236</v>
      </c>
      <c r="E97" s="302">
        <f t="shared" si="49"/>
        <v>2.0984999297252602</v>
      </c>
      <c r="F97" s="303"/>
      <c r="G97" s="302">
        <v>1.646026297261775</v>
      </c>
      <c r="H97" s="302">
        <v>0.62582496341580995</v>
      </c>
      <c r="I97" s="302">
        <v>8.9066666120092827E-2</v>
      </c>
      <c r="J97" s="302">
        <f t="shared" si="50"/>
        <v>2.3609179267976779</v>
      </c>
      <c r="K97" s="303"/>
      <c r="L97" s="302">
        <v>1.3473570968595883</v>
      </c>
      <c r="M97" s="302">
        <v>0.39925163574168671</v>
      </c>
      <c r="N97" s="302">
        <v>5.3586371043760343E-2</v>
      </c>
      <c r="O97" s="302">
        <f t="shared" si="51"/>
        <v>1.8001951036450352</v>
      </c>
    </row>
    <row r="98" spans="1:15" s="236" customFormat="1" x14ac:dyDescent="0.2">
      <c r="A98" s="237" t="str">
        <f>name!E$8</f>
        <v>Skilled trades occupations</v>
      </c>
      <c r="B98" s="302">
        <v>4.2930517107379487</v>
      </c>
      <c r="C98" s="302">
        <v>0.21547690097340524</v>
      </c>
      <c r="D98" s="302">
        <v>1.0195654517803079</v>
      </c>
      <c r="E98" s="302">
        <f t="shared" si="49"/>
        <v>5.5280940634916611</v>
      </c>
      <c r="F98" s="303"/>
      <c r="G98" s="302">
        <v>3.717871052457931</v>
      </c>
      <c r="H98" s="302">
        <v>0.20399836780745761</v>
      </c>
      <c r="I98" s="302">
        <v>0.80568834587221361</v>
      </c>
      <c r="J98" s="302">
        <f>SUM(G98:I98)</f>
        <v>4.7275577661376023</v>
      </c>
      <c r="K98" s="303"/>
      <c r="L98" s="302">
        <v>2.4782845931146333</v>
      </c>
      <c r="M98" s="302">
        <v>0.1930860663116494</v>
      </c>
      <c r="N98" s="302">
        <v>0.73383478793571333</v>
      </c>
      <c r="O98" s="302">
        <f t="shared" si="51"/>
        <v>3.4052054473619964</v>
      </c>
    </row>
    <row r="99" spans="1:15" s="236" customFormat="1" x14ac:dyDescent="0.2">
      <c r="A99" s="237" t="str">
        <f>name!E$9</f>
        <v>Caring, leisure and other service occupations</v>
      </c>
      <c r="B99" s="302">
        <v>0.25918817624931956</v>
      </c>
      <c r="C99" s="302">
        <v>4.6903743825485955E-2</v>
      </c>
      <c r="D99" s="302">
        <v>5.3104047449503478E-2</v>
      </c>
      <c r="E99" s="302">
        <f t="shared" si="49"/>
        <v>0.35919596752430899</v>
      </c>
      <c r="F99" s="303"/>
      <c r="G99" s="302">
        <v>0.29719486855751109</v>
      </c>
      <c r="H99" s="302">
        <v>6.3902203243037983E-2</v>
      </c>
      <c r="I99" s="302">
        <v>6.3617545949107374E-2</v>
      </c>
      <c r="J99" s="302">
        <f t="shared" ref="J99:J102" si="52">SUM(G99:I99)</f>
        <v>0.42471461774965646</v>
      </c>
      <c r="K99" s="303"/>
      <c r="L99" s="302">
        <v>0.29110227431072638</v>
      </c>
      <c r="M99" s="302">
        <v>4.0786613527489572E-2</v>
      </c>
      <c r="N99" s="302">
        <v>5.7208474529662351E-2</v>
      </c>
      <c r="O99" s="302">
        <f t="shared" si="51"/>
        <v>0.38909736236787829</v>
      </c>
    </row>
    <row r="100" spans="1:15" s="236" customFormat="1" x14ac:dyDescent="0.2">
      <c r="A100" s="237" t="str">
        <f>name!E$10</f>
        <v>Sales and customer service occupations</v>
      </c>
      <c r="B100" s="302">
        <v>0.57563774621299502</v>
      </c>
      <c r="C100" s="302">
        <v>0.14521956172012959</v>
      </c>
      <c r="D100" s="302">
        <v>0.10683906162142424</v>
      </c>
      <c r="E100" s="302">
        <f t="shared" si="49"/>
        <v>0.82769636955454884</v>
      </c>
      <c r="F100" s="303"/>
      <c r="G100" s="302">
        <v>0.5814364615792168</v>
      </c>
      <c r="H100" s="302">
        <v>0.19873807024968132</v>
      </c>
      <c r="I100" s="302">
        <v>7.1431291842876679E-2</v>
      </c>
      <c r="J100" s="302">
        <f t="shared" si="52"/>
        <v>0.85160582367177484</v>
      </c>
      <c r="K100" s="303"/>
      <c r="L100" s="302">
        <v>0.53377379761350996</v>
      </c>
      <c r="M100" s="302">
        <v>0.16573795497653929</v>
      </c>
      <c r="N100" s="302">
        <v>4.7161155957353998E-2</v>
      </c>
      <c r="O100" s="302">
        <f t="shared" si="51"/>
        <v>0.74667290854740331</v>
      </c>
    </row>
    <row r="101" spans="1:15" s="236" customFormat="1" x14ac:dyDescent="0.2">
      <c r="A101" s="237" t="str">
        <f>name!E$11</f>
        <v>Process, plant and machine operatives</v>
      </c>
      <c r="B101" s="302">
        <v>2.6613610436730042</v>
      </c>
      <c r="C101" s="302">
        <v>0.18411598796833917</v>
      </c>
      <c r="D101" s="302">
        <v>0.16190339799406564</v>
      </c>
      <c r="E101" s="302">
        <f t="shared" si="49"/>
        <v>3.0073804296354094</v>
      </c>
      <c r="F101" s="303"/>
      <c r="G101" s="302">
        <v>2.3990453874022095</v>
      </c>
      <c r="H101" s="302">
        <v>0.2308442363203875</v>
      </c>
      <c r="I101" s="302">
        <v>0.17359673772727122</v>
      </c>
      <c r="J101" s="302">
        <f t="shared" si="52"/>
        <v>2.8034863614498682</v>
      </c>
      <c r="K101" s="303"/>
      <c r="L101" s="302">
        <v>1.6876937356679578</v>
      </c>
      <c r="M101" s="302">
        <v>0.21829859390555645</v>
      </c>
      <c r="N101" s="302">
        <v>0.14163650888890497</v>
      </c>
      <c r="O101" s="302">
        <f t="shared" si="51"/>
        <v>2.0476288384624191</v>
      </c>
    </row>
    <row r="102" spans="1:15" s="236" customFormat="1" x14ac:dyDescent="0.2">
      <c r="A102" s="237" t="str">
        <f>name!E$12</f>
        <v>Elementary occupations</v>
      </c>
      <c r="B102" s="302">
        <v>1.098555319186395</v>
      </c>
      <c r="C102" s="302">
        <v>0.20840529035332422</v>
      </c>
      <c r="D102" s="302">
        <v>0.18689484797632924</v>
      </c>
      <c r="E102" s="302">
        <f t="shared" si="49"/>
        <v>1.4938554575160485</v>
      </c>
      <c r="F102" s="303"/>
      <c r="G102" s="302">
        <v>0.94797326123117776</v>
      </c>
      <c r="H102" s="302">
        <v>0.22277857919035574</v>
      </c>
      <c r="I102" s="302">
        <v>9.6527655064461426E-2</v>
      </c>
      <c r="J102" s="302">
        <f t="shared" si="52"/>
        <v>1.2672794954859949</v>
      </c>
      <c r="K102" s="303"/>
      <c r="L102" s="302">
        <v>0.78572091807945499</v>
      </c>
      <c r="M102" s="302">
        <v>0.28258362784520102</v>
      </c>
      <c r="N102" s="302">
        <v>0.10244163119144693</v>
      </c>
      <c r="O102" s="302">
        <f t="shared" si="51"/>
        <v>1.170746177116103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20.814494459989454</v>
      </c>
      <c r="C104" s="311">
        <f t="shared" ref="C104:E104" si="53">SUM(C94:C102)</f>
        <v>1.8199316888440993</v>
      </c>
      <c r="D104" s="311">
        <f t="shared" si="53"/>
        <v>3.046573851166452</v>
      </c>
      <c r="E104" s="311">
        <f t="shared" si="53"/>
        <v>25.681000000000004</v>
      </c>
      <c r="F104" s="311"/>
      <c r="G104" s="311">
        <f t="shared" ref="G104:J104" si="54">SUM(G94:G102)</f>
        <v>22.320387770206736</v>
      </c>
      <c r="H104" s="311">
        <f t="shared" si="54"/>
        <v>2.4720562312152032</v>
      </c>
      <c r="I104" s="311">
        <f t="shared" si="54"/>
        <v>2.6715559985780803</v>
      </c>
      <c r="J104" s="311">
        <f t="shared" si="54"/>
        <v>27.464000000000016</v>
      </c>
      <c r="K104" s="311"/>
      <c r="L104" s="311">
        <f t="shared" ref="L104:O104" si="55">SUM(L94:L102)</f>
        <v>18.398428113943616</v>
      </c>
      <c r="M104" s="311">
        <f t="shared" si="55"/>
        <v>2.1006634398629305</v>
      </c>
      <c r="N104" s="311">
        <f t="shared" si="55"/>
        <v>2.254908446193455</v>
      </c>
      <c r="O104" s="311">
        <f t="shared" si="55"/>
        <v>22.754000000000005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0.23449434194121063</v>
      </c>
      <c r="C111" s="302">
        <v>5.3740183341397249E-3</v>
      </c>
      <c r="D111" s="302">
        <v>2.2887911565315621E-2</v>
      </c>
      <c r="E111" s="302">
        <f>SUM(B111:D111)</f>
        <v>0.26275627184066597</v>
      </c>
      <c r="F111" s="303"/>
      <c r="G111" s="302">
        <v>0.59547330230967987</v>
      </c>
      <c r="H111" s="302">
        <v>1.892515393597587E-2</v>
      </c>
      <c r="I111" s="302">
        <v>6.512998965222716E-2</v>
      </c>
      <c r="J111" s="302">
        <f>SUM(G111:I111)</f>
        <v>0.67952844589788286</v>
      </c>
      <c r="K111" s="303"/>
      <c r="L111" s="302">
        <v>0.54965568268528175</v>
      </c>
      <c r="M111" s="302">
        <v>2.0382046844939761E-2</v>
      </c>
      <c r="N111" s="302">
        <v>3.6642714693999802E-2</v>
      </c>
      <c r="O111" s="302">
        <f>SUM(L111:N111)</f>
        <v>0.60668044422422129</v>
      </c>
    </row>
    <row r="112" spans="1:15" s="236" customFormat="1" x14ac:dyDescent="0.2">
      <c r="A112" s="237" t="str">
        <f>name!E$5</f>
        <v>Professional occupations</v>
      </c>
      <c r="B112" s="302">
        <v>0.43266313060810979</v>
      </c>
      <c r="C112" s="302">
        <v>5.6735179526714681E-3</v>
      </c>
      <c r="D112" s="302">
        <v>3.159218902257753E-2</v>
      </c>
      <c r="E112" s="302">
        <f t="shared" ref="E112:E119" si="56">SUM(B112:D112)</f>
        <v>0.46992883758335879</v>
      </c>
      <c r="F112" s="303"/>
      <c r="G112" s="302">
        <v>1.2513743055025663</v>
      </c>
      <c r="H112" s="302">
        <v>1.8007078477528211E-2</v>
      </c>
      <c r="I112" s="302">
        <v>5.8836899635036334E-2</v>
      </c>
      <c r="J112" s="302">
        <f t="shared" ref="J112:J114" si="57">SUM(G112:I112)</f>
        <v>1.3282182836151308</v>
      </c>
      <c r="K112" s="303"/>
      <c r="L112" s="302">
        <v>1.5417190786544643</v>
      </c>
      <c r="M112" s="302">
        <v>1.8268817002359626E-2</v>
      </c>
      <c r="N112" s="302">
        <v>2.5648563717925812E-2</v>
      </c>
      <c r="O112" s="302">
        <f t="shared" ref="O112:O119" si="58">SUM(L112:N112)</f>
        <v>1.5856364593747498</v>
      </c>
    </row>
    <row r="113" spans="1:15" s="236" customFormat="1" x14ac:dyDescent="0.2">
      <c r="A113" s="237" t="str">
        <f>name!E$6</f>
        <v>Associate professional occupations</v>
      </c>
      <c r="B113" s="302">
        <v>0.2729693792778819</v>
      </c>
      <c r="C113" s="302">
        <v>1.0012119623510124E-2</v>
      </c>
      <c r="D113" s="302">
        <v>1.2292495535817892E-2</v>
      </c>
      <c r="E113" s="302">
        <f t="shared" si="56"/>
        <v>0.29527399443720992</v>
      </c>
      <c r="F113" s="303"/>
      <c r="G113" s="302">
        <v>0.75299884013931662</v>
      </c>
      <c r="H113" s="302">
        <v>2.6991958300521212E-2</v>
      </c>
      <c r="I113" s="302">
        <v>5.9427003837534527E-2</v>
      </c>
      <c r="J113" s="302">
        <f t="shared" si="57"/>
        <v>0.83941780227737239</v>
      </c>
      <c r="K113" s="303"/>
      <c r="L113" s="302">
        <v>0.70464250312262444</v>
      </c>
      <c r="M113" s="302">
        <v>2.7167938370382356E-2</v>
      </c>
      <c r="N113" s="302">
        <v>2.4033189398744371E-2</v>
      </c>
      <c r="O113" s="302">
        <f t="shared" si="58"/>
        <v>0.75584363089175111</v>
      </c>
    </row>
    <row r="114" spans="1:15" s="236" customFormat="1" x14ac:dyDescent="0.2">
      <c r="A114" s="237" t="str">
        <f>name!E$7</f>
        <v>Administrative and secretarial occupations</v>
      </c>
      <c r="B114" s="302">
        <v>0.1234882019735645</v>
      </c>
      <c r="C114" s="302">
        <v>2.7638896186194639E-2</v>
      </c>
      <c r="D114" s="302">
        <v>7.3875105310220084E-3</v>
      </c>
      <c r="E114" s="302">
        <f t="shared" si="56"/>
        <v>0.15851460869078116</v>
      </c>
      <c r="F114" s="303"/>
      <c r="G114" s="302">
        <v>0.273501275140903</v>
      </c>
      <c r="H114" s="302">
        <v>6.4254159949893197E-2</v>
      </c>
      <c r="I114" s="302">
        <v>2.2117233212375739E-2</v>
      </c>
      <c r="J114" s="302">
        <f t="shared" si="57"/>
        <v>0.35987266830317194</v>
      </c>
      <c r="K114" s="303"/>
      <c r="L114" s="302">
        <v>0.19081080045754861</v>
      </c>
      <c r="M114" s="302">
        <v>5.7066849744404992E-2</v>
      </c>
      <c r="N114" s="302">
        <v>9.2424443423584968E-2</v>
      </c>
      <c r="O114" s="302">
        <f t="shared" si="58"/>
        <v>0.34030209362553854</v>
      </c>
    </row>
    <row r="115" spans="1:15" s="236" customFormat="1" x14ac:dyDescent="0.2">
      <c r="A115" s="237" t="str">
        <f>name!E$8</f>
        <v>Skilled trades occupations</v>
      </c>
      <c r="B115" s="302">
        <v>0.40644750145828423</v>
      </c>
      <c r="C115" s="302">
        <v>7.6394736464311863E-3</v>
      </c>
      <c r="D115" s="302">
        <v>3.2790608535553156E-2</v>
      </c>
      <c r="E115" s="302">
        <f t="shared" si="56"/>
        <v>0.44687758364026858</v>
      </c>
      <c r="F115" s="303"/>
      <c r="G115" s="302">
        <v>0.75451219432221361</v>
      </c>
      <c r="H115" s="302">
        <v>1.1915298278752923E-2</v>
      </c>
      <c r="I115" s="302">
        <v>8.2308246505907318E-2</v>
      </c>
      <c r="J115" s="302">
        <f>SUM(G115:I115)</f>
        <v>0.84873573910687383</v>
      </c>
      <c r="K115" s="303"/>
      <c r="L115" s="302">
        <v>0.60042618317313479</v>
      </c>
      <c r="M115" s="302">
        <v>9.5024931630160944E-3</v>
      </c>
      <c r="N115" s="302">
        <v>9.2158769704480198E-2</v>
      </c>
      <c r="O115" s="302">
        <f t="shared" si="58"/>
        <v>0.70208744604063111</v>
      </c>
    </row>
    <row r="116" spans="1:15" s="236" customFormat="1" x14ac:dyDescent="0.2">
      <c r="A116" s="237" t="str">
        <f>name!E$9</f>
        <v>Caring, leisure and other service occupations</v>
      </c>
      <c r="B116" s="302">
        <v>3.0299332867814454E-2</v>
      </c>
      <c r="C116" s="302">
        <v>1.6593449397029078E-3</v>
      </c>
      <c r="D116" s="302">
        <v>1.4282094434715871E-3</v>
      </c>
      <c r="E116" s="302">
        <f t="shared" si="56"/>
        <v>3.3386887250988949E-2</v>
      </c>
      <c r="F116" s="303"/>
      <c r="G116" s="302">
        <v>6.5941860118521392E-2</v>
      </c>
      <c r="H116" s="302">
        <v>3.2805902251339049E-3</v>
      </c>
      <c r="I116" s="302">
        <v>6.5528807441487424E-2</v>
      </c>
      <c r="J116" s="302">
        <f t="shared" ref="J116:J119" si="59">SUM(G116:I116)</f>
        <v>0.13475125778514274</v>
      </c>
      <c r="K116" s="303"/>
      <c r="L116" s="302">
        <v>6.2499902110126751E-2</v>
      </c>
      <c r="M116" s="302">
        <v>2.0168459427003967E-3</v>
      </c>
      <c r="N116" s="302">
        <v>5.5352284016249954E-2</v>
      </c>
      <c r="O116" s="302">
        <f t="shared" si="58"/>
        <v>0.11986903206907709</v>
      </c>
    </row>
    <row r="117" spans="1:15" s="236" customFormat="1" x14ac:dyDescent="0.2">
      <c r="A117" s="237" t="str">
        <f>name!E$10</f>
        <v>Sales and customer service occupations</v>
      </c>
      <c r="B117" s="302">
        <v>0.17891924651530144</v>
      </c>
      <c r="C117" s="302">
        <v>6.7592777908040191E-2</v>
      </c>
      <c r="D117" s="302">
        <v>1.4597922927529639E-2</v>
      </c>
      <c r="E117" s="302">
        <f t="shared" si="56"/>
        <v>0.26110994735087129</v>
      </c>
      <c r="F117" s="303"/>
      <c r="G117" s="302">
        <v>0.38231373627690896</v>
      </c>
      <c r="H117" s="302">
        <v>0.16902402610085723</v>
      </c>
      <c r="I117" s="302">
        <v>1.7603957480230834E-2</v>
      </c>
      <c r="J117" s="302">
        <f t="shared" si="59"/>
        <v>0.56894171985799702</v>
      </c>
      <c r="K117" s="303"/>
      <c r="L117" s="302">
        <v>0.36874970839471261</v>
      </c>
      <c r="M117" s="302">
        <v>0.17989464204514494</v>
      </c>
      <c r="N117" s="302">
        <v>6.9928240238105316E-3</v>
      </c>
      <c r="O117" s="302">
        <f t="shared" si="58"/>
        <v>0.555637174463668</v>
      </c>
    </row>
    <row r="118" spans="1:15" s="236" customFormat="1" x14ac:dyDescent="0.2">
      <c r="A118" s="237" t="str">
        <f>name!E$11</f>
        <v>Process, plant and machine operatives</v>
      </c>
      <c r="B118" s="302">
        <v>7.7648705963931794E-2</v>
      </c>
      <c r="C118" s="302">
        <v>1.7153993341363239E-3</v>
      </c>
      <c r="D118" s="302">
        <v>1.5446647085193067E-2</v>
      </c>
      <c r="E118" s="302">
        <f t="shared" si="56"/>
        <v>9.4810752383261185E-2</v>
      </c>
      <c r="F118" s="303"/>
      <c r="G118" s="302">
        <v>0.1475231572395318</v>
      </c>
      <c r="H118" s="302">
        <v>3.7729685741533991E-3</v>
      </c>
      <c r="I118" s="302">
        <v>1.1162713174830913E-2</v>
      </c>
      <c r="J118" s="302">
        <f t="shared" si="59"/>
        <v>0.16245883898851612</v>
      </c>
      <c r="K118" s="303"/>
      <c r="L118" s="302">
        <v>0.14553280108272265</v>
      </c>
      <c r="M118" s="302">
        <v>3.7482788982475083E-3</v>
      </c>
      <c r="N118" s="302">
        <v>2.2529045606601357E-2</v>
      </c>
      <c r="O118" s="302">
        <f t="shared" si="58"/>
        <v>0.1718101255875715</v>
      </c>
    </row>
    <row r="119" spans="1:15" s="236" customFormat="1" x14ac:dyDescent="0.2">
      <c r="A119" s="237" t="str">
        <f>name!E$12</f>
        <v>Elementary occupations</v>
      </c>
      <c r="B119" s="302">
        <v>2.4181152345497302E-2</v>
      </c>
      <c r="C119" s="302">
        <v>4.213393989687883E-3</v>
      </c>
      <c r="D119" s="302">
        <v>5.9465704874076351E-3</v>
      </c>
      <c r="E119" s="302">
        <f t="shared" si="56"/>
        <v>3.4341116822592818E-2</v>
      </c>
      <c r="F119" s="303"/>
      <c r="G119" s="302">
        <v>4.6161454543911871E-2</v>
      </c>
      <c r="H119" s="302">
        <v>7.1903738690571994E-3</v>
      </c>
      <c r="I119" s="302">
        <v>3.6723415754939301E-2</v>
      </c>
      <c r="J119" s="302">
        <f t="shared" si="59"/>
        <v>9.007524416790838E-2</v>
      </c>
      <c r="K119" s="303"/>
      <c r="L119" s="302">
        <v>3.4347817598405196E-2</v>
      </c>
      <c r="M119" s="302">
        <v>4.7752352729120238E-3</v>
      </c>
      <c r="N119" s="302">
        <v>4.7010540851475623E-2</v>
      </c>
      <c r="O119" s="302">
        <f t="shared" si="58"/>
        <v>8.6133593722792834E-2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1.7811109929515963</v>
      </c>
      <c r="C121" s="311">
        <f t="shared" ref="C121:E121" si="60">SUM(C111:C119)</f>
        <v>0.13151894191451446</v>
      </c>
      <c r="D121" s="311">
        <f t="shared" si="60"/>
        <v>0.14437006513388811</v>
      </c>
      <c r="E121" s="311">
        <f t="shared" si="60"/>
        <v>2.0569999999999991</v>
      </c>
      <c r="F121" s="311"/>
      <c r="G121" s="311">
        <f t="shared" ref="G121:J121" si="61">SUM(G111:G119)</f>
        <v>4.2698001255935534</v>
      </c>
      <c r="H121" s="311">
        <f t="shared" si="61"/>
        <v>0.32336160771187311</v>
      </c>
      <c r="I121" s="311">
        <f t="shared" si="61"/>
        <v>0.41883826669456958</v>
      </c>
      <c r="J121" s="311">
        <f t="shared" si="61"/>
        <v>5.0119999999999969</v>
      </c>
      <c r="K121" s="311"/>
      <c r="L121" s="311">
        <f t="shared" ref="L121:O121" si="62">SUM(L111:L119)</f>
        <v>4.1983844772790215</v>
      </c>
      <c r="M121" s="311">
        <f t="shared" si="62"/>
        <v>0.32282314728410771</v>
      </c>
      <c r="N121" s="311">
        <f t="shared" si="62"/>
        <v>0.40279237543687263</v>
      </c>
      <c r="O121" s="311">
        <f t="shared" si="62"/>
        <v>4.9240000000000022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0.54187113036990819</v>
      </c>
      <c r="C128" s="302">
        <v>2.1800941897758098E-2</v>
      </c>
      <c r="D128" s="302">
        <v>1.1820240762221566E-2</v>
      </c>
      <c r="E128" s="302">
        <f>SUM(B128:D128)</f>
        <v>0.57549231302988779</v>
      </c>
      <c r="F128" s="303"/>
      <c r="G128" s="302">
        <v>0.7021752932140467</v>
      </c>
      <c r="H128" s="302">
        <v>7.9908595221409889E-2</v>
      </c>
      <c r="I128" s="302">
        <v>6.6112973039312656E-2</v>
      </c>
      <c r="J128" s="302">
        <f>SUM(G128:I128)</f>
        <v>0.84819686147476925</v>
      </c>
      <c r="K128" s="303"/>
      <c r="L128" s="302">
        <v>0.78714678724087517</v>
      </c>
      <c r="M128" s="302">
        <v>9.738950361638618E-2</v>
      </c>
      <c r="N128" s="302">
        <v>6.9597977534676142E-2</v>
      </c>
      <c r="O128" s="302">
        <f>SUM(L128:N128)</f>
        <v>0.95413426839193749</v>
      </c>
    </row>
    <row r="129" spans="1:15" s="236" customFormat="1" x14ac:dyDescent="0.2">
      <c r="A129" s="237" t="str">
        <f>name!E$5</f>
        <v>Professional occupations</v>
      </c>
      <c r="B129" s="302">
        <v>0.51620139649610186</v>
      </c>
      <c r="C129" s="302">
        <v>4.3086114961288571E-2</v>
      </c>
      <c r="D129" s="302">
        <v>1.2405190630365723E-2</v>
      </c>
      <c r="E129" s="302">
        <f t="shared" ref="E129:E136" si="63">SUM(B129:D129)</f>
        <v>0.57169270208775613</v>
      </c>
      <c r="F129" s="303"/>
      <c r="G129" s="302">
        <v>0.75089959852433441</v>
      </c>
      <c r="H129" s="302">
        <v>7.4788401726240766E-2</v>
      </c>
      <c r="I129" s="302">
        <v>3.0006203424332932E-2</v>
      </c>
      <c r="J129" s="302">
        <f t="shared" ref="J129:J131" si="64">SUM(G129:I129)</f>
        <v>0.85569420367490812</v>
      </c>
      <c r="K129" s="303"/>
      <c r="L129" s="302">
        <v>1.0539873926087076</v>
      </c>
      <c r="M129" s="302">
        <v>9.7143618443538957E-2</v>
      </c>
      <c r="N129" s="302">
        <v>2.717803373235194E-2</v>
      </c>
      <c r="O129" s="302">
        <f t="shared" ref="O129:O136" si="65">SUM(L129:N129)</f>
        <v>1.1783090447845985</v>
      </c>
    </row>
    <row r="130" spans="1:15" s="236" customFormat="1" x14ac:dyDescent="0.2">
      <c r="A130" s="237" t="str">
        <f>name!E$6</f>
        <v>Associate professional occupations</v>
      </c>
      <c r="B130" s="302">
        <v>0.53561518028870891</v>
      </c>
      <c r="C130" s="302">
        <v>4.8377277035679726E-2</v>
      </c>
      <c r="D130" s="302">
        <v>1.7465944134684747E-2</v>
      </c>
      <c r="E130" s="302">
        <f t="shared" si="63"/>
        <v>0.60145840145907337</v>
      </c>
      <c r="F130" s="303"/>
      <c r="G130" s="302">
        <v>0.67833218111466342</v>
      </c>
      <c r="H130" s="302">
        <v>6.4798014736095977E-2</v>
      </c>
      <c r="I130" s="302">
        <v>1.8114546391361806E-2</v>
      </c>
      <c r="J130" s="302">
        <f t="shared" si="64"/>
        <v>0.76124474224212124</v>
      </c>
      <c r="K130" s="303"/>
      <c r="L130" s="302">
        <v>0.79618980556782204</v>
      </c>
      <c r="M130" s="302">
        <v>6.2803464571548881E-2</v>
      </c>
      <c r="N130" s="302">
        <v>2.0612669140156206E-2</v>
      </c>
      <c r="O130" s="302">
        <f t="shared" si="65"/>
        <v>0.87960593927952713</v>
      </c>
    </row>
    <row r="131" spans="1:15" s="236" customFormat="1" x14ac:dyDescent="0.2">
      <c r="A131" s="237" t="str">
        <f>name!E$7</f>
        <v>Administrative and secretarial occupations</v>
      </c>
      <c r="B131" s="302">
        <v>0.1972560521242081</v>
      </c>
      <c r="C131" s="302">
        <v>8.1189365194134985E-2</v>
      </c>
      <c r="D131" s="302">
        <v>6.5667214393066945E-3</v>
      </c>
      <c r="E131" s="302">
        <f t="shared" si="63"/>
        <v>0.2850121387576498</v>
      </c>
      <c r="F131" s="303"/>
      <c r="G131" s="302">
        <v>0.19894382435120453</v>
      </c>
      <c r="H131" s="302">
        <v>0.10351303035106717</v>
      </c>
      <c r="I131" s="302">
        <v>3.8057992377383103E-3</v>
      </c>
      <c r="J131" s="302">
        <f t="shared" si="64"/>
        <v>0.30626265394001001</v>
      </c>
      <c r="K131" s="303"/>
      <c r="L131" s="302">
        <v>0.18761611943407824</v>
      </c>
      <c r="M131" s="302">
        <v>0.10791910409713873</v>
      </c>
      <c r="N131" s="302">
        <v>5.5806155700347587E-3</v>
      </c>
      <c r="O131" s="302">
        <f t="shared" si="65"/>
        <v>0.30111583910125173</v>
      </c>
    </row>
    <row r="132" spans="1:15" s="236" customFormat="1" x14ac:dyDescent="0.2">
      <c r="A132" s="237" t="str">
        <f>name!E$8</f>
        <v>Skilled trades occupations</v>
      </c>
      <c r="B132" s="302">
        <v>0.30359170541499875</v>
      </c>
      <c r="C132" s="302">
        <v>3.3589193804298298E-2</v>
      </c>
      <c r="D132" s="302">
        <v>2.8003944862291189E-2</v>
      </c>
      <c r="E132" s="302">
        <f t="shared" si="63"/>
        <v>0.36518484408158824</v>
      </c>
      <c r="F132" s="303"/>
      <c r="G132" s="302">
        <v>0.33143965137565284</v>
      </c>
      <c r="H132" s="302">
        <v>9.4624547622290653E-2</v>
      </c>
      <c r="I132" s="302">
        <v>7.5068810892117921E-2</v>
      </c>
      <c r="J132" s="302">
        <f>SUM(G132:I132)</f>
        <v>0.50113300989006149</v>
      </c>
      <c r="K132" s="303"/>
      <c r="L132" s="302">
        <v>0.38139993509929265</v>
      </c>
      <c r="M132" s="302">
        <v>0.13357682280523536</v>
      </c>
      <c r="N132" s="302">
        <v>7.5537185951726107E-2</v>
      </c>
      <c r="O132" s="302">
        <f t="shared" si="65"/>
        <v>0.59051394385625411</v>
      </c>
    </row>
    <row r="133" spans="1:15" s="236" customFormat="1" x14ac:dyDescent="0.2">
      <c r="A133" s="237" t="str">
        <f>name!E$9</f>
        <v>Caring, leisure and other service occupations</v>
      </c>
      <c r="B133" s="302">
        <v>8.3826099670068321E-2</v>
      </c>
      <c r="C133" s="302">
        <v>1.5821553591415995E-2</v>
      </c>
      <c r="D133" s="302">
        <v>1.1311398832500654E-2</v>
      </c>
      <c r="E133" s="302">
        <f t="shared" si="63"/>
        <v>0.11095905209398496</v>
      </c>
      <c r="F133" s="303"/>
      <c r="G133" s="302">
        <v>9.2490341995498423E-2</v>
      </c>
      <c r="H133" s="302">
        <v>2.4520386226553125E-2</v>
      </c>
      <c r="I133" s="302">
        <v>2.787837908298008E-3</v>
      </c>
      <c r="J133" s="302">
        <f t="shared" ref="J133:J136" si="66">SUM(G133:I133)</f>
        <v>0.11979856613034956</v>
      </c>
      <c r="K133" s="303"/>
      <c r="L133" s="302">
        <v>0.12647712269823236</v>
      </c>
      <c r="M133" s="302">
        <v>2.2436301889198613E-2</v>
      </c>
      <c r="N133" s="302">
        <v>3.6979942901168694E-3</v>
      </c>
      <c r="O133" s="302">
        <f t="shared" si="65"/>
        <v>0.15261141887754784</v>
      </c>
    </row>
    <row r="134" spans="1:15" s="236" customFormat="1" x14ac:dyDescent="0.2">
      <c r="A134" s="237" t="str">
        <f>name!E$10</f>
        <v>Sales and customer service occupations</v>
      </c>
      <c r="B134" s="302">
        <v>9.0378767959482131E-2</v>
      </c>
      <c r="C134" s="302">
        <v>4.4301170753262675E-2</v>
      </c>
      <c r="D134" s="302">
        <v>5.045656986517425E-3</v>
      </c>
      <c r="E134" s="302">
        <f t="shared" si="63"/>
        <v>0.13972559569926224</v>
      </c>
      <c r="F134" s="303"/>
      <c r="G134" s="302">
        <v>0.10181588478069292</v>
      </c>
      <c r="H134" s="302">
        <v>6.3291854795937533E-2</v>
      </c>
      <c r="I134" s="302">
        <v>1.1815738051939929E-2</v>
      </c>
      <c r="J134" s="302">
        <f t="shared" si="66"/>
        <v>0.17692347762857036</v>
      </c>
      <c r="K134" s="303"/>
      <c r="L134" s="302">
        <v>0.13747139021373053</v>
      </c>
      <c r="M134" s="302">
        <v>7.8328179825320074E-2</v>
      </c>
      <c r="N134" s="302">
        <v>1.0128599522014716E-2</v>
      </c>
      <c r="O134" s="302">
        <f t="shared" si="65"/>
        <v>0.22592816956106532</v>
      </c>
    </row>
    <row r="135" spans="1:15" s="236" customFormat="1" x14ac:dyDescent="0.2">
      <c r="A135" s="237" t="str">
        <f>name!E$11</f>
        <v>Process, plant and machine operatives</v>
      </c>
      <c r="B135" s="302">
        <v>0.76756342229636843</v>
      </c>
      <c r="C135" s="302">
        <v>3.3896158947653132E-2</v>
      </c>
      <c r="D135" s="302">
        <v>5.8269629685548862E-3</v>
      </c>
      <c r="E135" s="302">
        <f t="shared" si="63"/>
        <v>0.8072865442125764</v>
      </c>
      <c r="F135" s="303"/>
      <c r="G135" s="302">
        <v>0.77395412618129067</v>
      </c>
      <c r="H135" s="302">
        <v>0.12492276119751465</v>
      </c>
      <c r="I135" s="302">
        <v>2.1480913134871854E-2</v>
      </c>
      <c r="J135" s="302">
        <f t="shared" si="66"/>
        <v>0.92035780051367722</v>
      </c>
      <c r="K135" s="303"/>
      <c r="L135" s="302">
        <v>0.95058712915238008</v>
      </c>
      <c r="M135" s="302">
        <v>0.14671161957580786</v>
      </c>
      <c r="N135" s="302">
        <v>2.3493478860268546E-2</v>
      </c>
      <c r="O135" s="302">
        <f t="shared" si="65"/>
        <v>1.1207922275884565</v>
      </c>
    </row>
    <row r="136" spans="1:15" s="236" customFormat="1" x14ac:dyDescent="0.2">
      <c r="A136" s="237" t="str">
        <f>name!E$12</f>
        <v>Elementary occupations</v>
      </c>
      <c r="B136" s="302">
        <v>0.74885173514969761</v>
      </c>
      <c r="C136" s="302">
        <v>3.6218613963346136E-2</v>
      </c>
      <c r="D136" s="302">
        <v>2.0118059465180218E-2</v>
      </c>
      <c r="E136" s="302">
        <f t="shared" si="63"/>
        <v>0.80518840857822394</v>
      </c>
      <c r="F136" s="303"/>
      <c r="G136" s="302">
        <v>0.71994147315535983</v>
      </c>
      <c r="H136" s="302">
        <v>5.029903346221859E-2</v>
      </c>
      <c r="I136" s="302">
        <v>1.1148177887934395E-2</v>
      </c>
      <c r="J136" s="302">
        <f t="shared" si="66"/>
        <v>0.7813886845055128</v>
      </c>
      <c r="K136" s="303"/>
      <c r="L136" s="302">
        <v>0.70690843382249935</v>
      </c>
      <c r="M136" s="302">
        <v>6.3148164472580467E-2</v>
      </c>
      <c r="N136" s="302">
        <v>1.4932550264271035E-2</v>
      </c>
      <c r="O136" s="302">
        <f t="shared" si="65"/>
        <v>0.78498914855935076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3.7851554897695423</v>
      </c>
      <c r="C138" s="311">
        <f t="shared" ref="C138:E138" si="67">SUM(C128:C136)</f>
        <v>0.35828039014883767</v>
      </c>
      <c r="D138" s="311">
        <f t="shared" si="67"/>
        <v>0.11856412008162309</v>
      </c>
      <c r="E138" s="311">
        <f t="shared" si="67"/>
        <v>4.2620000000000022</v>
      </c>
      <c r="F138" s="311"/>
      <c r="G138" s="311">
        <f t="shared" ref="G138:J138" si="68">SUM(G128:G136)</f>
        <v>4.3499923746927438</v>
      </c>
      <c r="H138" s="311">
        <f t="shared" si="68"/>
        <v>0.68066662533932831</v>
      </c>
      <c r="I138" s="311">
        <f t="shared" si="68"/>
        <v>0.24034099996790781</v>
      </c>
      <c r="J138" s="311">
        <f t="shared" si="68"/>
        <v>5.2709999999999795</v>
      </c>
      <c r="K138" s="311"/>
      <c r="L138" s="311">
        <f t="shared" ref="L138:O138" si="69">SUM(L128:L136)</f>
        <v>5.1277841158376178</v>
      </c>
      <c r="M138" s="311">
        <f t="shared" si="69"/>
        <v>0.80945677929675508</v>
      </c>
      <c r="N138" s="311">
        <f t="shared" si="69"/>
        <v>0.25075910486561631</v>
      </c>
      <c r="O138" s="311">
        <f t="shared" si="69"/>
        <v>6.18799999999999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4.5299126756073935</v>
      </c>
      <c r="C145" s="302">
        <v>0.32072548282237023</v>
      </c>
      <c r="D145" s="302">
        <v>1.3795378980819275</v>
      </c>
      <c r="E145" s="302">
        <f>SUM(B145:D145)</f>
        <v>6.2301760565116915</v>
      </c>
      <c r="F145" s="303"/>
      <c r="G145" s="302">
        <v>5.9230833356044803</v>
      </c>
      <c r="H145" s="302">
        <v>0.81182892773135718</v>
      </c>
      <c r="I145" s="302">
        <v>2.4073921228047719</v>
      </c>
      <c r="J145" s="302">
        <f>SUM(G145:I145)</f>
        <v>9.1423043861406086</v>
      </c>
      <c r="K145" s="303"/>
      <c r="L145" s="302">
        <v>6.0978058090075304</v>
      </c>
      <c r="M145" s="302">
        <v>0.87574451402045583</v>
      </c>
      <c r="N145" s="302">
        <v>2.6714278824576478</v>
      </c>
      <c r="O145" s="302">
        <f>SUM(L145:N145)</f>
        <v>9.6449782054856339</v>
      </c>
    </row>
    <row r="146" spans="1:15" s="236" customFormat="1" x14ac:dyDescent="0.2">
      <c r="A146" s="237" t="str">
        <f>name!E$5</f>
        <v>Professional occupations</v>
      </c>
      <c r="B146" s="302">
        <v>4.7896174152917483</v>
      </c>
      <c r="C146" s="302">
        <v>0.19801184108700964</v>
      </c>
      <c r="D146" s="302">
        <v>0.6769942879983829</v>
      </c>
      <c r="E146" s="302">
        <f t="shared" ref="E146:E153" si="70">SUM(B146:D146)</f>
        <v>5.6646235443771413</v>
      </c>
      <c r="F146" s="303"/>
      <c r="G146" s="302">
        <v>7.0467671112479566</v>
      </c>
      <c r="H146" s="302">
        <v>0.44319540116575723</v>
      </c>
      <c r="I146" s="302">
        <v>1.0214324134728443</v>
      </c>
      <c r="J146" s="302">
        <f t="shared" ref="J146:J148" si="71">SUM(G146:I146)</f>
        <v>8.5113949258865578</v>
      </c>
      <c r="K146" s="303"/>
      <c r="L146" s="302">
        <v>10.410037879288861</v>
      </c>
      <c r="M146" s="302">
        <v>0.49903543988297616</v>
      </c>
      <c r="N146" s="302">
        <v>0.8122576717983343</v>
      </c>
      <c r="O146" s="302">
        <f t="shared" ref="O146:O153" si="72">SUM(L146:N146)</f>
        <v>11.721330990970172</v>
      </c>
    </row>
    <row r="147" spans="1:15" s="236" customFormat="1" x14ac:dyDescent="0.2">
      <c r="A147" s="237" t="str">
        <f>name!E$6</f>
        <v>Associate professional occupations</v>
      </c>
      <c r="B147" s="302">
        <v>2.7491758202078835</v>
      </c>
      <c r="C147" s="302">
        <v>0.24726999888276066</v>
      </c>
      <c r="D147" s="302">
        <v>0.31238207970217025</v>
      </c>
      <c r="E147" s="302">
        <f t="shared" si="70"/>
        <v>3.3088278987928144</v>
      </c>
      <c r="F147" s="303"/>
      <c r="G147" s="302">
        <v>3.8019437871070103</v>
      </c>
      <c r="H147" s="302">
        <v>0.47243195880477828</v>
      </c>
      <c r="I147" s="302">
        <v>0.4109793335579125</v>
      </c>
      <c r="J147" s="302">
        <f t="shared" si="71"/>
        <v>4.6853550794697005</v>
      </c>
      <c r="K147" s="303"/>
      <c r="L147" s="302">
        <v>4.4801070597642765</v>
      </c>
      <c r="M147" s="302">
        <v>0.45304074408220246</v>
      </c>
      <c r="N147" s="302">
        <v>0.45209258116783885</v>
      </c>
      <c r="O147" s="302">
        <f t="shared" si="72"/>
        <v>5.3852403850143178</v>
      </c>
    </row>
    <row r="148" spans="1:15" s="236" customFormat="1" x14ac:dyDescent="0.2">
      <c r="A148" s="237" t="str">
        <f>name!E$7</f>
        <v>Administrative and secretarial occupations</v>
      </c>
      <c r="B148" s="302">
        <v>2.0437122198441191</v>
      </c>
      <c r="C148" s="302">
        <v>1.7650672200981725</v>
      </c>
      <c r="D148" s="302">
        <v>0.61251082887173514</v>
      </c>
      <c r="E148" s="302">
        <f t="shared" si="70"/>
        <v>4.421290268814027</v>
      </c>
      <c r="F148" s="303"/>
      <c r="G148" s="302">
        <v>2.3620887854890662</v>
      </c>
      <c r="H148" s="302">
        <v>2.4093507320696155</v>
      </c>
      <c r="I148" s="302">
        <v>0.61825690144799772</v>
      </c>
      <c r="J148" s="302">
        <f t="shared" si="71"/>
        <v>5.389696419006679</v>
      </c>
      <c r="K148" s="303"/>
      <c r="L148" s="302">
        <v>2.0460930457685955</v>
      </c>
      <c r="M148" s="302">
        <v>2.6849841025675305</v>
      </c>
      <c r="N148" s="302">
        <v>0.4830201745034417</v>
      </c>
      <c r="O148" s="302">
        <f t="shared" si="72"/>
        <v>5.2140973228395682</v>
      </c>
    </row>
    <row r="149" spans="1:15" s="236" customFormat="1" x14ac:dyDescent="0.2">
      <c r="A149" s="237" t="str">
        <f>name!E$8</f>
        <v>Skilled trades occupations</v>
      </c>
      <c r="B149" s="302">
        <v>7.7331412975875704</v>
      </c>
      <c r="C149" s="302">
        <v>0.50061784651270191</v>
      </c>
      <c r="D149" s="302">
        <v>15.683521600579642</v>
      </c>
      <c r="E149" s="302">
        <f t="shared" si="70"/>
        <v>23.917280744679914</v>
      </c>
      <c r="F149" s="303"/>
      <c r="G149" s="302">
        <v>7.0777350175599842</v>
      </c>
      <c r="H149" s="302">
        <v>0.53513510834318734</v>
      </c>
      <c r="I149" s="302">
        <v>15.659012701270221</v>
      </c>
      <c r="J149" s="302">
        <f>SUM(G149:I149)</f>
        <v>23.271882827173393</v>
      </c>
      <c r="K149" s="303"/>
      <c r="L149" s="302">
        <v>5.0675591094783137</v>
      </c>
      <c r="M149" s="302">
        <v>0.92003525889727711</v>
      </c>
      <c r="N149" s="302">
        <v>17.693595600125004</v>
      </c>
      <c r="O149" s="302">
        <f t="shared" si="72"/>
        <v>23.681189968500597</v>
      </c>
    </row>
    <row r="150" spans="1:15" s="236" customFormat="1" x14ac:dyDescent="0.2">
      <c r="A150" s="237" t="str">
        <f>name!E$9</f>
        <v>Caring, leisure and other service occupations</v>
      </c>
      <c r="B150" s="302">
        <v>0.12161313243174041</v>
      </c>
      <c r="C150" s="302">
        <v>2.7116489516762723E-2</v>
      </c>
      <c r="D150" s="302">
        <v>1.8618646210143638E-2</v>
      </c>
      <c r="E150" s="302">
        <f t="shared" si="70"/>
        <v>0.16734826815864678</v>
      </c>
      <c r="F150" s="303"/>
      <c r="G150" s="302">
        <v>0.15295507425789423</v>
      </c>
      <c r="H150" s="302">
        <v>4.7818795377515738E-2</v>
      </c>
      <c r="I150" s="302">
        <v>2.4760572922051173E-2</v>
      </c>
      <c r="J150" s="302">
        <f t="shared" ref="J150:J153" si="73">SUM(G150:I150)</f>
        <v>0.22553444255746113</v>
      </c>
      <c r="K150" s="303"/>
      <c r="L150" s="302">
        <v>0.14258923499741</v>
      </c>
      <c r="M150" s="302">
        <v>3.7374349976211162E-2</v>
      </c>
      <c r="N150" s="302">
        <v>3.7963486033812256E-2</v>
      </c>
      <c r="O150" s="302">
        <f t="shared" si="72"/>
        <v>0.21792707100743341</v>
      </c>
    </row>
    <row r="151" spans="1:15" s="236" customFormat="1" x14ac:dyDescent="0.2">
      <c r="A151" s="237" t="str">
        <f>name!E$10</f>
        <v>Sales and customer service occupations</v>
      </c>
      <c r="B151" s="302">
        <v>0.47920515223120624</v>
      </c>
      <c r="C151" s="302">
        <v>0.20349869401044934</v>
      </c>
      <c r="D151" s="302">
        <v>0.10780234290115101</v>
      </c>
      <c r="E151" s="302">
        <f t="shared" si="70"/>
        <v>0.79050618914280657</v>
      </c>
      <c r="F151" s="303"/>
      <c r="G151" s="302">
        <v>0.55669961402087231</v>
      </c>
      <c r="H151" s="302">
        <v>0.33593728362611447</v>
      </c>
      <c r="I151" s="302">
        <v>0.12280187884676734</v>
      </c>
      <c r="J151" s="302">
        <f t="shared" si="73"/>
        <v>1.015438776493754</v>
      </c>
      <c r="K151" s="303"/>
      <c r="L151" s="302">
        <v>0.63936639351161217</v>
      </c>
      <c r="M151" s="302">
        <v>0.35836081842110246</v>
      </c>
      <c r="N151" s="302">
        <v>0.12909980354379383</v>
      </c>
      <c r="O151" s="302">
        <f t="shared" si="72"/>
        <v>1.1268270154765085</v>
      </c>
    </row>
    <row r="152" spans="1:15" s="236" customFormat="1" x14ac:dyDescent="0.2">
      <c r="A152" s="237" t="str">
        <f>name!E$11</f>
        <v>Process, plant and machine operatives</v>
      </c>
      <c r="B152" s="302">
        <v>3.1403926206533308</v>
      </c>
      <c r="C152" s="302">
        <v>0.11086291579031776</v>
      </c>
      <c r="D152" s="302">
        <v>1.032257124178132</v>
      </c>
      <c r="E152" s="302">
        <f t="shared" si="70"/>
        <v>4.2835126606217804</v>
      </c>
      <c r="F152" s="303"/>
      <c r="G152" s="302">
        <v>2.8909802492779519</v>
      </c>
      <c r="H152" s="302">
        <v>0.21901894144809245</v>
      </c>
      <c r="I152" s="302">
        <v>1.4444565004174141</v>
      </c>
      <c r="J152" s="302">
        <f t="shared" si="73"/>
        <v>4.5544556911434588</v>
      </c>
      <c r="K152" s="303"/>
      <c r="L152" s="302">
        <v>2.6943106025264059</v>
      </c>
      <c r="M152" s="302">
        <v>0.2113519509681428</v>
      </c>
      <c r="N152" s="302">
        <v>2.0779400802384873</v>
      </c>
      <c r="O152" s="302">
        <f t="shared" si="72"/>
        <v>4.9836026337330361</v>
      </c>
    </row>
    <row r="153" spans="1:15" s="236" customFormat="1" x14ac:dyDescent="0.2">
      <c r="A153" s="237" t="str">
        <f>name!E$12</f>
        <v>Elementary occupations</v>
      </c>
      <c r="B153" s="302">
        <v>1.4743734265676367</v>
      </c>
      <c r="C153" s="302">
        <v>0.38443592401906762</v>
      </c>
      <c r="D153" s="302">
        <v>1.2236250183145907</v>
      </c>
      <c r="E153" s="302">
        <f t="shared" si="70"/>
        <v>3.082434368901295</v>
      </c>
      <c r="F153" s="303"/>
      <c r="G153" s="302">
        <v>1.3119029333183589</v>
      </c>
      <c r="H153" s="302">
        <v>0.51501868541453732</v>
      </c>
      <c r="I153" s="302">
        <v>1.3710158333955891</v>
      </c>
      <c r="J153" s="302">
        <f t="shared" si="73"/>
        <v>3.1979374521284853</v>
      </c>
      <c r="K153" s="303"/>
      <c r="L153" s="302">
        <v>1.4731420788706944</v>
      </c>
      <c r="M153" s="302">
        <v>0.5968728647173922</v>
      </c>
      <c r="N153" s="302">
        <v>1.8707914633846394</v>
      </c>
      <c r="O153" s="302">
        <f t="shared" si="72"/>
        <v>3.940806406972726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27.061143760422627</v>
      </c>
      <c r="C155" s="311">
        <f t="shared" ref="C155:E155" si="74">SUM(C145:C153)</f>
        <v>3.7576064127396123</v>
      </c>
      <c r="D155" s="311">
        <f t="shared" si="74"/>
        <v>21.047249826837874</v>
      </c>
      <c r="E155" s="311">
        <f t="shared" si="74"/>
        <v>51.86600000000012</v>
      </c>
      <c r="F155" s="311"/>
      <c r="G155" s="311">
        <f t="shared" ref="G155:J155" si="75">SUM(G145:G153)</f>
        <v>31.124155907883573</v>
      </c>
      <c r="H155" s="311">
        <f t="shared" si="75"/>
        <v>5.7897358339809539</v>
      </c>
      <c r="I155" s="311">
        <f t="shared" si="75"/>
        <v>23.080108258135571</v>
      </c>
      <c r="J155" s="311">
        <f t="shared" si="75"/>
        <v>59.994000000000099</v>
      </c>
      <c r="K155" s="311"/>
      <c r="L155" s="311">
        <f t="shared" ref="L155:O155" si="76">SUM(L145:L153)</f>
        <v>33.051011213213698</v>
      </c>
      <c r="M155" s="311">
        <f t="shared" si="76"/>
        <v>6.6368000435332917</v>
      </c>
      <c r="N155" s="311">
        <f t="shared" si="76"/>
        <v>26.228188743253</v>
      </c>
      <c r="O155" s="311">
        <f t="shared" si="76"/>
        <v>65.915999999999983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12.734551079708881</v>
      </c>
      <c r="C162" s="302">
        <v>1.0501422370391376</v>
      </c>
      <c r="D162" s="302">
        <v>2.7751663104751496</v>
      </c>
      <c r="E162" s="302">
        <f>SUM(B162:D162)</f>
        <v>16.559859627223169</v>
      </c>
      <c r="F162" s="303"/>
      <c r="G162" s="302">
        <v>14.873303018015031</v>
      </c>
      <c r="H162" s="302">
        <v>1.7862726836093663</v>
      </c>
      <c r="I162" s="302">
        <v>2.6826342001855803</v>
      </c>
      <c r="J162" s="302">
        <f>SUM(G162:I162)</f>
        <v>19.34220990180998</v>
      </c>
      <c r="K162" s="303"/>
      <c r="L162" s="302">
        <v>15.654948056333282</v>
      </c>
      <c r="M162" s="302">
        <v>1.9006830985911936</v>
      </c>
      <c r="N162" s="302">
        <v>3.0174347058752256</v>
      </c>
      <c r="O162" s="302">
        <f>SUM(L162:N162)</f>
        <v>20.573065860799701</v>
      </c>
    </row>
    <row r="163" spans="1:15" s="236" customFormat="1" x14ac:dyDescent="0.2">
      <c r="A163" s="237" t="str">
        <f>name!E$5</f>
        <v>Professional occupations</v>
      </c>
      <c r="B163" s="302">
        <v>7.9804034579641119</v>
      </c>
      <c r="C163" s="302">
        <v>1.1337171629662053</v>
      </c>
      <c r="D163" s="302">
        <v>0.59004444021319502</v>
      </c>
      <c r="E163" s="302">
        <f t="shared" ref="E163:E170" si="77">SUM(B163:D163)</f>
        <v>9.7041650611435113</v>
      </c>
      <c r="F163" s="303"/>
      <c r="G163" s="302">
        <v>10.608354988442551</v>
      </c>
      <c r="H163" s="302">
        <v>1.6906304541478767</v>
      </c>
      <c r="I163" s="302">
        <v>0.55499656004621001</v>
      </c>
      <c r="J163" s="302">
        <f t="shared" ref="J163:J165" si="78">SUM(G163:I163)</f>
        <v>12.853982002636638</v>
      </c>
      <c r="K163" s="303"/>
      <c r="L163" s="302">
        <v>14.066850494445331</v>
      </c>
      <c r="M163" s="302">
        <v>1.6752796069046787</v>
      </c>
      <c r="N163" s="302">
        <v>0.46186176982485788</v>
      </c>
      <c r="O163" s="302">
        <f t="shared" ref="O163:O170" si="79">SUM(L163:N163)</f>
        <v>16.203991871174868</v>
      </c>
    </row>
    <row r="164" spans="1:15" s="236" customFormat="1" x14ac:dyDescent="0.2">
      <c r="A164" s="237" t="str">
        <f>name!E$6</f>
        <v>Associate professional occupations</v>
      </c>
      <c r="B164" s="302">
        <v>8.1873896805990309</v>
      </c>
      <c r="C164" s="302">
        <v>1.9144843734271535</v>
      </c>
      <c r="D164" s="302">
        <v>0.56320933147839214</v>
      </c>
      <c r="E164" s="302">
        <f t="shared" si="77"/>
        <v>10.665083385504577</v>
      </c>
      <c r="F164" s="303"/>
      <c r="G164" s="302">
        <v>9.6932789131093315</v>
      </c>
      <c r="H164" s="302">
        <v>2.3749344286550884</v>
      </c>
      <c r="I164" s="302">
        <v>0.43489754600315222</v>
      </c>
      <c r="J164" s="302">
        <f t="shared" si="78"/>
        <v>12.503110887767571</v>
      </c>
      <c r="K164" s="303"/>
      <c r="L164" s="302">
        <v>11.069651127824923</v>
      </c>
      <c r="M164" s="302">
        <v>2.1920653446483227</v>
      </c>
      <c r="N164" s="302">
        <v>0.44603437770438437</v>
      </c>
      <c r="O164" s="302">
        <f t="shared" si="79"/>
        <v>13.70775085017763</v>
      </c>
    </row>
    <row r="165" spans="1:15" s="236" customFormat="1" x14ac:dyDescent="0.2">
      <c r="A165" s="237" t="str">
        <f>name!E$7</f>
        <v>Administrative and secretarial occupations</v>
      </c>
      <c r="B165" s="302">
        <v>8.0948358811931787</v>
      </c>
      <c r="C165" s="302">
        <v>3.4443114221554372</v>
      </c>
      <c r="D165" s="302">
        <v>0.22720933714828956</v>
      </c>
      <c r="E165" s="302">
        <f t="shared" si="77"/>
        <v>11.766356640496905</v>
      </c>
      <c r="F165" s="303"/>
      <c r="G165" s="302">
        <v>8.3851236100918261</v>
      </c>
      <c r="H165" s="302">
        <v>3.6900254549993043</v>
      </c>
      <c r="I165" s="302">
        <v>0.1940918993243029</v>
      </c>
      <c r="J165" s="302">
        <f t="shared" si="78"/>
        <v>12.269240964415433</v>
      </c>
      <c r="K165" s="303"/>
      <c r="L165" s="302">
        <v>9.2137269640949953</v>
      </c>
      <c r="M165" s="302">
        <v>3.3947325164953126</v>
      </c>
      <c r="N165" s="302">
        <v>0.18189695158615551</v>
      </c>
      <c r="O165" s="302">
        <f t="shared" si="79"/>
        <v>12.790356432176464</v>
      </c>
    </row>
    <row r="166" spans="1:15" s="236" customFormat="1" x14ac:dyDescent="0.2">
      <c r="A166" s="237" t="str">
        <f>name!E$8</f>
        <v>Skilled trades occupations</v>
      </c>
      <c r="B166" s="302">
        <v>6.9858371147290743</v>
      </c>
      <c r="C166" s="302">
        <v>1.2689754491373892</v>
      </c>
      <c r="D166" s="302">
        <v>1.3816339726455706</v>
      </c>
      <c r="E166" s="302">
        <f t="shared" si="77"/>
        <v>9.6364465365120342</v>
      </c>
      <c r="F166" s="303"/>
      <c r="G166" s="302">
        <v>6.2135090554421835</v>
      </c>
      <c r="H166" s="302">
        <v>1.0857008200690506</v>
      </c>
      <c r="I166" s="302">
        <v>1.1304972825328661</v>
      </c>
      <c r="J166" s="302">
        <f>SUM(G166:I166)</f>
        <v>8.429707158044101</v>
      </c>
      <c r="K166" s="303"/>
      <c r="L166" s="302">
        <v>5.8541724683296961</v>
      </c>
      <c r="M166" s="302">
        <v>1.239082959873363</v>
      </c>
      <c r="N166" s="302">
        <v>1.3089369652957641</v>
      </c>
      <c r="O166" s="302">
        <f t="shared" si="79"/>
        <v>8.4021923934988223</v>
      </c>
    </row>
    <row r="167" spans="1:15" s="236" customFormat="1" x14ac:dyDescent="0.2">
      <c r="A167" s="237" t="str">
        <f>name!E$9</f>
        <v>Caring, leisure and other service occupations</v>
      </c>
      <c r="B167" s="302">
        <v>0.84865231077131753</v>
      </c>
      <c r="C167" s="302">
        <v>0.33492232824735479</v>
      </c>
      <c r="D167" s="302">
        <v>0.11656639307251145</v>
      </c>
      <c r="E167" s="302">
        <f t="shared" si="77"/>
        <v>1.3001410320911837</v>
      </c>
      <c r="F167" s="303"/>
      <c r="G167" s="302">
        <v>0.90326205873728171</v>
      </c>
      <c r="H167" s="302">
        <v>0.3159188596093529</v>
      </c>
      <c r="I167" s="302">
        <v>0.12904964384071502</v>
      </c>
      <c r="J167" s="302">
        <f t="shared" ref="J167:J170" si="80">SUM(G167:I167)</f>
        <v>1.3482305621873496</v>
      </c>
      <c r="K167" s="303"/>
      <c r="L167" s="302">
        <v>1.1685306653473477</v>
      </c>
      <c r="M167" s="302">
        <v>0.19932938626996916</v>
      </c>
      <c r="N167" s="302">
        <v>0.22718616971497213</v>
      </c>
      <c r="O167" s="302">
        <f t="shared" si="79"/>
        <v>1.5950462213322891</v>
      </c>
    </row>
    <row r="168" spans="1:15" s="236" customFormat="1" x14ac:dyDescent="0.2">
      <c r="A168" s="237" t="str">
        <f>name!E$10</f>
        <v>Sales and customer service occupations</v>
      </c>
      <c r="B168" s="302">
        <v>9.222077313752834</v>
      </c>
      <c r="C168" s="302">
        <v>26.377172968179419</v>
      </c>
      <c r="D168" s="302">
        <v>1.349630518164961</v>
      </c>
      <c r="E168" s="302">
        <f t="shared" si="77"/>
        <v>36.948880800097214</v>
      </c>
      <c r="F168" s="303"/>
      <c r="G168" s="302">
        <v>8.5982849614581891</v>
      </c>
      <c r="H168" s="302">
        <v>27.10768019443676</v>
      </c>
      <c r="I168" s="302">
        <v>0.87482673491930429</v>
      </c>
      <c r="J168" s="302">
        <f t="shared" si="80"/>
        <v>36.580791890814254</v>
      </c>
      <c r="K168" s="303"/>
      <c r="L168" s="302">
        <v>7.4137736786209132</v>
      </c>
      <c r="M168" s="302">
        <v>25.818871999098505</v>
      </c>
      <c r="N168" s="302">
        <v>0.6401226889472067</v>
      </c>
      <c r="O168" s="302">
        <f t="shared" si="79"/>
        <v>33.872768366666627</v>
      </c>
    </row>
    <row r="169" spans="1:15" s="236" customFormat="1" x14ac:dyDescent="0.2">
      <c r="A169" s="237" t="str">
        <f>name!E$11</f>
        <v>Process, plant and machine operatives</v>
      </c>
      <c r="B169" s="302">
        <v>5.7459305064591115</v>
      </c>
      <c r="C169" s="302">
        <v>1.00685562692021</v>
      </c>
      <c r="D169" s="302">
        <v>0.13561577582968704</v>
      </c>
      <c r="E169" s="302">
        <f t="shared" si="77"/>
        <v>6.8884019092090085</v>
      </c>
      <c r="F169" s="303"/>
      <c r="G169" s="302">
        <v>4.7086063469337258</v>
      </c>
      <c r="H169" s="302">
        <v>1.0451669434315551</v>
      </c>
      <c r="I169" s="302">
        <v>0.12801205002390925</v>
      </c>
      <c r="J169" s="302">
        <f t="shared" si="80"/>
        <v>5.8817853403891904</v>
      </c>
      <c r="K169" s="303"/>
      <c r="L169" s="302">
        <v>4.2639370704280495</v>
      </c>
      <c r="M169" s="302">
        <v>1.1614464745154265</v>
      </c>
      <c r="N169" s="302">
        <v>0.2041706161607133</v>
      </c>
      <c r="O169" s="302">
        <f t="shared" si="79"/>
        <v>5.6295541611041893</v>
      </c>
    </row>
    <row r="170" spans="1:15" s="236" customFormat="1" x14ac:dyDescent="0.2">
      <c r="A170" s="237" t="str">
        <f>name!E$12</f>
        <v>Elementary occupations</v>
      </c>
      <c r="B170" s="302">
        <v>5.7523173194099666</v>
      </c>
      <c r="C170" s="302">
        <v>7.0052712061777127</v>
      </c>
      <c r="D170" s="302">
        <v>0.11307648213457969</v>
      </c>
      <c r="E170" s="302">
        <f t="shared" si="77"/>
        <v>12.870665007722257</v>
      </c>
      <c r="F170" s="303"/>
      <c r="G170" s="302">
        <v>4.6533314847689251</v>
      </c>
      <c r="H170" s="302">
        <v>5.9852621100335224</v>
      </c>
      <c r="I170" s="302">
        <v>7.9347697133243481E-2</v>
      </c>
      <c r="J170" s="302">
        <f t="shared" si="80"/>
        <v>10.717941291935691</v>
      </c>
      <c r="K170" s="303"/>
      <c r="L170" s="302">
        <v>4.7213961430022335</v>
      </c>
      <c r="M170" s="302">
        <v>4.4646390521035615</v>
      </c>
      <c r="N170" s="302">
        <v>0.10523864796357478</v>
      </c>
      <c r="O170" s="302">
        <f t="shared" si="79"/>
        <v>9.2912738430693693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65.551994664587497</v>
      </c>
      <c r="C172" s="311">
        <f t="shared" ref="C172:E172" si="81">SUM(C162:C170)</f>
        <v>43.535852774250017</v>
      </c>
      <c r="D172" s="311">
        <f t="shared" si="81"/>
        <v>7.2521525611623359</v>
      </c>
      <c r="E172" s="311">
        <f t="shared" si="81"/>
        <v>116.33999999999986</v>
      </c>
      <c r="F172" s="311"/>
      <c r="G172" s="311">
        <f t="shared" ref="G172:J172" si="82">SUM(G162:G170)</f>
        <v>68.637054436999051</v>
      </c>
      <c r="H172" s="311">
        <f t="shared" si="82"/>
        <v>45.081591948991878</v>
      </c>
      <c r="I172" s="311">
        <f t="shared" si="82"/>
        <v>6.208353614009285</v>
      </c>
      <c r="J172" s="311">
        <f t="shared" si="82"/>
        <v>119.92700000000021</v>
      </c>
      <c r="K172" s="311"/>
      <c r="L172" s="311">
        <f t="shared" ref="L172:O172" si="83">SUM(L162:L170)</f>
        <v>73.426986668426792</v>
      </c>
      <c r="M172" s="311">
        <f t="shared" si="83"/>
        <v>42.046130438500342</v>
      </c>
      <c r="N172" s="311">
        <f t="shared" si="83"/>
        <v>6.5928828930728551</v>
      </c>
      <c r="O172" s="311">
        <f t="shared" si="83"/>
        <v>122.06599999999995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2.7350673262612006</v>
      </c>
      <c r="C179" s="302">
        <v>0.16423945199866258</v>
      </c>
      <c r="D179" s="302">
        <v>0.84331652587000716</v>
      </c>
      <c r="E179" s="302">
        <f>SUM(B179:D179)</f>
        <v>3.7426233041298707</v>
      </c>
      <c r="F179" s="303"/>
      <c r="G179" s="302">
        <v>3.4294983007510935</v>
      </c>
      <c r="H179" s="302">
        <v>0.38057762131442441</v>
      </c>
      <c r="I179" s="302">
        <v>0.69539119668762739</v>
      </c>
      <c r="J179" s="302">
        <f>SUM(G179:I179)</f>
        <v>4.5054671187531454</v>
      </c>
      <c r="K179" s="303"/>
      <c r="L179" s="302">
        <v>3.0585172952198953</v>
      </c>
      <c r="M179" s="302">
        <v>0.39850801458012103</v>
      </c>
      <c r="N179" s="302">
        <v>0.62210347622678186</v>
      </c>
      <c r="O179" s="302">
        <f>SUM(L179:N179)</f>
        <v>4.0791287860267982</v>
      </c>
    </row>
    <row r="180" spans="1:15" s="236" customFormat="1" x14ac:dyDescent="0.2">
      <c r="A180" s="237" t="str">
        <f>name!E$5</f>
        <v>Professional occupations</v>
      </c>
      <c r="B180" s="302">
        <v>2.3675027467922578</v>
      </c>
      <c r="C180" s="302">
        <v>0.12693397894172823</v>
      </c>
      <c r="D180" s="302">
        <v>0.25507696039930211</v>
      </c>
      <c r="E180" s="302">
        <f t="shared" ref="E180:E187" si="84">SUM(B180:D180)</f>
        <v>2.7495136861332883</v>
      </c>
      <c r="F180" s="303"/>
      <c r="G180" s="302">
        <v>3.7841820191211104</v>
      </c>
      <c r="H180" s="302">
        <v>0.28902120306861956</v>
      </c>
      <c r="I180" s="302">
        <v>0.20549519209416933</v>
      </c>
      <c r="J180" s="302">
        <f t="shared" ref="J180:J182" si="85">SUM(G180:I180)</f>
        <v>4.2786984142838991</v>
      </c>
      <c r="K180" s="303"/>
      <c r="L180" s="302">
        <v>5.2465305586030979</v>
      </c>
      <c r="M180" s="302">
        <v>0.3816538094505032</v>
      </c>
      <c r="N180" s="302">
        <v>0.14717400407288575</v>
      </c>
      <c r="O180" s="302">
        <f t="shared" ref="O180:O187" si="86">SUM(L180:N180)</f>
        <v>5.7753583721264867</v>
      </c>
    </row>
    <row r="181" spans="1:15" s="236" customFormat="1" x14ac:dyDescent="0.2">
      <c r="A181" s="237" t="str">
        <f>name!E$6</f>
        <v>Associate professional occupations</v>
      </c>
      <c r="B181" s="302">
        <v>2.7449117560979173</v>
      </c>
      <c r="C181" s="302">
        <v>0.20799222110593774</v>
      </c>
      <c r="D181" s="302">
        <v>0.20542175117528463</v>
      </c>
      <c r="E181" s="302">
        <f t="shared" si="84"/>
        <v>3.1583257283791393</v>
      </c>
      <c r="F181" s="303"/>
      <c r="G181" s="302">
        <v>4.1574754722457463</v>
      </c>
      <c r="H181" s="302">
        <v>0.3757768916706814</v>
      </c>
      <c r="I181" s="302">
        <v>0.17086815276097139</v>
      </c>
      <c r="J181" s="302">
        <f t="shared" si="85"/>
        <v>4.7041205166773992</v>
      </c>
      <c r="K181" s="303"/>
      <c r="L181" s="302">
        <v>5.0115929402802557</v>
      </c>
      <c r="M181" s="302">
        <v>0.40412026078022817</v>
      </c>
      <c r="N181" s="302">
        <v>0.15505106269107999</v>
      </c>
      <c r="O181" s="302">
        <f t="shared" si="86"/>
        <v>5.5707642637515642</v>
      </c>
    </row>
    <row r="182" spans="1:15" s="236" customFormat="1" x14ac:dyDescent="0.2">
      <c r="A182" s="237" t="str">
        <f>name!E$7</f>
        <v>Administrative and secretarial occupations</v>
      </c>
      <c r="B182" s="302">
        <v>3.1021392115321849</v>
      </c>
      <c r="C182" s="302">
        <v>0.95544129688957047</v>
      </c>
      <c r="D182" s="302">
        <v>0.14905518977997442</v>
      </c>
      <c r="E182" s="302">
        <f t="shared" si="84"/>
        <v>4.2066356982017297</v>
      </c>
      <c r="F182" s="303"/>
      <c r="G182" s="302">
        <v>3.6252038180957205</v>
      </c>
      <c r="H182" s="302">
        <v>1.485375936945718</v>
      </c>
      <c r="I182" s="302">
        <v>9.7593107471043314E-2</v>
      </c>
      <c r="J182" s="302">
        <f t="shared" si="85"/>
        <v>5.2081728625124821</v>
      </c>
      <c r="K182" s="303"/>
      <c r="L182" s="302">
        <v>3.4714467106533466</v>
      </c>
      <c r="M182" s="302">
        <v>1.4854217678533574</v>
      </c>
      <c r="N182" s="302">
        <v>7.6971704635011462E-2</v>
      </c>
      <c r="O182" s="302">
        <f t="shared" si="86"/>
        <v>5.0338401831417157</v>
      </c>
    </row>
    <row r="183" spans="1:15" s="236" customFormat="1" x14ac:dyDescent="0.2">
      <c r="A183" s="237" t="str">
        <f>name!E$8</f>
        <v>Skilled trades occupations</v>
      </c>
      <c r="B183" s="302">
        <v>1.6219137028955743</v>
      </c>
      <c r="C183" s="302">
        <v>0.21892258487600472</v>
      </c>
      <c r="D183" s="302">
        <v>0.71008921513749601</v>
      </c>
      <c r="E183" s="302">
        <f t="shared" si="84"/>
        <v>2.5509255029090752</v>
      </c>
      <c r="F183" s="303"/>
      <c r="G183" s="302">
        <v>1.5664036407486903</v>
      </c>
      <c r="H183" s="302">
        <v>0.29586763271518079</v>
      </c>
      <c r="I183" s="302">
        <v>0.37666891033155125</v>
      </c>
      <c r="J183" s="302">
        <f>SUM(G183:I183)</f>
        <v>2.2389401837954224</v>
      </c>
      <c r="K183" s="303"/>
      <c r="L183" s="302">
        <v>1.4886769275618574</v>
      </c>
      <c r="M183" s="302">
        <v>0.44906870635318696</v>
      </c>
      <c r="N183" s="302">
        <v>0.3453136300423672</v>
      </c>
      <c r="O183" s="302">
        <f t="shared" si="86"/>
        <v>2.2830592639574117</v>
      </c>
    </row>
    <row r="184" spans="1:15" s="236" customFormat="1" x14ac:dyDescent="0.2">
      <c r="A184" s="237" t="str">
        <f>name!E$9</f>
        <v>Caring, leisure and other service occupations</v>
      </c>
      <c r="B184" s="302">
        <v>2.2454820754348175</v>
      </c>
      <c r="C184" s="302">
        <v>1.1852323405841476</v>
      </c>
      <c r="D184" s="302">
        <v>0.41607128240550756</v>
      </c>
      <c r="E184" s="302">
        <f t="shared" si="84"/>
        <v>3.8467856984244726</v>
      </c>
      <c r="F184" s="303"/>
      <c r="G184" s="302">
        <v>2.7225135375236302</v>
      </c>
      <c r="H184" s="302">
        <v>1.3271237381520615</v>
      </c>
      <c r="I184" s="302">
        <v>0.23352656531261246</v>
      </c>
      <c r="J184" s="302">
        <f t="shared" ref="J184:J187" si="87">SUM(G184:I184)</f>
        <v>4.2831638409883039</v>
      </c>
      <c r="K184" s="303"/>
      <c r="L184" s="302">
        <v>2.5113849298347302</v>
      </c>
      <c r="M184" s="302">
        <v>1.1814885677178899</v>
      </c>
      <c r="N184" s="302">
        <v>0.23690395972947351</v>
      </c>
      <c r="O184" s="302">
        <f t="shared" si="86"/>
        <v>3.9297774572820936</v>
      </c>
    </row>
    <row r="185" spans="1:15" s="236" customFormat="1" x14ac:dyDescent="0.2">
      <c r="A185" s="237" t="str">
        <f>name!E$10</f>
        <v>Sales and customer service occupations</v>
      </c>
      <c r="B185" s="302">
        <v>1.1919399360570373</v>
      </c>
      <c r="C185" s="302">
        <v>0.28889697729270292</v>
      </c>
      <c r="D185" s="302">
        <v>0.15600859285562824</v>
      </c>
      <c r="E185" s="302">
        <f t="shared" si="84"/>
        <v>1.6368455062053686</v>
      </c>
      <c r="F185" s="303"/>
      <c r="G185" s="302">
        <v>1.4057356789581299</v>
      </c>
      <c r="H185" s="302">
        <v>0.45857301420593349</v>
      </c>
      <c r="I185" s="302">
        <v>8.9698852552235198E-2</v>
      </c>
      <c r="J185" s="302">
        <f t="shared" si="87"/>
        <v>1.9540075457162986</v>
      </c>
      <c r="K185" s="303"/>
      <c r="L185" s="302">
        <v>1.5421312331934933</v>
      </c>
      <c r="M185" s="302">
        <v>0.55772162463121555</v>
      </c>
      <c r="N185" s="302">
        <v>7.1425164839914623E-2</v>
      </c>
      <c r="O185" s="302">
        <f t="shared" si="86"/>
        <v>2.1712780226646236</v>
      </c>
    </row>
    <row r="186" spans="1:15" s="236" customFormat="1" x14ac:dyDescent="0.2">
      <c r="A186" s="237" t="str">
        <f>name!E$11</f>
        <v>Process, plant and machine operatives</v>
      </c>
      <c r="B186" s="302">
        <v>7.9337518569439762</v>
      </c>
      <c r="C186" s="302">
        <v>1.2160059614174339</v>
      </c>
      <c r="D186" s="302">
        <v>4.0931113986976602</v>
      </c>
      <c r="E186" s="302">
        <f t="shared" si="84"/>
        <v>13.24286921705907</v>
      </c>
      <c r="F186" s="303"/>
      <c r="G186" s="302">
        <v>6.6841907130149298</v>
      </c>
      <c r="H186" s="302">
        <v>1.8377898549993417</v>
      </c>
      <c r="I186" s="302">
        <v>2.6702956644786462</v>
      </c>
      <c r="J186" s="302">
        <f t="shared" si="87"/>
        <v>11.192276232492917</v>
      </c>
      <c r="K186" s="303"/>
      <c r="L186" s="302">
        <v>4.4475186922554135</v>
      </c>
      <c r="M186" s="302">
        <v>2.0945299447218368</v>
      </c>
      <c r="N186" s="302">
        <v>2.8134607943922498</v>
      </c>
      <c r="O186" s="302">
        <f t="shared" si="86"/>
        <v>9.3555094313695015</v>
      </c>
    </row>
    <row r="187" spans="1:15" s="236" customFormat="1" x14ac:dyDescent="0.2">
      <c r="A187" s="237" t="str">
        <f>name!E$12</f>
        <v>Elementary occupations</v>
      </c>
      <c r="B187" s="302">
        <v>5.8736306893546191</v>
      </c>
      <c r="C187" s="302">
        <v>1.2707914056670275</v>
      </c>
      <c r="D187" s="302">
        <v>0.27805356353634686</v>
      </c>
      <c r="E187" s="302">
        <f t="shared" si="84"/>
        <v>7.4224756585579934</v>
      </c>
      <c r="F187" s="303"/>
      <c r="G187" s="302">
        <v>4.9414927781860589</v>
      </c>
      <c r="H187" s="302">
        <v>1.7974266637280913</v>
      </c>
      <c r="I187" s="302">
        <v>0.1682338428660064</v>
      </c>
      <c r="J187" s="302">
        <f t="shared" si="87"/>
        <v>6.9071532847801569</v>
      </c>
      <c r="K187" s="303"/>
      <c r="L187" s="302">
        <v>3.9032207853392928</v>
      </c>
      <c r="M187" s="302">
        <v>1.5534643184896082</v>
      </c>
      <c r="N187" s="302">
        <v>0.15759911585090058</v>
      </c>
      <c r="O187" s="302">
        <f t="shared" si="86"/>
        <v>5.614284219679802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29.816339301369581</v>
      </c>
      <c r="C189" s="311">
        <f t="shared" ref="C189:E189" si="88">SUM(C179:C187)</f>
        <v>5.6344562187732166</v>
      </c>
      <c r="D189" s="311">
        <f t="shared" si="88"/>
        <v>7.1062044798572073</v>
      </c>
      <c r="E189" s="311">
        <f t="shared" si="88"/>
        <v>42.557000000000009</v>
      </c>
      <c r="F189" s="311"/>
      <c r="G189" s="311">
        <f t="shared" ref="G189:J189" si="89">SUM(G179:G187)</f>
        <v>32.316695958645106</v>
      </c>
      <c r="H189" s="311">
        <f t="shared" si="89"/>
        <v>8.2475325568000528</v>
      </c>
      <c r="I189" s="311">
        <f t="shared" si="89"/>
        <v>4.7077714845548622</v>
      </c>
      <c r="J189" s="311">
        <f t="shared" si="89"/>
        <v>45.27200000000002</v>
      </c>
      <c r="K189" s="311"/>
      <c r="L189" s="311">
        <f t="shared" ref="L189:O189" si="90">SUM(L179:L187)</f>
        <v>30.681020072941386</v>
      </c>
      <c r="M189" s="311">
        <f t="shared" si="90"/>
        <v>8.5059770145779456</v>
      </c>
      <c r="N189" s="311">
        <f t="shared" si="90"/>
        <v>4.626002912480665</v>
      </c>
      <c r="O189" s="311">
        <f t="shared" si="90"/>
        <v>43.813000000000002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3.2040573308341664</v>
      </c>
      <c r="C196" s="302">
        <v>0.34984231386847181</v>
      </c>
      <c r="D196" s="302">
        <v>1.2767287075128124</v>
      </c>
      <c r="E196" s="302">
        <f>SUM(B196:D196)</f>
        <v>4.8306283522154505</v>
      </c>
      <c r="F196" s="303"/>
      <c r="G196" s="302">
        <v>3.8647150140500188</v>
      </c>
      <c r="H196" s="302">
        <v>0.69704585920011231</v>
      </c>
      <c r="I196" s="302">
        <v>0.95601374970784214</v>
      </c>
      <c r="J196" s="302">
        <f>SUM(G196:I196)</f>
        <v>5.5177746229579734</v>
      </c>
      <c r="K196" s="303"/>
      <c r="L196" s="302">
        <v>4.6911777337984129</v>
      </c>
      <c r="M196" s="302">
        <v>1.02031444722119</v>
      </c>
      <c r="N196" s="302">
        <v>1.1954406662115298</v>
      </c>
      <c r="O196" s="302">
        <f>SUM(L196:N196)</f>
        <v>6.9069328472311327</v>
      </c>
    </row>
    <row r="197" spans="1:15" s="236" customFormat="1" x14ac:dyDescent="0.2">
      <c r="A197" s="237" t="str">
        <f>name!E$5</f>
        <v>Professional occupations</v>
      </c>
      <c r="B197" s="302">
        <v>1.1232545331634576</v>
      </c>
      <c r="C197" s="302">
        <v>0.19544954144819704</v>
      </c>
      <c r="D197" s="302">
        <v>8.9216775727811587E-2</v>
      </c>
      <c r="E197" s="302">
        <f t="shared" ref="E197:E204" si="91">SUM(B197:D197)</f>
        <v>1.407920850339466</v>
      </c>
      <c r="F197" s="303"/>
      <c r="G197" s="302">
        <v>1.6200591419937245</v>
      </c>
      <c r="H197" s="302">
        <v>0.38090336423719806</v>
      </c>
      <c r="I197" s="302">
        <v>6.6811578305794497E-2</v>
      </c>
      <c r="J197" s="302">
        <f t="shared" ref="J197:J199" si="92">SUM(G197:I197)</f>
        <v>2.0677740845367167</v>
      </c>
      <c r="K197" s="303"/>
      <c r="L197" s="302">
        <v>2.2230782990136921</v>
      </c>
      <c r="M197" s="302">
        <v>0.62954864575468716</v>
      </c>
      <c r="N197" s="302">
        <v>5.4447081474543274E-2</v>
      </c>
      <c r="O197" s="302">
        <f t="shared" ref="O197:O204" si="93">SUM(L197:N197)</f>
        <v>2.9070740262429227</v>
      </c>
    </row>
    <row r="198" spans="1:15" s="236" customFormat="1" x14ac:dyDescent="0.2">
      <c r="A198" s="237" t="str">
        <f>name!E$6</f>
        <v>Associate professional occupations</v>
      </c>
      <c r="B198" s="302">
        <v>1.0917872353314986</v>
      </c>
      <c r="C198" s="302">
        <v>0.54386811780784161</v>
      </c>
      <c r="D198" s="302">
        <v>5.676373316626019E-2</v>
      </c>
      <c r="E198" s="302">
        <f t="shared" si="91"/>
        <v>1.6924190863056006</v>
      </c>
      <c r="F198" s="303"/>
      <c r="G198" s="302">
        <v>1.4176213194062033</v>
      </c>
      <c r="H198" s="302">
        <v>0.81900036277774213</v>
      </c>
      <c r="I198" s="302">
        <v>3.6021218114144257E-2</v>
      </c>
      <c r="J198" s="302">
        <f t="shared" si="92"/>
        <v>2.2726429002980897</v>
      </c>
      <c r="K198" s="303"/>
      <c r="L198" s="302">
        <v>1.9119691459892736</v>
      </c>
      <c r="M198" s="302">
        <v>1.4206460907035541</v>
      </c>
      <c r="N198" s="302">
        <v>4.1131800532313509E-2</v>
      </c>
      <c r="O198" s="302">
        <f t="shared" si="93"/>
        <v>3.373747037225141</v>
      </c>
    </row>
    <row r="199" spans="1:15" s="236" customFormat="1" x14ac:dyDescent="0.2">
      <c r="A199" s="237" t="str">
        <f>name!E$7</f>
        <v>Administrative and secretarial occupations</v>
      </c>
      <c r="B199" s="302">
        <v>1.7754200016366091</v>
      </c>
      <c r="C199" s="302">
        <v>0.65743408768293465</v>
      </c>
      <c r="D199" s="302">
        <v>1.7557745597250551E-2</v>
      </c>
      <c r="E199" s="302">
        <f t="shared" si="91"/>
        <v>2.4504118349167943</v>
      </c>
      <c r="F199" s="303"/>
      <c r="G199" s="302">
        <v>1.8457915070060218</v>
      </c>
      <c r="H199" s="302">
        <v>0.95892855595734094</v>
      </c>
      <c r="I199" s="302">
        <v>1.3135944723644311E-2</v>
      </c>
      <c r="J199" s="302">
        <f t="shared" si="92"/>
        <v>2.8178560076870069</v>
      </c>
      <c r="K199" s="303"/>
      <c r="L199" s="302">
        <v>2.5955797909087517</v>
      </c>
      <c r="M199" s="302">
        <v>1.6897228374788837</v>
      </c>
      <c r="N199" s="302">
        <v>1.0911084522649966E-2</v>
      </c>
      <c r="O199" s="302">
        <f t="shared" si="93"/>
        <v>4.2962137129102853</v>
      </c>
    </row>
    <row r="200" spans="1:15" s="236" customFormat="1" x14ac:dyDescent="0.2">
      <c r="A200" s="237" t="str">
        <f>name!E$8</f>
        <v>Skilled trades occupations</v>
      </c>
      <c r="B200" s="302">
        <v>7.7001229307996111</v>
      </c>
      <c r="C200" s="302">
        <v>2.1852028134296715</v>
      </c>
      <c r="D200" s="302">
        <v>0.4607049143782222</v>
      </c>
      <c r="E200" s="302">
        <f t="shared" si="91"/>
        <v>10.346030658607505</v>
      </c>
      <c r="F200" s="303"/>
      <c r="G200" s="302">
        <v>5.9644996735176239</v>
      </c>
      <c r="H200" s="302">
        <v>2.287934388958536</v>
      </c>
      <c r="I200" s="302">
        <v>0.34715845645443888</v>
      </c>
      <c r="J200" s="302">
        <f>SUM(G200:I200)</f>
        <v>8.5995925189305993</v>
      </c>
      <c r="K200" s="303"/>
      <c r="L200" s="302">
        <v>6.4372521912097111</v>
      </c>
      <c r="M200" s="302">
        <v>2.7005005685851708</v>
      </c>
      <c r="N200" s="302">
        <v>0.42794921472203767</v>
      </c>
      <c r="O200" s="302">
        <f t="shared" si="93"/>
        <v>9.5657019745169194</v>
      </c>
    </row>
    <row r="201" spans="1:15" s="236" customFormat="1" x14ac:dyDescent="0.2">
      <c r="A201" s="237" t="str">
        <f>name!E$9</f>
        <v>Caring, leisure and other service occupations</v>
      </c>
      <c r="B201" s="302">
        <v>1.2289970047624119</v>
      </c>
      <c r="C201" s="302">
        <v>1.1997470791398359</v>
      </c>
      <c r="D201" s="302">
        <v>8.9685077381339739E-2</v>
      </c>
      <c r="E201" s="302">
        <f t="shared" si="91"/>
        <v>2.5184291612835876</v>
      </c>
      <c r="F201" s="303"/>
      <c r="G201" s="302">
        <v>1.2050131579317103</v>
      </c>
      <c r="H201" s="302">
        <v>1.3874545732325276</v>
      </c>
      <c r="I201" s="302">
        <v>8.6975633567455995E-2</v>
      </c>
      <c r="J201" s="302">
        <f t="shared" ref="J201:J204" si="94">SUM(G201:I201)</f>
        <v>2.6794433647316938</v>
      </c>
      <c r="K201" s="303"/>
      <c r="L201" s="302">
        <v>1.3133796152708739</v>
      </c>
      <c r="M201" s="302">
        <v>2.0778560263507075</v>
      </c>
      <c r="N201" s="302">
        <v>0.16444085948930462</v>
      </c>
      <c r="O201" s="302">
        <f t="shared" si="93"/>
        <v>3.5556765011108862</v>
      </c>
    </row>
    <row r="202" spans="1:15" s="236" customFormat="1" x14ac:dyDescent="0.2">
      <c r="A202" s="237" t="str">
        <f>name!E$10</f>
        <v>Sales and customer service occupations</v>
      </c>
      <c r="B202" s="302">
        <v>0.92368215106378704</v>
      </c>
      <c r="C202" s="302">
        <v>1.9321714359744491</v>
      </c>
      <c r="D202" s="302">
        <v>0.44505137584665555</v>
      </c>
      <c r="E202" s="302">
        <f t="shared" si="91"/>
        <v>3.3009049628848914</v>
      </c>
      <c r="F202" s="303"/>
      <c r="G202" s="302">
        <v>0.94136076715753525</v>
      </c>
      <c r="H202" s="302">
        <v>2.5935124319038523</v>
      </c>
      <c r="I202" s="302">
        <v>0.24137732102952875</v>
      </c>
      <c r="J202" s="302">
        <f t="shared" si="94"/>
        <v>3.7762505200909162</v>
      </c>
      <c r="K202" s="303"/>
      <c r="L202" s="302">
        <v>1.300113876417335</v>
      </c>
      <c r="M202" s="302">
        <v>4.2999181433600064</v>
      </c>
      <c r="N202" s="302">
        <v>0.20002592579232242</v>
      </c>
      <c r="O202" s="302">
        <f t="shared" si="93"/>
        <v>5.8000579455696633</v>
      </c>
    </row>
    <row r="203" spans="1:15" s="236" customFormat="1" x14ac:dyDescent="0.2">
      <c r="A203" s="237" t="str">
        <f>name!E$11</f>
        <v>Process, plant and machine operatives</v>
      </c>
      <c r="B203" s="302">
        <v>0.59840071374798454</v>
      </c>
      <c r="C203" s="302">
        <v>0.65546156397191502</v>
      </c>
      <c r="D203" s="302">
        <v>6.0550859311002882E-2</v>
      </c>
      <c r="E203" s="302">
        <f t="shared" si="91"/>
        <v>1.3144131370309025</v>
      </c>
      <c r="F203" s="303"/>
      <c r="G203" s="302">
        <v>0.50315058694362169</v>
      </c>
      <c r="H203" s="302">
        <v>0.98241035677690525</v>
      </c>
      <c r="I203" s="302">
        <v>4.3792975879172504E-2</v>
      </c>
      <c r="J203" s="302">
        <f t="shared" si="94"/>
        <v>1.5293539195996995</v>
      </c>
      <c r="K203" s="303"/>
      <c r="L203" s="302">
        <v>0.47707870092334725</v>
      </c>
      <c r="M203" s="302">
        <v>2.02545765793041</v>
      </c>
      <c r="N203" s="302">
        <v>7.3829310508890925E-2</v>
      </c>
      <c r="O203" s="302">
        <f t="shared" si="93"/>
        <v>2.5763656693626484</v>
      </c>
    </row>
    <row r="204" spans="1:15" s="236" customFormat="1" x14ac:dyDescent="0.2">
      <c r="A204" s="237" t="str">
        <f>name!E$12</f>
        <v>Elementary occupations</v>
      </c>
      <c r="B204" s="302">
        <v>7.789509655783732</v>
      </c>
      <c r="C204" s="302">
        <v>21.408316442121034</v>
      </c>
      <c r="D204" s="302">
        <v>0.10001585851103276</v>
      </c>
      <c r="E204" s="302">
        <f t="shared" si="91"/>
        <v>29.297841956415798</v>
      </c>
      <c r="F204" s="303"/>
      <c r="G204" s="302">
        <v>7.4385652474598842</v>
      </c>
      <c r="H204" s="302">
        <v>23.357274287128813</v>
      </c>
      <c r="I204" s="302">
        <v>5.5472526578656554E-2</v>
      </c>
      <c r="J204" s="302">
        <f t="shared" si="94"/>
        <v>30.851312061167356</v>
      </c>
      <c r="K204" s="303"/>
      <c r="L204" s="302">
        <v>8.760627651890232</v>
      </c>
      <c r="M204" s="302">
        <v>23.450353608794352</v>
      </c>
      <c r="N204" s="302">
        <v>6.0249025145889916E-2</v>
      </c>
      <c r="O204" s="302">
        <f t="shared" si="93"/>
        <v>32.271230285830477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25.435231557123259</v>
      </c>
      <c r="C206" s="311">
        <f t="shared" ref="C206:E206" si="95">SUM(C196:C204)</f>
        <v>29.12749339544435</v>
      </c>
      <c r="D206" s="311">
        <f t="shared" si="95"/>
        <v>2.5962750474323881</v>
      </c>
      <c r="E206" s="311">
        <f t="shared" si="95"/>
        <v>57.158999999999999</v>
      </c>
      <c r="F206" s="311"/>
      <c r="G206" s="311">
        <f t="shared" ref="G206:J206" si="96">SUM(G196:G204)</f>
        <v>24.800776415466341</v>
      </c>
      <c r="H206" s="311">
        <f t="shared" si="96"/>
        <v>33.464464180173024</v>
      </c>
      <c r="I206" s="311">
        <f t="shared" si="96"/>
        <v>1.8467594043606779</v>
      </c>
      <c r="J206" s="311">
        <f t="shared" si="96"/>
        <v>60.112000000000052</v>
      </c>
      <c r="K206" s="311"/>
      <c r="L206" s="311">
        <f t="shared" ref="L206:O206" si="97">SUM(L196:L204)</f>
        <v>29.710257005421632</v>
      </c>
      <c r="M206" s="311">
        <f t="shared" si="97"/>
        <v>39.31431802617896</v>
      </c>
      <c r="N206" s="311">
        <f t="shared" si="97"/>
        <v>2.2284249683994819</v>
      </c>
      <c r="O206" s="311">
        <f t="shared" si="97"/>
        <v>71.253000000000071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1.1055432538172763</v>
      </c>
      <c r="C213" s="302">
        <v>0.17494810523434845</v>
      </c>
      <c r="D213" s="302">
        <v>0.34651436468576391</v>
      </c>
      <c r="E213" s="302">
        <f>SUM(B213:D213)</f>
        <v>1.6270057237373887</v>
      </c>
      <c r="F213" s="303"/>
      <c r="G213" s="302">
        <v>0.75644679424241457</v>
      </c>
      <c r="H213" s="302">
        <v>0.19415197932191378</v>
      </c>
      <c r="I213" s="302">
        <v>0.25790560241301358</v>
      </c>
      <c r="J213" s="302">
        <f>SUM(G213:I213)</f>
        <v>1.2085043759773419</v>
      </c>
      <c r="K213" s="303"/>
      <c r="L213" s="302">
        <v>0.67267247262882257</v>
      </c>
      <c r="M213" s="302">
        <v>0.2227333259023872</v>
      </c>
      <c r="N213" s="302">
        <v>0.25330991089790666</v>
      </c>
      <c r="O213" s="302">
        <f>SUM(L213:N213)</f>
        <v>1.1487157094291165</v>
      </c>
    </row>
    <row r="214" spans="1:15" s="236" customFormat="1" x14ac:dyDescent="0.2">
      <c r="A214" s="237" t="str">
        <f>name!E$5</f>
        <v>Professional occupations</v>
      </c>
      <c r="B214" s="302">
        <v>1.4364636568609077</v>
      </c>
      <c r="C214" s="302">
        <v>0.19790003850337676</v>
      </c>
      <c r="D214" s="302">
        <v>0.51099435670817939</v>
      </c>
      <c r="E214" s="302">
        <f t="shared" ref="E214:E221" si="98">SUM(B214:D214)</f>
        <v>2.1453580520724636</v>
      </c>
      <c r="F214" s="303"/>
      <c r="G214" s="302">
        <v>1.1122990519559508</v>
      </c>
      <c r="H214" s="302">
        <v>0.19048968154424858</v>
      </c>
      <c r="I214" s="302">
        <v>0.34208195975533395</v>
      </c>
      <c r="J214" s="302">
        <f t="shared" ref="J214:J216" si="99">SUM(G214:I214)</f>
        <v>1.6448706932555333</v>
      </c>
      <c r="K214" s="303"/>
      <c r="L214" s="302">
        <v>1.2442979686928153</v>
      </c>
      <c r="M214" s="302">
        <v>0.26882094820622737</v>
      </c>
      <c r="N214" s="302">
        <v>0.29302822968563447</v>
      </c>
      <c r="O214" s="302">
        <f t="shared" ref="O214:O221" si="100">SUM(L214:N214)</f>
        <v>1.806147146584677</v>
      </c>
    </row>
    <row r="215" spans="1:15" s="236" customFormat="1" x14ac:dyDescent="0.2">
      <c r="A215" s="237" t="str">
        <f>name!E$6</f>
        <v>Associate professional occupations</v>
      </c>
      <c r="B215" s="302">
        <v>1.0521788990710363</v>
      </c>
      <c r="C215" s="302">
        <v>0.2801077449222496</v>
      </c>
      <c r="D215" s="302">
        <v>1.030794627091846</v>
      </c>
      <c r="E215" s="302">
        <f t="shared" si="98"/>
        <v>2.3630812710851319</v>
      </c>
      <c r="F215" s="303"/>
      <c r="G215" s="302">
        <v>0.75749990331964279</v>
      </c>
      <c r="H215" s="302">
        <v>0.22288252058009028</v>
      </c>
      <c r="I215" s="302">
        <v>0.98985226804410797</v>
      </c>
      <c r="J215" s="302">
        <f t="shared" si="99"/>
        <v>1.9702346919438409</v>
      </c>
      <c r="K215" s="303"/>
      <c r="L215" s="302">
        <v>0.66001333182914435</v>
      </c>
      <c r="M215" s="302">
        <v>0.20410381913751507</v>
      </c>
      <c r="N215" s="302">
        <v>0.9206965625290443</v>
      </c>
      <c r="O215" s="302">
        <f t="shared" si="100"/>
        <v>1.7848137134957036</v>
      </c>
    </row>
    <row r="216" spans="1:15" s="236" customFormat="1" x14ac:dyDescent="0.2">
      <c r="A216" s="237" t="str">
        <f>name!E$7</f>
        <v>Administrative and secretarial occupations</v>
      </c>
      <c r="B216" s="302">
        <v>0.45744255448372084</v>
      </c>
      <c r="C216" s="302">
        <v>0.26732516845846238</v>
      </c>
      <c r="D216" s="302">
        <v>6.3082791131957222E-2</v>
      </c>
      <c r="E216" s="302">
        <f t="shared" si="98"/>
        <v>0.78785051407414042</v>
      </c>
      <c r="F216" s="303"/>
      <c r="G216" s="302">
        <v>0.27942648160030809</v>
      </c>
      <c r="H216" s="302">
        <v>0.2119677161937176</v>
      </c>
      <c r="I216" s="302">
        <v>5.7026895596916476E-2</v>
      </c>
      <c r="J216" s="302">
        <f t="shared" si="99"/>
        <v>0.54842109339094214</v>
      </c>
      <c r="K216" s="303"/>
      <c r="L216" s="302">
        <v>0.19248626248132311</v>
      </c>
      <c r="M216" s="302">
        <v>0.14645582711930413</v>
      </c>
      <c r="N216" s="302">
        <v>4.0564497815775952E-2</v>
      </c>
      <c r="O216" s="302">
        <f t="shared" si="100"/>
        <v>0.3795065874164032</v>
      </c>
    </row>
    <row r="217" spans="1:15" s="236" customFormat="1" x14ac:dyDescent="0.2">
      <c r="A217" s="237" t="str">
        <f>name!E$8</f>
        <v>Skilled trades occupations</v>
      </c>
      <c r="B217" s="302">
        <v>0.41660573951482605</v>
      </c>
      <c r="C217" s="302">
        <v>9.9032329150171919E-2</v>
      </c>
      <c r="D217" s="302">
        <v>0.17960318080227361</v>
      </c>
      <c r="E217" s="302">
        <f t="shared" si="98"/>
        <v>0.6952412494672715</v>
      </c>
      <c r="F217" s="303"/>
      <c r="G217" s="302">
        <v>0.21646311202737575</v>
      </c>
      <c r="H217" s="302">
        <v>6.0136092452786734E-2</v>
      </c>
      <c r="I217" s="302">
        <v>0.11118797945893553</v>
      </c>
      <c r="J217" s="302">
        <f>SUM(G217:I217)</f>
        <v>0.38778718393909806</v>
      </c>
      <c r="K217" s="303"/>
      <c r="L217" s="302">
        <v>0.16371700024856881</v>
      </c>
      <c r="M217" s="302">
        <v>9.5698692294303903E-2</v>
      </c>
      <c r="N217" s="302">
        <v>0.1061599532441975</v>
      </c>
      <c r="O217" s="302">
        <f t="shared" si="100"/>
        <v>0.36557564578707025</v>
      </c>
    </row>
    <row r="218" spans="1:15" s="236" customFormat="1" x14ac:dyDescent="0.2">
      <c r="A218" s="237" t="str">
        <f>name!E$9</f>
        <v>Caring, leisure and other service occupations</v>
      </c>
      <c r="B218" s="302">
        <v>0.17207050647458547</v>
      </c>
      <c r="C218" s="302">
        <v>7.9465963859231062E-2</v>
      </c>
      <c r="D218" s="302">
        <v>2.8720332361262854E-2</v>
      </c>
      <c r="E218" s="302">
        <f t="shared" si="98"/>
        <v>0.28025680269507941</v>
      </c>
      <c r="F218" s="303"/>
      <c r="G218" s="302">
        <v>9.7584993144375132E-2</v>
      </c>
      <c r="H218" s="302">
        <v>9.7928555672973483E-2</v>
      </c>
      <c r="I218" s="302">
        <v>3.1087027521305696E-2</v>
      </c>
      <c r="J218" s="302">
        <f t="shared" ref="J218:J221" si="101">SUM(G218:I218)</f>
        <v>0.22660057633865432</v>
      </c>
      <c r="K218" s="303"/>
      <c r="L218" s="302">
        <v>9.0069050493453498E-2</v>
      </c>
      <c r="M218" s="302">
        <v>8.435679199447127E-2</v>
      </c>
      <c r="N218" s="302">
        <v>2.8311757601921742E-2</v>
      </c>
      <c r="O218" s="302">
        <f t="shared" si="100"/>
        <v>0.20273760008984648</v>
      </c>
    </row>
    <row r="219" spans="1:15" s="236" customFormat="1" x14ac:dyDescent="0.2">
      <c r="A219" s="237" t="str">
        <f>name!E$10</f>
        <v>Sales and customer service occupations</v>
      </c>
      <c r="B219" s="302">
        <v>0.27297449986338695</v>
      </c>
      <c r="C219" s="302">
        <v>0.10185871461545798</v>
      </c>
      <c r="D219" s="302">
        <v>6.6102776821112527E-2</v>
      </c>
      <c r="E219" s="302">
        <f t="shared" si="98"/>
        <v>0.44093599129995747</v>
      </c>
      <c r="F219" s="303"/>
      <c r="G219" s="302">
        <v>0.16239191070549611</v>
      </c>
      <c r="H219" s="302">
        <v>9.1775463904642973E-2</v>
      </c>
      <c r="I219" s="302">
        <v>3.918482686406289E-2</v>
      </c>
      <c r="J219" s="302">
        <f t="shared" si="101"/>
        <v>0.29335220147420193</v>
      </c>
      <c r="K219" s="303"/>
      <c r="L219" s="302">
        <v>0.16653595371917362</v>
      </c>
      <c r="M219" s="302">
        <v>9.5338186500720873E-2</v>
      </c>
      <c r="N219" s="302">
        <v>2.8920851051034188E-2</v>
      </c>
      <c r="O219" s="302">
        <f t="shared" si="100"/>
        <v>0.29079499127092873</v>
      </c>
    </row>
    <row r="220" spans="1:15" s="236" customFormat="1" x14ac:dyDescent="0.2">
      <c r="A220" s="237" t="str">
        <f>name!E$11</f>
        <v>Process, plant and machine operatives</v>
      </c>
      <c r="B220" s="302">
        <v>8.2779875677294196E-2</v>
      </c>
      <c r="C220" s="302">
        <v>6.3884793141977453E-2</v>
      </c>
      <c r="D220" s="302">
        <v>3.0636523016171317E-2</v>
      </c>
      <c r="E220" s="302">
        <f t="shared" si="98"/>
        <v>0.17730119183544296</v>
      </c>
      <c r="F220" s="303"/>
      <c r="G220" s="302">
        <v>3.9038645360851561E-2</v>
      </c>
      <c r="H220" s="302">
        <v>4.2303151428633209E-2</v>
      </c>
      <c r="I220" s="302">
        <v>2.0805761399245438E-2</v>
      </c>
      <c r="J220" s="302">
        <f t="shared" si="101"/>
        <v>0.10214755818873021</v>
      </c>
      <c r="K220" s="303"/>
      <c r="L220" s="302">
        <v>2.2664452844682992E-2</v>
      </c>
      <c r="M220" s="302">
        <v>4.5933703471436022E-2</v>
      </c>
      <c r="N220" s="302">
        <v>1.6317063036038439E-2</v>
      </c>
      <c r="O220" s="302">
        <f t="shared" si="100"/>
        <v>8.4915219352157456E-2</v>
      </c>
    </row>
    <row r="221" spans="1:15" s="236" customFormat="1" x14ac:dyDescent="0.2">
      <c r="A221" s="237" t="str">
        <f>name!E$12</f>
        <v>Elementary occupations</v>
      </c>
      <c r="B221" s="302">
        <v>0.29098619342206855</v>
      </c>
      <c r="C221" s="302">
        <v>0.33415755525176699</v>
      </c>
      <c r="D221" s="302">
        <v>4.4825455059285521E-2</v>
      </c>
      <c r="E221" s="302">
        <f t="shared" si="98"/>
        <v>0.66996920373312108</v>
      </c>
      <c r="F221" s="303"/>
      <c r="G221" s="302">
        <v>0.14020101415454317</v>
      </c>
      <c r="H221" s="302">
        <v>0.29291158236537534</v>
      </c>
      <c r="I221" s="302">
        <v>2.5969028971738903E-2</v>
      </c>
      <c r="J221" s="302">
        <f t="shared" si="101"/>
        <v>0.45908162549165743</v>
      </c>
      <c r="K221" s="303"/>
      <c r="L221" s="302">
        <v>0.11860348657106398</v>
      </c>
      <c r="M221" s="302">
        <v>0.2374779479618237</v>
      </c>
      <c r="N221" s="302">
        <v>2.7711952041211539E-2</v>
      </c>
      <c r="O221" s="302">
        <f t="shared" si="100"/>
        <v>0.38379338657409917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5.2870451791851032</v>
      </c>
      <c r="C223" s="311">
        <f t="shared" ref="C223:E223" si="102">SUM(C213:C221)</f>
        <v>1.5986804131370427</v>
      </c>
      <c r="D223" s="311">
        <f t="shared" si="102"/>
        <v>2.3012744076778522</v>
      </c>
      <c r="E223" s="311">
        <f t="shared" si="102"/>
        <v>9.1869999999999976</v>
      </c>
      <c r="F223" s="311"/>
      <c r="G223" s="311">
        <f t="shared" ref="G223:J223" si="103">SUM(G213:G221)</f>
        <v>3.561351906510958</v>
      </c>
      <c r="H223" s="311">
        <f t="shared" si="103"/>
        <v>1.4045467434643821</v>
      </c>
      <c r="I223" s="311">
        <f t="shared" si="103"/>
        <v>1.8751013500246603</v>
      </c>
      <c r="J223" s="311">
        <f t="shared" si="103"/>
        <v>6.8410000000000011</v>
      </c>
      <c r="K223" s="311"/>
      <c r="L223" s="311">
        <f t="shared" ref="L223:O223" si="104">SUM(L213:L221)</f>
        <v>3.3310599795090483</v>
      </c>
      <c r="M223" s="311">
        <f t="shared" si="104"/>
        <v>1.4009192425881893</v>
      </c>
      <c r="N223" s="311">
        <f t="shared" si="104"/>
        <v>1.7150207779027649</v>
      </c>
      <c r="O223" s="311">
        <f t="shared" si="104"/>
        <v>6.4470000000000001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4.3930950901066064</v>
      </c>
      <c r="C230" s="302">
        <v>0.37139548469576295</v>
      </c>
      <c r="D230" s="302">
        <v>0.63921305823074415</v>
      </c>
      <c r="E230" s="302">
        <f>SUM(B230:D230)</f>
        <v>5.4037036330331141</v>
      </c>
      <c r="F230" s="303"/>
      <c r="G230" s="302">
        <v>4.0234127989266719</v>
      </c>
      <c r="H230" s="302">
        <v>0.59003478361032269</v>
      </c>
      <c r="I230" s="302">
        <v>0.5893503768994337</v>
      </c>
      <c r="J230" s="302">
        <f>SUM(G230:I230)</f>
        <v>5.2027979594364284</v>
      </c>
      <c r="K230" s="303"/>
      <c r="L230" s="302">
        <v>3.8625884105611394</v>
      </c>
      <c r="M230" s="302">
        <v>0.6719501674157029</v>
      </c>
      <c r="N230" s="302">
        <v>0.73256057195469493</v>
      </c>
      <c r="O230" s="302">
        <f>SUM(L230:N230)</f>
        <v>5.2670991499315374</v>
      </c>
    </row>
    <row r="231" spans="1:15" s="236" customFormat="1" x14ac:dyDescent="0.2">
      <c r="A231" s="237" t="str">
        <f>name!E$5</f>
        <v>Professional occupations</v>
      </c>
      <c r="B231" s="302">
        <v>11.448941612922454</v>
      </c>
      <c r="C231" s="302">
        <v>0.55847774915339687</v>
      </c>
      <c r="D231" s="302">
        <v>1.4670578578873936</v>
      </c>
      <c r="E231" s="302">
        <f t="shared" ref="E231:E238" si="105">SUM(B231:D231)</f>
        <v>13.474477219963244</v>
      </c>
      <c r="F231" s="303"/>
      <c r="G231" s="302">
        <v>11.722039683767663</v>
      </c>
      <c r="H231" s="302">
        <v>0.83188245768558278</v>
      </c>
      <c r="I231" s="302">
        <v>1.2014248613353129</v>
      </c>
      <c r="J231" s="302">
        <f t="shared" ref="J231:J233" si="106">SUM(G231:I231)</f>
        <v>13.755347002788559</v>
      </c>
      <c r="K231" s="303"/>
      <c r="L231" s="302">
        <v>15.599386152806721</v>
      </c>
      <c r="M231" s="302">
        <v>1.1711478250994696</v>
      </c>
      <c r="N231" s="302">
        <v>1.2466689897348213</v>
      </c>
      <c r="O231" s="302">
        <f t="shared" ref="O231:O238" si="107">SUM(L231:N231)</f>
        <v>18.017202967641012</v>
      </c>
    </row>
    <row r="232" spans="1:15" s="236" customFormat="1" x14ac:dyDescent="0.2">
      <c r="A232" s="237" t="str">
        <f>name!E$6</f>
        <v>Associate professional occupations</v>
      </c>
      <c r="B232" s="302">
        <v>4.1723182414315412</v>
      </c>
      <c r="C232" s="302">
        <v>0.37673665597747663</v>
      </c>
      <c r="D232" s="302">
        <v>0.69038214307365686</v>
      </c>
      <c r="E232" s="302">
        <f t="shared" si="105"/>
        <v>5.2394370404826747</v>
      </c>
      <c r="F232" s="303"/>
      <c r="G232" s="302">
        <v>3.999560337046983</v>
      </c>
      <c r="H232" s="302">
        <v>0.47385269969811533</v>
      </c>
      <c r="I232" s="302">
        <v>0.660547173130828</v>
      </c>
      <c r="J232" s="302">
        <f t="shared" si="106"/>
        <v>5.1339602098759265</v>
      </c>
      <c r="K232" s="303"/>
      <c r="L232" s="302">
        <v>4.0631914784175072</v>
      </c>
      <c r="M232" s="302">
        <v>0.44620612796359976</v>
      </c>
      <c r="N232" s="302">
        <v>0.76583939406669854</v>
      </c>
      <c r="O232" s="302">
        <f t="shared" si="107"/>
        <v>5.275237000447806</v>
      </c>
    </row>
    <row r="233" spans="1:15" s="236" customFormat="1" x14ac:dyDescent="0.2">
      <c r="A233" s="237" t="str">
        <f>name!E$7</f>
        <v>Administrative and secretarial occupations</v>
      </c>
      <c r="B233" s="302">
        <v>1.3549073491519188</v>
      </c>
      <c r="C233" s="302">
        <v>0.520403772131245</v>
      </c>
      <c r="D233" s="302">
        <v>0.1125478417965347</v>
      </c>
      <c r="E233" s="302">
        <f t="shared" si="105"/>
        <v>1.9878589630796986</v>
      </c>
      <c r="F233" s="303"/>
      <c r="G233" s="302">
        <v>1.1429028408042556</v>
      </c>
      <c r="H233" s="302">
        <v>0.48984715365895759</v>
      </c>
      <c r="I233" s="302">
        <v>9.2184261154320019E-2</v>
      </c>
      <c r="J233" s="302">
        <f t="shared" si="106"/>
        <v>1.7249342556175331</v>
      </c>
      <c r="K233" s="303"/>
      <c r="L233" s="302">
        <v>1.127263203615634</v>
      </c>
      <c r="M233" s="302">
        <v>0.40746942181512835</v>
      </c>
      <c r="N233" s="302">
        <v>7.4813199595744007E-2</v>
      </c>
      <c r="O233" s="302">
        <f t="shared" si="107"/>
        <v>1.6095458250265062</v>
      </c>
    </row>
    <row r="234" spans="1:15" s="236" customFormat="1" x14ac:dyDescent="0.2">
      <c r="A234" s="237" t="str">
        <f>name!E$8</f>
        <v>Skilled trades occupations</v>
      </c>
      <c r="B234" s="302">
        <v>1.6812126805263279</v>
      </c>
      <c r="C234" s="302">
        <v>0.11708529700031091</v>
      </c>
      <c r="D234" s="302">
        <v>0.43058081921325397</v>
      </c>
      <c r="E234" s="302">
        <f t="shared" si="105"/>
        <v>2.2288787967398926</v>
      </c>
      <c r="F234" s="303"/>
      <c r="G234" s="302">
        <v>1.1048380585118762</v>
      </c>
      <c r="H234" s="302">
        <v>8.6269045149143464E-2</v>
      </c>
      <c r="I234" s="302">
        <v>0.2674822206962309</v>
      </c>
      <c r="J234" s="302">
        <f>SUM(G234:I234)</f>
        <v>1.4585893243572505</v>
      </c>
      <c r="K234" s="303"/>
      <c r="L234" s="302">
        <v>0.84610880690696377</v>
      </c>
      <c r="M234" s="302">
        <v>0.12190065802886293</v>
      </c>
      <c r="N234" s="302">
        <v>0.46940584107171113</v>
      </c>
      <c r="O234" s="302">
        <f t="shared" si="107"/>
        <v>1.4374153060075379</v>
      </c>
    </row>
    <row r="235" spans="1:15" s="236" customFormat="1" x14ac:dyDescent="0.2">
      <c r="A235" s="237" t="str">
        <f>name!E$9</f>
        <v>Caring, leisure and other service occupations</v>
      </c>
      <c r="B235" s="302">
        <v>0.47614841086847853</v>
      </c>
      <c r="C235" s="302">
        <v>8.2011183061899903E-2</v>
      </c>
      <c r="D235" s="302">
        <v>7.2633438946748438E-2</v>
      </c>
      <c r="E235" s="302">
        <f t="shared" si="105"/>
        <v>0.63079303287712685</v>
      </c>
      <c r="F235" s="303"/>
      <c r="G235" s="302">
        <v>0.3810421625678676</v>
      </c>
      <c r="H235" s="302">
        <v>7.4131894638399504E-2</v>
      </c>
      <c r="I235" s="302">
        <v>6.8699068051462434E-2</v>
      </c>
      <c r="J235" s="302">
        <f t="shared" ref="J235:J238" si="108">SUM(G235:I235)</f>
        <v>0.52387312525772955</v>
      </c>
      <c r="K235" s="303"/>
      <c r="L235" s="302">
        <v>0.48358315529605794</v>
      </c>
      <c r="M235" s="302">
        <v>7.2312914155567565E-2</v>
      </c>
      <c r="N235" s="302">
        <v>0.1047849638614913</v>
      </c>
      <c r="O235" s="302">
        <f t="shared" si="107"/>
        <v>0.66068103331311678</v>
      </c>
    </row>
    <row r="236" spans="1:15" s="236" customFormat="1" x14ac:dyDescent="0.2">
      <c r="A236" s="237" t="str">
        <f>name!E$10</f>
        <v>Sales and customer service occupations</v>
      </c>
      <c r="B236" s="302">
        <v>0.86371721451358185</v>
      </c>
      <c r="C236" s="302">
        <v>0.32593731681738236</v>
      </c>
      <c r="D236" s="302">
        <v>9.0125795656875382E-2</v>
      </c>
      <c r="E236" s="302">
        <f t="shared" si="105"/>
        <v>1.2797803269878394</v>
      </c>
      <c r="F236" s="303"/>
      <c r="G236" s="302">
        <v>0.65409572204854294</v>
      </c>
      <c r="H236" s="302">
        <v>0.20745276208662847</v>
      </c>
      <c r="I236" s="302">
        <v>5.1733256369488854E-2</v>
      </c>
      <c r="J236" s="302">
        <f t="shared" si="108"/>
        <v>0.91328174050466027</v>
      </c>
      <c r="K236" s="303"/>
      <c r="L236" s="302">
        <v>0.76003981463444226</v>
      </c>
      <c r="M236" s="302">
        <v>0.24397565216439263</v>
      </c>
      <c r="N236" s="302">
        <v>6.0021339144724677E-2</v>
      </c>
      <c r="O236" s="302">
        <f t="shared" si="107"/>
        <v>1.0640368059435594</v>
      </c>
    </row>
    <row r="237" spans="1:15" s="236" customFormat="1" x14ac:dyDescent="0.2">
      <c r="A237" s="237" t="str">
        <f>name!E$11</f>
        <v>Process, plant and machine operatives</v>
      </c>
      <c r="B237" s="302">
        <v>0.12911710854341082</v>
      </c>
      <c r="C237" s="302">
        <v>7.0610822319818814E-2</v>
      </c>
      <c r="D237" s="302">
        <v>0.11729915128285483</v>
      </c>
      <c r="E237" s="302">
        <f t="shared" si="105"/>
        <v>0.31702708214608449</v>
      </c>
      <c r="F237" s="303"/>
      <c r="G237" s="302">
        <v>7.9905594427002347E-2</v>
      </c>
      <c r="H237" s="302">
        <v>7.9279108816396132E-2</v>
      </c>
      <c r="I237" s="302">
        <v>9.8712686105401307E-2</v>
      </c>
      <c r="J237" s="302">
        <f t="shared" si="108"/>
        <v>0.2578973893487998</v>
      </c>
      <c r="K237" s="303"/>
      <c r="L237" s="302">
        <v>7.6885566497607125E-2</v>
      </c>
      <c r="M237" s="302">
        <v>8.4658715173926438E-2</v>
      </c>
      <c r="N237" s="302">
        <v>0.15181370978662917</v>
      </c>
      <c r="O237" s="302">
        <f t="shared" si="107"/>
        <v>0.31335799145816273</v>
      </c>
    </row>
    <row r="238" spans="1:15" s="236" customFormat="1" x14ac:dyDescent="0.2">
      <c r="A238" s="237" t="str">
        <f>name!E$12</f>
        <v>Elementary occupations</v>
      </c>
      <c r="B238" s="302">
        <v>0.206992667530629</v>
      </c>
      <c r="C238" s="302">
        <v>0.10654446500197019</v>
      </c>
      <c r="D238" s="302">
        <v>0.12850677215771564</v>
      </c>
      <c r="E238" s="302">
        <f t="shared" si="105"/>
        <v>0.44204390469031485</v>
      </c>
      <c r="F238" s="303"/>
      <c r="G238" s="302">
        <v>0.12621574269481528</v>
      </c>
      <c r="H238" s="302">
        <v>6.6505321735355546E-2</v>
      </c>
      <c r="I238" s="302">
        <v>7.5597928382976895E-2</v>
      </c>
      <c r="J238" s="302">
        <f t="shared" si="108"/>
        <v>0.26831899281314775</v>
      </c>
      <c r="K238" s="303"/>
      <c r="L238" s="302">
        <v>0.12272682051571213</v>
      </c>
      <c r="M238" s="302">
        <v>6.5363925413358462E-2</v>
      </c>
      <c r="N238" s="302">
        <v>0.11933317430168006</v>
      </c>
      <c r="O238" s="302">
        <f t="shared" si="107"/>
        <v>0.30742392023075066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24.726450375594947</v>
      </c>
      <c r="C240" s="311">
        <f t="shared" ref="C240:E240" si="109">SUM(C230:C238)</f>
        <v>2.5292027461592634</v>
      </c>
      <c r="D240" s="311">
        <f t="shared" si="109"/>
        <v>3.7483468782457781</v>
      </c>
      <c r="E240" s="311">
        <f t="shared" si="109"/>
        <v>31.003999999999987</v>
      </c>
      <c r="F240" s="311"/>
      <c r="G240" s="311">
        <f t="shared" ref="G240:J240" si="110">SUM(G230:G238)</f>
        <v>23.234012940795679</v>
      </c>
      <c r="H240" s="311">
        <f t="shared" si="110"/>
        <v>2.8992552270789016</v>
      </c>
      <c r="I240" s="311">
        <f t="shared" si="110"/>
        <v>3.1057318321254548</v>
      </c>
      <c r="J240" s="311">
        <f t="shared" si="110"/>
        <v>29.239000000000036</v>
      </c>
      <c r="K240" s="311"/>
      <c r="L240" s="311">
        <f t="shared" ref="L240:O240" si="111">SUM(L230:L238)</f>
        <v>26.941773409251788</v>
      </c>
      <c r="M240" s="311">
        <f t="shared" si="111"/>
        <v>3.2849854072300086</v>
      </c>
      <c r="N240" s="311">
        <f t="shared" si="111"/>
        <v>3.7252411835181953</v>
      </c>
      <c r="O240" s="311">
        <f t="shared" si="111"/>
        <v>33.951999999999991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5.2954976177222166</v>
      </c>
      <c r="C247" s="302">
        <v>0.43362729213176165</v>
      </c>
      <c r="D247" s="302">
        <v>0.65477028046464147</v>
      </c>
      <c r="E247" s="302">
        <f>SUM(B247:D247)</f>
        <v>6.3838951903186203</v>
      </c>
      <c r="F247" s="303"/>
      <c r="G247" s="302">
        <v>5.2134022136689628</v>
      </c>
      <c r="H247" s="302">
        <v>0.49900240934996154</v>
      </c>
      <c r="I247" s="302">
        <v>0.81858571992493367</v>
      </c>
      <c r="J247" s="302">
        <f>SUM(G247:I247)</f>
        <v>6.5309903429438583</v>
      </c>
      <c r="K247" s="303"/>
      <c r="L247" s="302">
        <v>4.1122338832401493</v>
      </c>
      <c r="M247" s="302">
        <v>0.55803278432681547</v>
      </c>
      <c r="N247" s="302">
        <v>0.84960370441001209</v>
      </c>
      <c r="O247" s="302">
        <f>SUM(L247:N247)</f>
        <v>5.5198703719769773</v>
      </c>
    </row>
    <row r="248" spans="1:15" s="236" customFormat="1" x14ac:dyDescent="0.2">
      <c r="A248" s="237" t="str">
        <f>name!E$5</f>
        <v>Professional occupations</v>
      </c>
      <c r="B248" s="302">
        <v>6.209450404549222</v>
      </c>
      <c r="C248" s="302">
        <v>0.36684668701886392</v>
      </c>
      <c r="D248" s="302">
        <v>0.81063752505889075</v>
      </c>
      <c r="E248" s="302">
        <f t="shared" ref="E248:E255" si="112">SUM(B248:D248)</f>
        <v>7.3869346166269763</v>
      </c>
      <c r="F248" s="303"/>
      <c r="G248" s="302">
        <v>7.0280125353710137</v>
      </c>
      <c r="H248" s="302">
        <v>0.37940860166121526</v>
      </c>
      <c r="I248" s="302">
        <v>0.90951752479868542</v>
      </c>
      <c r="J248" s="302">
        <f t="shared" ref="J248:J250" si="113">SUM(G248:I248)</f>
        <v>8.316938661830914</v>
      </c>
      <c r="K248" s="303"/>
      <c r="L248" s="302">
        <v>7.8418589130501131</v>
      </c>
      <c r="M248" s="302">
        <v>0.39450652723653445</v>
      </c>
      <c r="N248" s="302">
        <v>0.7982045147407969</v>
      </c>
      <c r="O248" s="302">
        <f t="shared" ref="O248:O255" si="114">SUM(L248:N248)</f>
        <v>9.034569955027445</v>
      </c>
    </row>
    <row r="249" spans="1:15" s="236" customFormat="1" x14ac:dyDescent="0.2">
      <c r="A249" s="237" t="str">
        <f>name!E$6</f>
        <v>Associate professional occupations</v>
      </c>
      <c r="B249" s="302">
        <v>6.7198465831465022</v>
      </c>
      <c r="C249" s="302">
        <v>0.78371116670795538</v>
      </c>
      <c r="D249" s="302">
        <v>1.1581247707049196</v>
      </c>
      <c r="E249" s="302">
        <f t="shared" si="112"/>
        <v>8.6616825205593777</v>
      </c>
      <c r="F249" s="303"/>
      <c r="G249" s="302">
        <v>6.6586530318440165</v>
      </c>
      <c r="H249" s="302">
        <v>0.6436643823193452</v>
      </c>
      <c r="I249" s="302">
        <v>1.2227325274996057</v>
      </c>
      <c r="J249" s="302">
        <f t="shared" si="113"/>
        <v>8.5250499416629673</v>
      </c>
      <c r="K249" s="303"/>
      <c r="L249" s="302">
        <v>5.7818116810353279</v>
      </c>
      <c r="M249" s="302">
        <v>0.62258051890701493</v>
      </c>
      <c r="N249" s="302">
        <v>1.2803918397216305</v>
      </c>
      <c r="O249" s="302">
        <f t="shared" si="114"/>
        <v>7.6847840396639739</v>
      </c>
    </row>
    <row r="250" spans="1:15" s="236" customFormat="1" x14ac:dyDescent="0.2">
      <c r="A250" s="237" t="str">
        <f>name!E$7</f>
        <v>Administrative and secretarial occupations</v>
      </c>
      <c r="B250" s="302">
        <v>6.599277282669834</v>
      </c>
      <c r="C250" s="302">
        <v>2.541919665851085</v>
      </c>
      <c r="D250" s="302">
        <v>0.27693760219285768</v>
      </c>
      <c r="E250" s="302">
        <f t="shared" si="112"/>
        <v>9.418134550713777</v>
      </c>
      <c r="F250" s="303"/>
      <c r="G250" s="302">
        <v>5.5304831710886484</v>
      </c>
      <c r="H250" s="302">
        <v>1.832955422499162</v>
      </c>
      <c r="I250" s="302">
        <v>0.20423630617898594</v>
      </c>
      <c r="J250" s="302">
        <f t="shared" si="113"/>
        <v>7.5676748997667964</v>
      </c>
      <c r="K250" s="303"/>
      <c r="L250" s="302">
        <v>4.2098993915611267</v>
      </c>
      <c r="M250" s="302">
        <v>1.3991326937801705</v>
      </c>
      <c r="N250" s="302">
        <v>0.16888372278091385</v>
      </c>
      <c r="O250" s="302">
        <f t="shared" si="114"/>
        <v>5.7779158081222111</v>
      </c>
    </row>
    <row r="251" spans="1:15" s="236" customFormat="1" x14ac:dyDescent="0.2">
      <c r="A251" s="237" t="str">
        <f>name!E$8</f>
        <v>Skilled trades occupations</v>
      </c>
      <c r="B251" s="302">
        <v>0.37242712138288048</v>
      </c>
      <c r="C251" s="302">
        <v>7.702692247169346E-2</v>
      </c>
      <c r="D251" s="302">
        <v>0.29998618254067194</v>
      </c>
      <c r="E251" s="302">
        <f t="shared" si="112"/>
        <v>0.74944022639524588</v>
      </c>
      <c r="F251" s="303"/>
      <c r="G251" s="302">
        <v>0.25708130838906285</v>
      </c>
      <c r="H251" s="302">
        <v>4.3178444256907395E-2</v>
      </c>
      <c r="I251" s="302">
        <v>0.23333772572240269</v>
      </c>
      <c r="J251" s="302">
        <f>SUM(G251:I251)</f>
        <v>0.53359747836837301</v>
      </c>
      <c r="K251" s="303"/>
      <c r="L251" s="302">
        <v>0.22277145897938239</v>
      </c>
      <c r="M251" s="302">
        <v>4.3405675458094185E-2</v>
      </c>
      <c r="N251" s="302">
        <v>0.21102575495541859</v>
      </c>
      <c r="O251" s="302">
        <f t="shared" si="114"/>
        <v>0.47720288939289518</v>
      </c>
    </row>
    <row r="252" spans="1:15" s="236" customFormat="1" x14ac:dyDescent="0.2">
      <c r="A252" s="237" t="str">
        <f>name!E$9</f>
        <v>Caring, leisure and other service occupations</v>
      </c>
      <c r="B252" s="302">
        <v>0.31000634219766104</v>
      </c>
      <c r="C252" s="302">
        <v>2.5395991888701737E-2</v>
      </c>
      <c r="D252" s="302">
        <v>0.10851415361484779</v>
      </c>
      <c r="E252" s="302">
        <f t="shared" si="112"/>
        <v>0.44391648770121056</v>
      </c>
      <c r="F252" s="303"/>
      <c r="G252" s="302">
        <v>0.22360927876768188</v>
      </c>
      <c r="H252" s="302">
        <v>1.7569204114972342E-2</v>
      </c>
      <c r="I252" s="302">
        <v>8.272772719706524E-2</v>
      </c>
      <c r="J252" s="302">
        <f t="shared" ref="J252:J255" si="115">SUM(G252:I252)</f>
        <v>0.32390621007971948</v>
      </c>
      <c r="K252" s="303"/>
      <c r="L252" s="302">
        <v>0.2220471122543661</v>
      </c>
      <c r="M252" s="302">
        <v>1.2986774724990635E-2</v>
      </c>
      <c r="N252" s="302">
        <v>9.833261839364664E-2</v>
      </c>
      <c r="O252" s="302">
        <f t="shared" si="114"/>
        <v>0.33336650537300339</v>
      </c>
    </row>
    <row r="253" spans="1:15" s="236" customFormat="1" x14ac:dyDescent="0.2">
      <c r="A253" s="237" t="str">
        <f>name!E$10</f>
        <v>Sales and customer service occupations</v>
      </c>
      <c r="B253" s="302">
        <v>1.7816136657759529</v>
      </c>
      <c r="C253" s="302">
        <v>0.66924399854322614</v>
      </c>
      <c r="D253" s="302">
        <v>0.41233281032903879</v>
      </c>
      <c r="E253" s="302">
        <f t="shared" si="112"/>
        <v>2.863190474648218</v>
      </c>
      <c r="F253" s="303"/>
      <c r="G253" s="302">
        <v>1.3974636217222161</v>
      </c>
      <c r="H253" s="302">
        <v>0.52867497451527401</v>
      </c>
      <c r="I253" s="302">
        <v>0.17964203170182744</v>
      </c>
      <c r="J253" s="302">
        <f t="shared" si="115"/>
        <v>2.1057806279393172</v>
      </c>
      <c r="K253" s="303"/>
      <c r="L253" s="302">
        <v>1.1962704126580792</v>
      </c>
      <c r="M253" s="302">
        <v>0.48498971521213097</v>
      </c>
      <c r="N253" s="302">
        <v>0.13330432639476761</v>
      </c>
      <c r="O253" s="302">
        <f t="shared" si="114"/>
        <v>1.8145644542649777</v>
      </c>
    </row>
    <row r="254" spans="1:15" s="236" customFormat="1" x14ac:dyDescent="0.2">
      <c r="A254" s="237" t="str">
        <f>name!E$11</f>
        <v>Process, plant and machine operatives</v>
      </c>
      <c r="B254" s="302">
        <v>0.14460281320214471</v>
      </c>
      <c r="C254" s="302">
        <v>2.91202300599573E-2</v>
      </c>
      <c r="D254" s="302">
        <v>8.0169157871173846E-2</v>
      </c>
      <c r="E254" s="302">
        <f t="shared" si="112"/>
        <v>0.25389220113327587</v>
      </c>
      <c r="F254" s="303"/>
      <c r="G254" s="302">
        <v>9.6039921759535907E-2</v>
      </c>
      <c r="H254" s="302">
        <v>1.7447901251103345E-2</v>
      </c>
      <c r="I254" s="302">
        <v>0.14255787082109789</v>
      </c>
      <c r="J254" s="302">
        <f t="shared" si="115"/>
        <v>0.25604569383173714</v>
      </c>
      <c r="K254" s="303"/>
      <c r="L254" s="302">
        <v>8.6285277828003104E-2</v>
      </c>
      <c r="M254" s="302">
        <v>2.7712740150159329E-2</v>
      </c>
      <c r="N254" s="302">
        <v>0.16510429214711161</v>
      </c>
      <c r="O254" s="302">
        <f t="shared" si="114"/>
        <v>0.27910231012527403</v>
      </c>
    </row>
    <row r="255" spans="1:15" s="236" customFormat="1" x14ac:dyDescent="0.2">
      <c r="A255" s="237" t="str">
        <f>name!E$12</f>
        <v>Elementary occupations</v>
      </c>
      <c r="B255" s="302">
        <v>0.33317342234231384</v>
      </c>
      <c r="C255" s="302">
        <v>9.6239842529352401E-2</v>
      </c>
      <c r="D255" s="302">
        <v>0.10050046703166231</v>
      </c>
      <c r="E255" s="302">
        <f t="shared" si="112"/>
        <v>0.52991373190332858</v>
      </c>
      <c r="F255" s="303"/>
      <c r="G255" s="302">
        <v>0.2260480422143058</v>
      </c>
      <c r="H255" s="302">
        <v>5.7851044265173374E-2</v>
      </c>
      <c r="I255" s="302">
        <v>7.311705709680448E-2</v>
      </c>
      <c r="J255" s="302">
        <f t="shared" si="115"/>
        <v>0.35701614357628364</v>
      </c>
      <c r="K255" s="303"/>
      <c r="L255" s="302">
        <v>0.20763095730550984</v>
      </c>
      <c r="M255" s="302">
        <v>5.4936374257770051E-2</v>
      </c>
      <c r="N255" s="302">
        <v>7.405633448995437E-2</v>
      </c>
      <c r="O255" s="302">
        <f t="shared" si="114"/>
        <v>0.33662366605323424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27.765895252988727</v>
      </c>
      <c r="C257" s="311">
        <f t="shared" ref="C257:E257" si="116">SUM(C247:C255)</f>
        <v>5.0231317972025975</v>
      </c>
      <c r="D257" s="311">
        <f t="shared" si="116"/>
        <v>3.9019729498087043</v>
      </c>
      <c r="E257" s="311">
        <f t="shared" si="116"/>
        <v>36.691000000000031</v>
      </c>
      <c r="F257" s="311"/>
      <c r="G257" s="311">
        <f t="shared" ref="G257:J257" si="117">SUM(G247:G255)</f>
        <v>26.630793124825445</v>
      </c>
      <c r="H257" s="311">
        <f t="shared" si="117"/>
        <v>4.0197523842331142</v>
      </c>
      <c r="I257" s="311">
        <f t="shared" si="117"/>
        <v>3.8664544909414085</v>
      </c>
      <c r="J257" s="311">
        <f t="shared" si="117"/>
        <v>34.516999999999967</v>
      </c>
      <c r="K257" s="311"/>
      <c r="L257" s="311">
        <f t="shared" ref="L257:O257" si="118">SUM(L247:L255)</f>
        <v>23.880809087912063</v>
      </c>
      <c r="M257" s="311">
        <f t="shared" si="118"/>
        <v>3.5982838040536804</v>
      </c>
      <c r="N257" s="311">
        <f t="shared" si="118"/>
        <v>3.7789071080342524</v>
      </c>
      <c r="O257" s="311">
        <f t="shared" si="118"/>
        <v>31.257999999999992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2.1391122697614153</v>
      </c>
      <c r="C264" s="302">
        <v>0.48378161709325834</v>
      </c>
      <c r="D264" s="302">
        <v>0.79298570634578369</v>
      </c>
      <c r="E264" s="302">
        <f>SUM(B264:D264)</f>
        <v>3.4158795932004571</v>
      </c>
      <c r="F264" s="303"/>
      <c r="G264" s="302">
        <v>2.173577686685169</v>
      </c>
      <c r="H264" s="302">
        <v>0.65677907832750071</v>
      </c>
      <c r="I264" s="302">
        <v>0.69930672887211687</v>
      </c>
      <c r="J264" s="302">
        <f>SUM(G264:I264)</f>
        <v>3.5296634938847866</v>
      </c>
      <c r="K264" s="303"/>
      <c r="L264" s="302">
        <v>2.3067519844323305</v>
      </c>
      <c r="M264" s="302">
        <v>0.62788446792112818</v>
      </c>
      <c r="N264" s="302">
        <v>0.76660284402715384</v>
      </c>
      <c r="O264" s="302">
        <f>SUM(L264:N264)</f>
        <v>3.7012392963806127</v>
      </c>
    </row>
    <row r="265" spans="1:15" s="236" customFormat="1" x14ac:dyDescent="0.2">
      <c r="A265" s="237" t="str">
        <f>name!E$5</f>
        <v>Professional occupations</v>
      </c>
      <c r="B265" s="302">
        <v>1.8402717139460039</v>
      </c>
      <c r="C265" s="302">
        <v>0.33575859817406989</v>
      </c>
      <c r="D265" s="302">
        <v>0.29649879013584496</v>
      </c>
      <c r="E265" s="302">
        <f t="shared" ref="E265:E272" si="119">SUM(B265:D265)</f>
        <v>2.4725291022559186</v>
      </c>
      <c r="F265" s="303"/>
      <c r="G265" s="302">
        <v>2.1526081705774383</v>
      </c>
      <c r="H265" s="302">
        <v>0.51777975514239627</v>
      </c>
      <c r="I265" s="302">
        <v>0.20591842310184844</v>
      </c>
      <c r="J265" s="302">
        <f t="shared" ref="J265:J267" si="120">SUM(G265:I265)</f>
        <v>2.8763063488216827</v>
      </c>
      <c r="K265" s="303"/>
      <c r="L265" s="302">
        <v>2.6019733926507422</v>
      </c>
      <c r="M265" s="302">
        <v>0.61952575459226544</v>
      </c>
      <c r="N265" s="302">
        <v>0.17653396842262681</v>
      </c>
      <c r="O265" s="302">
        <f t="shared" ref="O265:O272" si="121">SUM(L265:N265)</f>
        <v>3.3980331156656343</v>
      </c>
    </row>
    <row r="266" spans="1:15" s="236" customFormat="1" x14ac:dyDescent="0.2">
      <c r="A266" s="237" t="str">
        <f>name!E$6</f>
        <v>Associate professional occupations</v>
      </c>
      <c r="B266" s="302">
        <v>1.7511966619076473</v>
      </c>
      <c r="C266" s="302">
        <v>0.47123265108451712</v>
      </c>
      <c r="D266" s="302">
        <v>0.195946106269623</v>
      </c>
      <c r="E266" s="302">
        <f t="shared" si="119"/>
        <v>2.4183754192617877</v>
      </c>
      <c r="F266" s="303"/>
      <c r="G266" s="302">
        <v>1.8554533613129838</v>
      </c>
      <c r="H266" s="302">
        <v>0.58199356950705805</v>
      </c>
      <c r="I266" s="302">
        <v>0.13938349155130014</v>
      </c>
      <c r="J266" s="302">
        <f t="shared" si="120"/>
        <v>2.5768304223713421</v>
      </c>
      <c r="K266" s="303"/>
      <c r="L266" s="302">
        <v>2.3157783463144428</v>
      </c>
      <c r="M266" s="302">
        <v>0.63840495390984686</v>
      </c>
      <c r="N266" s="302">
        <v>0.15482552229298052</v>
      </c>
      <c r="O266" s="302">
        <f t="shared" si="121"/>
        <v>3.1090088225172701</v>
      </c>
    </row>
    <row r="267" spans="1:15" s="236" customFormat="1" x14ac:dyDescent="0.2">
      <c r="A267" s="237" t="str">
        <f>name!E$7</f>
        <v>Administrative and secretarial occupations</v>
      </c>
      <c r="B267" s="302">
        <v>1.3311610141578154</v>
      </c>
      <c r="C267" s="302">
        <v>1.3557387750258072</v>
      </c>
      <c r="D267" s="302">
        <v>0.15967086834500846</v>
      </c>
      <c r="E267" s="302">
        <f t="shared" si="119"/>
        <v>2.8465706575286314</v>
      </c>
      <c r="F267" s="303"/>
      <c r="G267" s="302">
        <v>1.2140486325498228</v>
      </c>
      <c r="H267" s="302">
        <v>1.6326802507691809</v>
      </c>
      <c r="I267" s="302">
        <v>0.1360209469265915</v>
      </c>
      <c r="J267" s="302">
        <f t="shared" si="120"/>
        <v>2.982749830245595</v>
      </c>
      <c r="K267" s="303"/>
      <c r="L267" s="302">
        <v>1.151988265476626</v>
      </c>
      <c r="M267" s="302">
        <v>1.4968439213590696</v>
      </c>
      <c r="N267" s="302">
        <v>0.16030096249607845</v>
      </c>
      <c r="O267" s="302">
        <f t="shared" si="121"/>
        <v>2.8091331493317742</v>
      </c>
    </row>
    <row r="268" spans="1:15" s="236" customFormat="1" x14ac:dyDescent="0.2">
      <c r="A268" s="237" t="str">
        <f>name!E$8</f>
        <v>Skilled trades occupations</v>
      </c>
      <c r="B268" s="302">
        <v>0.62742021211730925</v>
      </c>
      <c r="C268" s="302">
        <v>0.11394678758212595</v>
      </c>
      <c r="D268" s="302">
        <v>0.41175802004209155</v>
      </c>
      <c r="E268" s="302">
        <f t="shared" si="119"/>
        <v>1.1531250197415268</v>
      </c>
      <c r="F268" s="303"/>
      <c r="G268" s="302">
        <v>0.47339881375052861</v>
      </c>
      <c r="H268" s="302">
        <v>8.8356061431960772E-2</v>
      </c>
      <c r="I268" s="302">
        <v>0.23544643698186404</v>
      </c>
      <c r="J268" s="302">
        <f>SUM(G268:I268)</f>
        <v>0.79720131216435342</v>
      </c>
      <c r="K268" s="303"/>
      <c r="L268" s="302">
        <v>0.54780161331783606</v>
      </c>
      <c r="M268" s="302">
        <v>0.13065129561786079</v>
      </c>
      <c r="N268" s="302">
        <v>0.33418006330086009</v>
      </c>
      <c r="O268" s="302">
        <f t="shared" si="121"/>
        <v>1.012632972236557</v>
      </c>
    </row>
    <row r="269" spans="1:15" s="236" customFormat="1" x14ac:dyDescent="0.2">
      <c r="A269" s="237" t="str">
        <f>name!E$9</f>
        <v>Caring, leisure and other service occupations</v>
      </c>
      <c r="B269" s="302">
        <v>0.27638849746541</v>
      </c>
      <c r="C269" s="302">
        <v>0.15314849129813399</v>
      </c>
      <c r="D269" s="302">
        <v>7.5191392322734113E-2</v>
      </c>
      <c r="E269" s="302">
        <f t="shared" si="119"/>
        <v>0.50472838108627804</v>
      </c>
      <c r="F269" s="303"/>
      <c r="G269" s="302">
        <v>0.24825893666078822</v>
      </c>
      <c r="H269" s="302">
        <v>0.1579087476055204</v>
      </c>
      <c r="I269" s="302">
        <v>5.4822573733983325E-2</v>
      </c>
      <c r="J269" s="302">
        <f t="shared" ref="J269:J272" si="122">SUM(G269:I269)</f>
        <v>0.46099025800029192</v>
      </c>
      <c r="K269" s="303"/>
      <c r="L269" s="302">
        <v>0.29958564461550719</v>
      </c>
      <c r="M269" s="302">
        <v>0.13929362142863175</v>
      </c>
      <c r="N269" s="302">
        <v>0.10200394109368775</v>
      </c>
      <c r="O269" s="302">
        <f t="shared" si="121"/>
        <v>0.54088320713782667</v>
      </c>
    </row>
    <row r="270" spans="1:15" s="236" customFormat="1" x14ac:dyDescent="0.2">
      <c r="A270" s="237" t="str">
        <f>name!E$10</f>
        <v>Sales and customer service occupations</v>
      </c>
      <c r="B270" s="302">
        <v>0.92359412192293</v>
      </c>
      <c r="C270" s="302">
        <v>0.51957898821688131</v>
      </c>
      <c r="D270" s="302">
        <v>0.20240984676604934</v>
      </c>
      <c r="E270" s="302">
        <f t="shared" si="119"/>
        <v>1.6455829569058606</v>
      </c>
      <c r="F270" s="303"/>
      <c r="G270" s="302">
        <v>0.75449852164187481</v>
      </c>
      <c r="H270" s="302">
        <v>0.55266563507725319</v>
      </c>
      <c r="I270" s="302">
        <v>0.12757193878518383</v>
      </c>
      <c r="J270" s="302">
        <f t="shared" si="122"/>
        <v>1.434736095504312</v>
      </c>
      <c r="K270" s="303"/>
      <c r="L270" s="302">
        <v>0.85643715710696555</v>
      </c>
      <c r="M270" s="302">
        <v>0.59784577149518214</v>
      </c>
      <c r="N270" s="302">
        <v>0.11710772234310762</v>
      </c>
      <c r="O270" s="302">
        <f t="shared" si="121"/>
        <v>1.5713906509452553</v>
      </c>
    </row>
    <row r="271" spans="1:15" s="236" customFormat="1" x14ac:dyDescent="0.2">
      <c r="A271" s="237" t="str">
        <f>name!E$11</f>
        <v>Process, plant and machine operatives</v>
      </c>
      <c r="B271" s="302">
        <v>0.12174134652232016</v>
      </c>
      <c r="C271" s="302">
        <v>3.8981002424804317E-2</v>
      </c>
      <c r="D271" s="302">
        <v>1.6872486061618296E-2</v>
      </c>
      <c r="E271" s="302">
        <f t="shared" si="119"/>
        <v>0.17759483500874276</v>
      </c>
      <c r="F271" s="303"/>
      <c r="G271" s="302">
        <v>8.8479063878283845E-2</v>
      </c>
      <c r="H271" s="302">
        <v>2.9154406938088802E-2</v>
      </c>
      <c r="I271" s="302">
        <v>1.3762908549589841E-2</v>
      </c>
      <c r="J271" s="302">
        <f t="shared" si="122"/>
        <v>0.13139637936596249</v>
      </c>
      <c r="K271" s="303"/>
      <c r="L271" s="302">
        <v>8.6601281560389931E-2</v>
      </c>
      <c r="M271" s="302">
        <v>3.1387033096924422E-2</v>
      </c>
      <c r="N271" s="302">
        <v>1.8788525208143367E-2</v>
      </c>
      <c r="O271" s="302">
        <f t="shared" si="121"/>
        <v>0.13677683986545772</v>
      </c>
    </row>
    <row r="272" spans="1:15" s="236" customFormat="1" x14ac:dyDescent="0.2">
      <c r="A272" s="237" t="str">
        <f>name!E$12</f>
        <v>Elementary occupations</v>
      </c>
      <c r="B272" s="302">
        <v>0.19995394917652581</v>
      </c>
      <c r="C272" s="302">
        <v>0.36118527935069661</v>
      </c>
      <c r="D272" s="302">
        <v>7.9474806483584043E-2</v>
      </c>
      <c r="E272" s="302">
        <f t="shared" si="119"/>
        <v>0.64061403501080649</v>
      </c>
      <c r="F272" s="303"/>
      <c r="G272" s="302">
        <v>0.15129192465306296</v>
      </c>
      <c r="H272" s="302">
        <v>0.34376745582295637</v>
      </c>
      <c r="I272" s="302">
        <v>3.9066479165612102E-2</v>
      </c>
      <c r="J272" s="302">
        <f t="shared" si="122"/>
        <v>0.5341258596416314</v>
      </c>
      <c r="K272" s="303"/>
      <c r="L272" s="302">
        <v>0.15932059250382055</v>
      </c>
      <c r="M272" s="302">
        <v>0.1903140145151557</v>
      </c>
      <c r="N272" s="302">
        <v>7.8267338900618599E-2</v>
      </c>
      <c r="O272" s="302">
        <f t="shared" si="121"/>
        <v>0.42790194591959485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9.2108397869773775</v>
      </c>
      <c r="C274" s="311">
        <f t="shared" ref="C274:E274" si="123">SUM(C264:C272)</f>
        <v>3.8333521902502952</v>
      </c>
      <c r="D274" s="311">
        <f t="shared" si="123"/>
        <v>2.2308080227723379</v>
      </c>
      <c r="E274" s="311">
        <f t="shared" si="123"/>
        <v>15.275000000000006</v>
      </c>
      <c r="F274" s="311"/>
      <c r="G274" s="311">
        <f t="shared" ref="G274:J274" si="124">SUM(G264:G272)</f>
        <v>9.111615111709952</v>
      </c>
      <c r="H274" s="311">
        <f t="shared" si="124"/>
        <v>4.5610849606219155</v>
      </c>
      <c r="I274" s="311">
        <f t="shared" si="124"/>
        <v>1.6512999276680902</v>
      </c>
      <c r="J274" s="311">
        <f t="shared" si="124"/>
        <v>15.323999999999961</v>
      </c>
      <c r="K274" s="311"/>
      <c r="L274" s="311">
        <f t="shared" ref="L274:O274" si="125">SUM(L264:L272)</f>
        <v>10.326238277978661</v>
      </c>
      <c r="M274" s="311">
        <f t="shared" si="125"/>
        <v>4.4721508339360652</v>
      </c>
      <c r="N274" s="311">
        <f t="shared" si="125"/>
        <v>1.908610888085257</v>
      </c>
      <c r="O274" s="311">
        <f t="shared" si="125"/>
        <v>16.706999999999983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6.7226686645361715</v>
      </c>
      <c r="C281" s="302">
        <v>1.4626004871356302</v>
      </c>
      <c r="D281" s="302">
        <v>1.8455889379818351</v>
      </c>
      <c r="E281" s="302">
        <f>SUM(B281:D281)</f>
        <v>10.030858089653638</v>
      </c>
      <c r="F281" s="303"/>
      <c r="G281" s="302">
        <v>7.3523636219297872</v>
      </c>
      <c r="H281" s="302">
        <v>1.7616649393528105</v>
      </c>
      <c r="I281" s="302">
        <v>1.8677577804212611</v>
      </c>
      <c r="J281" s="302">
        <f>SUM(G281:I281)</f>
        <v>10.981786341703859</v>
      </c>
      <c r="K281" s="303"/>
      <c r="L281" s="302">
        <v>6.6806632906205721</v>
      </c>
      <c r="M281" s="302">
        <v>2.2758194213338485</v>
      </c>
      <c r="N281" s="302">
        <v>2.4339525252404992</v>
      </c>
      <c r="O281" s="302">
        <f>SUM(L281:N281)</f>
        <v>11.39043523719492</v>
      </c>
    </row>
    <row r="282" spans="1:15" s="236" customFormat="1" x14ac:dyDescent="0.2">
      <c r="A282" s="237" t="str">
        <f>name!E$5</f>
        <v>Professional occupations</v>
      </c>
      <c r="B282" s="302">
        <v>17.215412592123634</v>
      </c>
      <c r="C282" s="302">
        <v>2.7305214651026861</v>
      </c>
      <c r="D282" s="302">
        <v>5.9325148222216662</v>
      </c>
      <c r="E282" s="302">
        <f t="shared" ref="E282:E289" si="126">SUM(B282:D282)</f>
        <v>25.878448879447987</v>
      </c>
      <c r="F282" s="303"/>
      <c r="G282" s="302">
        <v>21.953732920328637</v>
      </c>
      <c r="H282" s="302">
        <v>3.2461558230195453</v>
      </c>
      <c r="I282" s="302">
        <v>5.0042023068953672</v>
      </c>
      <c r="J282" s="302">
        <f t="shared" ref="J282:J284" si="127">SUM(G282:I282)</f>
        <v>30.204091050243548</v>
      </c>
      <c r="K282" s="303"/>
      <c r="L282" s="302">
        <v>27.093653489401767</v>
      </c>
      <c r="M282" s="302">
        <v>4.3280076482417789</v>
      </c>
      <c r="N282" s="302">
        <v>5.6068805751976667</v>
      </c>
      <c r="O282" s="302">
        <f t="shared" ref="O282:O289" si="128">SUM(L282:N282)</f>
        <v>37.028541712841211</v>
      </c>
    </row>
    <row r="283" spans="1:15" s="236" customFormat="1" x14ac:dyDescent="0.2">
      <c r="A283" s="237" t="str">
        <f>name!E$6</f>
        <v>Associate professional occupations</v>
      </c>
      <c r="B283" s="302">
        <v>8.3417312090886657</v>
      </c>
      <c r="C283" s="302">
        <v>2.0905740210448496</v>
      </c>
      <c r="D283" s="302">
        <v>2.2071025210564907</v>
      </c>
      <c r="E283" s="302">
        <f t="shared" si="126"/>
        <v>12.639407751190006</v>
      </c>
      <c r="F283" s="303"/>
      <c r="G283" s="302">
        <v>9.6262602632680476</v>
      </c>
      <c r="H283" s="302">
        <v>2.1041978089235958</v>
      </c>
      <c r="I283" s="302">
        <v>1.8633687728907169</v>
      </c>
      <c r="J283" s="302">
        <f t="shared" si="127"/>
        <v>13.59382684508236</v>
      </c>
      <c r="K283" s="303"/>
      <c r="L283" s="302">
        <v>10.454690408752187</v>
      </c>
      <c r="M283" s="302">
        <v>2.432427532870078</v>
      </c>
      <c r="N283" s="302">
        <v>2.2678639005181176</v>
      </c>
      <c r="O283" s="302">
        <f t="shared" si="128"/>
        <v>15.154981842140382</v>
      </c>
    </row>
    <row r="284" spans="1:15" s="236" customFormat="1" x14ac:dyDescent="0.2">
      <c r="A284" s="237" t="str">
        <f>name!E$7</f>
        <v>Administrative and secretarial occupations</v>
      </c>
      <c r="B284" s="302">
        <v>5.2122103904218395</v>
      </c>
      <c r="C284" s="302">
        <v>5.146741672976674</v>
      </c>
      <c r="D284" s="302">
        <v>1.0999706252242558</v>
      </c>
      <c r="E284" s="302">
        <f t="shared" si="126"/>
        <v>11.458922688622769</v>
      </c>
      <c r="F284" s="303"/>
      <c r="G284" s="302">
        <v>5.0650512982602178</v>
      </c>
      <c r="H284" s="302">
        <v>3.6419254171596585</v>
      </c>
      <c r="I284" s="302">
        <v>0.84824176306390697</v>
      </c>
      <c r="J284" s="302">
        <f t="shared" si="127"/>
        <v>9.5552184784837841</v>
      </c>
      <c r="K284" s="303"/>
      <c r="L284" s="302">
        <v>3.9960402863700968</v>
      </c>
      <c r="M284" s="302">
        <v>3.2157385989416105</v>
      </c>
      <c r="N284" s="302">
        <v>0.81146157697422772</v>
      </c>
      <c r="O284" s="302">
        <f t="shared" si="128"/>
        <v>8.0232404622859352</v>
      </c>
    </row>
    <row r="285" spans="1:15" s="236" customFormat="1" x14ac:dyDescent="0.2">
      <c r="A285" s="237" t="str">
        <f>name!E$8</f>
        <v>Skilled trades occupations</v>
      </c>
      <c r="B285" s="302">
        <v>1.3440506674523656</v>
      </c>
      <c r="C285" s="302">
        <v>0.32923513940093402</v>
      </c>
      <c r="D285" s="302">
        <v>0.33369016840993998</v>
      </c>
      <c r="E285" s="302">
        <f t="shared" si="126"/>
        <v>2.0069759752632397</v>
      </c>
      <c r="F285" s="303"/>
      <c r="G285" s="302">
        <v>1.0588236194955043</v>
      </c>
      <c r="H285" s="302">
        <v>0.20018869178496226</v>
      </c>
      <c r="I285" s="302">
        <v>0.25223135413905973</v>
      </c>
      <c r="J285" s="302">
        <f>SUM(G285:I285)</f>
        <v>1.5112436654195263</v>
      </c>
      <c r="K285" s="303"/>
      <c r="L285" s="302">
        <v>0.97186284850427829</v>
      </c>
      <c r="M285" s="302">
        <v>0.28307627938135543</v>
      </c>
      <c r="N285" s="302">
        <v>0.38560897844961528</v>
      </c>
      <c r="O285" s="302">
        <f t="shared" si="128"/>
        <v>1.6405481063352489</v>
      </c>
    </row>
    <row r="286" spans="1:15" s="236" customFormat="1" x14ac:dyDescent="0.2">
      <c r="A286" s="237" t="str">
        <f>name!E$9</f>
        <v>Caring, leisure and other service occupations</v>
      </c>
      <c r="B286" s="302">
        <v>0.62797751583008532</v>
      </c>
      <c r="C286" s="302">
        <v>0.26555997322033487</v>
      </c>
      <c r="D286" s="302">
        <v>0.3976396141322957</v>
      </c>
      <c r="E286" s="302">
        <f t="shared" si="126"/>
        <v>1.2911771031827159</v>
      </c>
      <c r="F286" s="303"/>
      <c r="G286" s="302">
        <v>1.1467139585557955</v>
      </c>
      <c r="H286" s="302">
        <v>0.5124529869429747</v>
      </c>
      <c r="I286" s="302">
        <v>0.58161371229787806</v>
      </c>
      <c r="J286" s="302">
        <f t="shared" ref="J286:J289" si="129">SUM(G286:I286)</f>
        <v>2.2407806577966483</v>
      </c>
      <c r="K286" s="303"/>
      <c r="L286" s="302">
        <v>1.4889874310709492</v>
      </c>
      <c r="M286" s="302">
        <v>0.67367193141217907</v>
      </c>
      <c r="N286" s="302">
        <v>0.86665805754916436</v>
      </c>
      <c r="O286" s="302">
        <f t="shared" si="128"/>
        <v>3.0293174200322928</v>
      </c>
    </row>
    <row r="287" spans="1:15" s="236" customFormat="1" x14ac:dyDescent="0.2">
      <c r="A287" s="237" t="str">
        <f>name!E$10</f>
        <v>Sales and customer service occupations</v>
      </c>
      <c r="B287" s="302">
        <v>1.1772198642151352</v>
      </c>
      <c r="C287" s="302">
        <v>0.77128762488026259</v>
      </c>
      <c r="D287" s="302">
        <v>0.3766499332998941</v>
      </c>
      <c r="E287" s="302">
        <f t="shared" si="126"/>
        <v>2.325157422395292</v>
      </c>
      <c r="F287" s="303"/>
      <c r="G287" s="302">
        <v>1.0967837051350857</v>
      </c>
      <c r="H287" s="302">
        <v>0.59336221800130073</v>
      </c>
      <c r="I287" s="302">
        <v>0.23061274296475404</v>
      </c>
      <c r="J287" s="302">
        <f t="shared" si="129"/>
        <v>1.9207586661011404</v>
      </c>
      <c r="K287" s="303"/>
      <c r="L287" s="302">
        <v>1.092758563953258</v>
      </c>
      <c r="M287" s="302">
        <v>0.6685241695816545</v>
      </c>
      <c r="N287" s="302">
        <v>0.21640758853562561</v>
      </c>
      <c r="O287" s="302">
        <f t="shared" si="128"/>
        <v>1.977690322070538</v>
      </c>
    </row>
    <row r="288" spans="1:15" s="236" customFormat="1" x14ac:dyDescent="0.2">
      <c r="A288" s="237" t="str">
        <f>name!E$11</f>
        <v>Process, plant and machine operatives</v>
      </c>
      <c r="B288" s="302">
        <v>0.36681228619499401</v>
      </c>
      <c r="C288" s="302">
        <v>0.27290932409312157</v>
      </c>
      <c r="D288" s="302">
        <v>0.10105123541457653</v>
      </c>
      <c r="E288" s="302">
        <f t="shared" si="126"/>
        <v>0.74077284570269208</v>
      </c>
      <c r="F288" s="303"/>
      <c r="G288" s="302">
        <v>0.26837439695990389</v>
      </c>
      <c r="H288" s="302">
        <v>0.22772374904375306</v>
      </c>
      <c r="I288" s="302">
        <v>9.1540161428128097E-2</v>
      </c>
      <c r="J288" s="302">
        <f t="shared" si="129"/>
        <v>0.58763830743178502</v>
      </c>
      <c r="K288" s="303"/>
      <c r="L288" s="302">
        <v>0.2145000117342977</v>
      </c>
      <c r="M288" s="302">
        <v>0.31753847536557789</v>
      </c>
      <c r="N288" s="302">
        <v>0.1135964008114763</v>
      </c>
      <c r="O288" s="302">
        <f t="shared" si="128"/>
        <v>0.64563488791135182</v>
      </c>
    </row>
    <row r="289" spans="1:15" s="236" customFormat="1" x14ac:dyDescent="0.2">
      <c r="A289" s="237" t="str">
        <f>name!E$12</f>
        <v>Elementary occupations</v>
      </c>
      <c r="B289" s="302">
        <v>0.83050564504855073</v>
      </c>
      <c r="C289" s="302">
        <v>0.68758881991621024</v>
      </c>
      <c r="D289" s="302">
        <v>0.16918477957691483</v>
      </c>
      <c r="E289" s="302">
        <f t="shared" si="126"/>
        <v>1.6872792445416758</v>
      </c>
      <c r="F289" s="303"/>
      <c r="G289" s="302">
        <v>0.69921085291532081</v>
      </c>
      <c r="H289" s="302">
        <v>0.53506958064469312</v>
      </c>
      <c r="I289" s="302">
        <v>0.11437555417733071</v>
      </c>
      <c r="J289" s="302">
        <f t="shared" si="129"/>
        <v>1.3486559877373447</v>
      </c>
      <c r="K289" s="303"/>
      <c r="L289" s="302">
        <v>0.6217046248876732</v>
      </c>
      <c r="M289" s="302">
        <v>0.60030861233848998</v>
      </c>
      <c r="N289" s="302">
        <v>0.14959677196187421</v>
      </c>
      <c r="O289" s="302">
        <f t="shared" si="128"/>
        <v>1.3716100091880374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41.838588834911434</v>
      </c>
      <c r="C291" s="311">
        <f t="shared" ref="C291:E291" si="130">SUM(C281:C289)</f>
        <v>13.757018527770702</v>
      </c>
      <c r="D291" s="311">
        <f t="shared" si="130"/>
        <v>12.463392637317869</v>
      </c>
      <c r="E291" s="311">
        <f t="shared" si="130"/>
        <v>68.059000000000012</v>
      </c>
      <c r="F291" s="311"/>
      <c r="G291" s="311">
        <f t="shared" ref="G291:J291" si="131">SUM(G281:G289)</f>
        <v>48.267314636848297</v>
      </c>
      <c r="H291" s="311">
        <f t="shared" si="131"/>
        <v>12.822741214873295</v>
      </c>
      <c r="I291" s="311">
        <f t="shared" si="131"/>
        <v>10.853944148278401</v>
      </c>
      <c r="J291" s="311">
        <f t="shared" si="131"/>
        <v>71.944000000000003</v>
      </c>
      <c r="K291" s="311"/>
      <c r="L291" s="311">
        <f t="shared" ref="L291:O291" si="132">SUM(L281:L289)</f>
        <v>52.614860955295072</v>
      </c>
      <c r="M291" s="311">
        <f t="shared" si="132"/>
        <v>14.795112669466571</v>
      </c>
      <c r="N291" s="311">
        <f t="shared" si="132"/>
        <v>12.852026375238268</v>
      </c>
      <c r="O291" s="311">
        <f t="shared" si="132"/>
        <v>80.261999999999929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5.2827135888155334</v>
      </c>
      <c r="C298" s="302">
        <v>0.77629260979235337</v>
      </c>
      <c r="D298" s="302">
        <v>1.5900542101871511</v>
      </c>
      <c r="E298" s="302">
        <f>SUM(B298:D298)</f>
        <v>7.6490604087950373</v>
      </c>
      <c r="F298" s="303"/>
      <c r="G298" s="302">
        <v>5.2828709535591845</v>
      </c>
      <c r="H298" s="302">
        <v>1.2675625626516485</v>
      </c>
      <c r="I298" s="302">
        <v>1.9098705168826697</v>
      </c>
      <c r="J298" s="302">
        <f>SUM(G298:I298)</f>
        <v>8.4603040330935038</v>
      </c>
      <c r="K298" s="303"/>
      <c r="L298" s="302">
        <v>5.5244276556306833</v>
      </c>
      <c r="M298" s="302">
        <v>1.3830571022899616</v>
      </c>
      <c r="N298" s="302">
        <v>2.3088129859992468</v>
      </c>
      <c r="O298" s="302">
        <f>SUM(L298:N298)</f>
        <v>9.2162977439198919</v>
      </c>
    </row>
    <row r="299" spans="1:15" s="236" customFormat="1" x14ac:dyDescent="0.2">
      <c r="A299" s="237" t="str">
        <f>name!E$5</f>
        <v>Professional occupations</v>
      </c>
      <c r="B299" s="302">
        <v>5.2093930201357814</v>
      </c>
      <c r="C299" s="302">
        <v>0.83987644125619709</v>
      </c>
      <c r="D299" s="302">
        <v>1.1795251978287669</v>
      </c>
      <c r="E299" s="302">
        <f t="shared" ref="E299:E306" si="133">SUM(B299:D299)</f>
        <v>7.2287946592207453</v>
      </c>
      <c r="F299" s="303"/>
      <c r="G299" s="302">
        <v>5.93493946293977</v>
      </c>
      <c r="H299" s="302">
        <v>1.4555185604853804</v>
      </c>
      <c r="I299" s="302">
        <v>1.2457869875078607</v>
      </c>
      <c r="J299" s="302">
        <f t="shared" ref="J299:J301" si="134">SUM(G299:I299)</f>
        <v>8.6362450109330116</v>
      </c>
      <c r="K299" s="303"/>
      <c r="L299" s="302">
        <v>8.0694033448793583</v>
      </c>
      <c r="M299" s="302">
        <v>2.2973596726640126</v>
      </c>
      <c r="N299" s="302">
        <v>1.1966065343227021</v>
      </c>
      <c r="O299" s="302">
        <f t="shared" ref="O299:O306" si="135">SUM(L299:N299)</f>
        <v>11.563369551866073</v>
      </c>
    </row>
    <row r="300" spans="1:15" s="236" customFormat="1" x14ac:dyDescent="0.2">
      <c r="A300" s="237" t="str">
        <f>name!E$6</f>
        <v>Associate professional occupations</v>
      </c>
      <c r="B300" s="302">
        <v>6.4439837734990615</v>
      </c>
      <c r="C300" s="302">
        <v>1.2298346783811658</v>
      </c>
      <c r="D300" s="302">
        <v>2.6691760176565835</v>
      </c>
      <c r="E300" s="302">
        <f t="shared" si="133"/>
        <v>10.34299446953681</v>
      </c>
      <c r="F300" s="303"/>
      <c r="G300" s="302">
        <v>6.6088625851526102</v>
      </c>
      <c r="H300" s="302">
        <v>1.6869373591965915</v>
      </c>
      <c r="I300" s="302">
        <v>2.8362599754844808</v>
      </c>
      <c r="J300" s="302">
        <f t="shared" si="134"/>
        <v>11.132059919833683</v>
      </c>
      <c r="K300" s="303"/>
      <c r="L300" s="302">
        <v>7.1648008213085381</v>
      </c>
      <c r="M300" s="302">
        <v>2.2017682021000051</v>
      </c>
      <c r="N300" s="302">
        <v>2.9009342930139903</v>
      </c>
      <c r="O300" s="302">
        <f t="shared" si="135"/>
        <v>12.267503316422534</v>
      </c>
    </row>
    <row r="301" spans="1:15" s="236" customFormat="1" x14ac:dyDescent="0.2">
      <c r="A301" s="237" t="str">
        <f>name!E$7</f>
        <v>Administrative and secretarial occupations</v>
      </c>
      <c r="B301" s="302">
        <v>4.2922102900786721</v>
      </c>
      <c r="C301" s="302">
        <v>2.2036920233289377</v>
      </c>
      <c r="D301" s="302">
        <v>0.75280893695498896</v>
      </c>
      <c r="E301" s="302">
        <f t="shared" si="133"/>
        <v>7.2487112503625992</v>
      </c>
      <c r="F301" s="303"/>
      <c r="G301" s="302">
        <v>3.9115914116000461</v>
      </c>
      <c r="H301" s="302">
        <v>2.5123153338893305</v>
      </c>
      <c r="I301" s="302">
        <v>0.74591432722431839</v>
      </c>
      <c r="J301" s="302">
        <f t="shared" si="134"/>
        <v>7.1698210727136953</v>
      </c>
      <c r="K301" s="303"/>
      <c r="L301" s="302">
        <v>4.6426498417257349</v>
      </c>
      <c r="M301" s="302">
        <v>2.7776420329866616</v>
      </c>
      <c r="N301" s="302">
        <v>0.9644493204204585</v>
      </c>
      <c r="O301" s="302">
        <f t="shared" si="135"/>
        <v>8.3847411951328557</v>
      </c>
    </row>
    <row r="302" spans="1:15" s="236" customFormat="1" x14ac:dyDescent="0.2">
      <c r="A302" s="237" t="str">
        <f>name!E$8</f>
        <v>Skilled trades occupations</v>
      </c>
      <c r="B302" s="302">
        <v>1.6523171639031164</v>
      </c>
      <c r="C302" s="302">
        <v>0.38506102091209032</v>
      </c>
      <c r="D302" s="302">
        <v>0.81518638097330043</v>
      </c>
      <c r="E302" s="302">
        <f t="shared" si="133"/>
        <v>2.8525645657885068</v>
      </c>
      <c r="F302" s="303"/>
      <c r="G302" s="302">
        <v>1.1785710885048379</v>
      </c>
      <c r="H302" s="302">
        <v>0.32291168167748868</v>
      </c>
      <c r="I302" s="302">
        <v>0.72554328758989461</v>
      </c>
      <c r="J302" s="302">
        <f>SUM(G302:I302)</f>
        <v>2.2270260577722212</v>
      </c>
      <c r="K302" s="303"/>
      <c r="L302" s="302">
        <v>1.1189658050732756</v>
      </c>
      <c r="M302" s="302">
        <v>0.59469340922516001</v>
      </c>
      <c r="N302" s="302">
        <v>0.90667573157871217</v>
      </c>
      <c r="O302" s="302">
        <f t="shared" si="135"/>
        <v>2.6203349458771479</v>
      </c>
    </row>
    <row r="303" spans="1:15" s="236" customFormat="1" x14ac:dyDescent="0.2">
      <c r="A303" s="237" t="str">
        <f>name!E$9</f>
        <v>Caring, leisure and other service occupations</v>
      </c>
      <c r="B303" s="302">
        <v>2.1492065703909162</v>
      </c>
      <c r="C303" s="302">
        <v>1.7218490455036233</v>
      </c>
      <c r="D303" s="302">
        <v>0.92053529961990332</v>
      </c>
      <c r="E303" s="302">
        <f t="shared" si="133"/>
        <v>4.7915909155144432</v>
      </c>
      <c r="F303" s="303"/>
      <c r="G303" s="302">
        <v>1.9509812783708942</v>
      </c>
      <c r="H303" s="302">
        <v>2.055139102400811</v>
      </c>
      <c r="I303" s="302">
        <v>1.2455481001817001</v>
      </c>
      <c r="J303" s="302">
        <f t="shared" ref="J303:J306" si="136">SUM(G303:I303)</f>
        <v>5.2516684809534055</v>
      </c>
      <c r="K303" s="303"/>
      <c r="L303" s="302">
        <v>2.4517999697104678</v>
      </c>
      <c r="M303" s="302">
        <v>2.324398520771449</v>
      </c>
      <c r="N303" s="302">
        <v>1.4843170283840275</v>
      </c>
      <c r="O303" s="302">
        <f t="shared" si="135"/>
        <v>6.2605155188659447</v>
      </c>
    </row>
    <row r="304" spans="1:15" s="236" customFormat="1" x14ac:dyDescent="0.2">
      <c r="A304" s="237" t="str">
        <f>name!E$10</f>
        <v>Sales and customer service occupations</v>
      </c>
      <c r="B304" s="302">
        <v>2.3649172376633278</v>
      </c>
      <c r="C304" s="302">
        <v>1.0363802304753056</v>
      </c>
      <c r="D304" s="302">
        <v>0.48443077218915676</v>
      </c>
      <c r="E304" s="302">
        <f t="shared" si="133"/>
        <v>3.88572824032779</v>
      </c>
      <c r="F304" s="303"/>
      <c r="G304" s="302">
        <v>2.069800276588202</v>
      </c>
      <c r="H304" s="302">
        <v>1.2592117240593086</v>
      </c>
      <c r="I304" s="302">
        <v>0.4165685276020431</v>
      </c>
      <c r="J304" s="302">
        <f t="shared" si="136"/>
        <v>3.7455805282495538</v>
      </c>
      <c r="K304" s="303"/>
      <c r="L304" s="302">
        <v>2.5788733253235883</v>
      </c>
      <c r="M304" s="302">
        <v>1.747885874222008</v>
      </c>
      <c r="N304" s="302">
        <v>0.46174534059208361</v>
      </c>
      <c r="O304" s="302">
        <f t="shared" si="135"/>
        <v>4.78850454013768</v>
      </c>
    </row>
    <row r="305" spans="1:15" s="236" customFormat="1" x14ac:dyDescent="0.2">
      <c r="A305" s="237" t="str">
        <f>name!E$11</f>
        <v>Process, plant and machine operatives</v>
      </c>
      <c r="B305" s="302">
        <v>1.5788963497112098</v>
      </c>
      <c r="C305" s="302">
        <v>0.93087556862742926</v>
      </c>
      <c r="D305" s="302">
        <v>0.13979289039155404</v>
      </c>
      <c r="E305" s="302">
        <f t="shared" si="133"/>
        <v>2.6495648087301933</v>
      </c>
      <c r="F305" s="303"/>
      <c r="G305" s="302">
        <v>1.2761169421140939</v>
      </c>
      <c r="H305" s="302">
        <v>1.21503116998501</v>
      </c>
      <c r="I305" s="302">
        <v>0.17367920718481403</v>
      </c>
      <c r="J305" s="302">
        <f t="shared" si="136"/>
        <v>2.6648273192839182</v>
      </c>
      <c r="K305" s="303"/>
      <c r="L305" s="302">
        <v>1.1354609975130523</v>
      </c>
      <c r="M305" s="302">
        <v>1.5005483440390235</v>
      </c>
      <c r="N305" s="302">
        <v>0.20036498876957262</v>
      </c>
      <c r="O305" s="302">
        <f t="shared" si="135"/>
        <v>2.8363743303216484</v>
      </c>
    </row>
    <row r="306" spans="1:15" s="236" customFormat="1" x14ac:dyDescent="0.2">
      <c r="A306" s="237" t="str">
        <f>name!E$12</f>
        <v>Elementary occupations</v>
      </c>
      <c r="B306" s="302">
        <v>7.6584702051448303</v>
      </c>
      <c r="C306" s="302">
        <v>10.86136820574977</v>
      </c>
      <c r="D306" s="302">
        <v>1.3361522708291895</v>
      </c>
      <c r="E306" s="302">
        <f t="shared" si="133"/>
        <v>19.855990681723789</v>
      </c>
      <c r="F306" s="303"/>
      <c r="G306" s="302">
        <v>6.1029334430235957</v>
      </c>
      <c r="H306" s="302">
        <v>10.354367527119475</v>
      </c>
      <c r="I306" s="302">
        <v>1.1951666070239471</v>
      </c>
      <c r="J306" s="302">
        <f t="shared" si="136"/>
        <v>17.652467577167016</v>
      </c>
      <c r="K306" s="303"/>
      <c r="L306" s="302">
        <v>7.2354639755766437</v>
      </c>
      <c r="M306" s="302">
        <v>9.678859006664025</v>
      </c>
      <c r="N306" s="302">
        <v>1.486035875215554</v>
      </c>
      <c r="O306" s="302">
        <f t="shared" si="135"/>
        <v>18.400358857456222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36.632108199342447</v>
      </c>
      <c r="C308" s="311">
        <f t="shared" ref="C308:E308" si="137">SUM(C298:C306)</f>
        <v>19.985229824026874</v>
      </c>
      <c r="D308" s="311">
        <f t="shared" si="137"/>
        <v>9.8876619766305964</v>
      </c>
      <c r="E308" s="311">
        <f t="shared" si="137"/>
        <v>66.50499999999991</v>
      </c>
      <c r="F308" s="311"/>
      <c r="G308" s="311">
        <f t="shared" ref="G308:J308" si="138">SUM(G298:G306)</f>
        <v>34.316667441853234</v>
      </c>
      <c r="H308" s="311">
        <f t="shared" si="138"/>
        <v>22.128995021465045</v>
      </c>
      <c r="I308" s="311">
        <f t="shared" si="138"/>
        <v>10.49433753668173</v>
      </c>
      <c r="J308" s="311">
        <f t="shared" si="138"/>
        <v>66.940000000000012</v>
      </c>
      <c r="K308" s="311"/>
      <c r="L308" s="311">
        <f t="shared" ref="L308:O308" si="139">SUM(L298:L306)</f>
        <v>39.921845736741339</v>
      </c>
      <c r="M308" s="311">
        <f t="shared" si="139"/>
        <v>24.506212164962307</v>
      </c>
      <c r="N308" s="311">
        <f t="shared" si="139"/>
        <v>11.909942098296346</v>
      </c>
      <c r="O308" s="311">
        <f t="shared" si="139"/>
        <v>76.337999999999994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1.8862865150697421</v>
      </c>
      <c r="C315" s="302">
        <v>0.4202081897873039</v>
      </c>
      <c r="D315" s="302">
        <v>0.22452798171495875</v>
      </c>
      <c r="E315" s="302">
        <f>SUM(B315:D315)</f>
        <v>2.5310226865720047</v>
      </c>
      <c r="F315" s="303"/>
      <c r="G315" s="302">
        <v>1.9936797431661353</v>
      </c>
      <c r="H315" s="302">
        <v>0.58513294736915056</v>
      </c>
      <c r="I315" s="302">
        <v>0.22191262311774448</v>
      </c>
      <c r="J315" s="302">
        <f>SUM(G315:I315)</f>
        <v>2.8007253136530306</v>
      </c>
      <c r="K315" s="303"/>
      <c r="L315" s="302">
        <v>1.9110970541786039</v>
      </c>
      <c r="M315" s="302">
        <v>0.69270491087444419</v>
      </c>
      <c r="N315" s="302">
        <v>0.224016938631551</v>
      </c>
      <c r="O315" s="302">
        <f>SUM(L315:N315)</f>
        <v>2.8278189036845989</v>
      </c>
    </row>
    <row r="316" spans="1:15" s="236" customFormat="1" x14ac:dyDescent="0.2">
      <c r="A316" s="237" t="str">
        <f>name!E$5</f>
        <v>Professional occupations</v>
      </c>
      <c r="B316" s="302">
        <v>3.4149365363664672</v>
      </c>
      <c r="C316" s="302">
        <v>1.1463535865748837</v>
      </c>
      <c r="D316" s="302">
        <v>0.44853617727164297</v>
      </c>
      <c r="E316" s="302">
        <f t="shared" ref="E316:E323" si="140">SUM(B316:D316)</f>
        <v>5.0098263002129944</v>
      </c>
      <c r="F316" s="303"/>
      <c r="G316" s="302">
        <v>4.1983179715614662</v>
      </c>
      <c r="H316" s="302">
        <v>1.5138694366583616</v>
      </c>
      <c r="I316" s="302">
        <v>0.45591743301266879</v>
      </c>
      <c r="J316" s="302">
        <f t="shared" ref="J316:J318" si="141">SUM(G316:I316)</f>
        <v>6.1681048412324966</v>
      </c>
      <c r="K316" s="303"/>
      <c r="L316" s="302">
        <v>5.0717461115970055</v>
      </c>
      <c r="M316" s="302">
        <v>1.8734406954122407</v>
      </c>
      <c r="N316" s="302">
        <v>0.32973785205948242</v>
      </c>
      <c r="O316" s="302">
        <f t="shared" ref="O316:O323" si="142">SUM(L316:N316)</f>
        <v>7.2749246590687289</v>
      </c>
    </row>
    <row r="317" spans="1:15" s="236" customFormat="1" x14ac:dyDescent="0.2">
      <c r="A317" s="237" t="str">
        <f>name!E$6</f>
        <v>Associate professional occupations</v>
      </c>
      <c r="B317" s="302">
        <v>8.2456018031078013</v>
      </c>
      <c r="C317" s="302">
        <v>1.448213342935875</v>
      </c>
      <c r="D317" s="302">
        <v>0.31440492655314378</v>
      </c>
      <c r="E317" s="302">
        <f t="shared" si="140"/>
        <v>10.008220072596819</v>
      </c>
      <c r="F317" s="303"/>
      <c r="G317" s="302">
        <v>8.7560718826733144</v>
      </c>
      <c r="H317" s="302">
        <v>1.5452845047577097</v>
      </c>
      <c r="I317" s="302">
        <v>0.257680732894284</v>
      </c>
      <c r="J317" s="302">
        <f t="shared" si="141"/>
        <v>10.559037120325309</v>
      </c>
      <c r="K317" s="303"/>
      <c r="L317" s="302">
        <v>8.6189475152404267</v>
      </c>
      <c r="M317" s="302">
        <v>1.7161292826118801</v>
      </c>
      <c r="N317" s="302">
        <v>0.23944920189847427</v>
      </c>
      <c r="O317" s="302">
        <f t="shared" si="142"/>
        <v>10.574525999750779</v>
      </c>
    </row>
    <row r="318" spans="1:15" s="236" customFormat="1" x14ac:dyDescent="0.2">
      <c r="A318" s="237" t="str">
        <f>name!E$7</f>
        <v>Administrative and secretarial occupations</v>
      </c>
      <c r="B318" s="302">
        <v>3.7454339767040081</v>
      </c>
      <c r="C318" s="302">
        <v>4.0780285044755331</v>
      </c>
      <c r="D318" s="302">
        <v>9.5879656250701564E-2</v>
      </c>
      <c r="E318" s="302">
        <f t="shared" si="140"/>
        <v>7.9193421374302435</v>
      </c>
      <c r="F318" s="303"/>
      <c r="G318" s="302">
        <v>3.33701663584382</v>
      </c>
      <c r="H318" s="302">
        <v>3.811190997393135</v>
      </c>
      <c r="I318" s="302">
        <v>8.2246819315022382E-2</v>
      </c>
      <c r="J318" s="302">
        <f t="shared" si="141"/>
        <v>7.2304544525519781</v>
      </c>
      <c r="K318" s="303"/>
      <c r="L318" s="302">
        <v>2.4896903779874711</v>
      </c>
      <c r="M318" s="302">
        <v>3.6188295934037304</v>
      </c>
      <c r="N318" s="302">
        <v>4.6241477149430846E-2</v>
      </c>
      <c r="O318" s="302">
        <f t="shared" si="142"/>
        <v>6.1547614485406328</v>
      </c>
    </row>
    <row r="319" spans="1:15" s="236" customFormat="1" x14ac:dyDescent="0.2">
      <c r="A319" s="237" t="str">
        <f>name!E$8</f>
        <v>Skilled trades occupations</v>
      </c>
      <c r="B319" s="302">
        <v>0.33551650455999366</v>
      </c>
      <c r="C319" s="302">
        <v>4.3746715916549543E-2</v>
      </c>
      <c r="D319" s="302">
        <v>0.15916918692384377</v>
      </c>
      <c r="E319" s="302">
        <f t="shared" si="140"/>
        <v>0.538432407400387</v>
      </c>
      <c r="F319" s="303"/>
      <c r="G319" s="302">
        <v>0.25772785023664352</v>
      </c>
      <c r="H319" s="302">
        <v>3.431639107433887E-2</v>
      </c>
      <c r="I319" s="302">
        <v>8.087361136557214E-2</v>
      </c>
      <c r="J319" s="302">
        <f>SUM(G319:I319)</f>
        <v>0.37291785267655453</v>
      </c>
      <c r="K319" s="303"/>
      <c r="L319" s="302">
        <v>0.28511584638922455</v>
      </c>
      <c r="M319" s="302">
        <v>7.4353546247739682E-2</v>
      </c>
      <c r="N319" s="302">
        <v>9.1832414798180148E-2</v>
      </c>
      <c r="O319" s="302">
        <f t="shared" si="142"/>
        <v>0.45130180743514436</v>
      </c>
    </row>
    <row r="320" spans="1:15" s="236" customFormat="1" x14ac:dyDescent="0.2">
      <c r="A320" s="237" t="str">
        <f>name!E$9</f>
        <v>Caring, leisure and other service occupations</v>
      </c>
      <c r="B320" s="302">
        <v>0.62913679880191742</v>
      </c>
      <c r="C320" s="302">
        <v>0.27559874736581869</v>
      </c>
      <c r="D320" s="302">
        <v>7.9067619596508959E-2</v>
      </c>
      <c r="E320" s="302">
        <f t="shared" si="140"/>
        <v>0.98380316576424509</v>
      </c>
      <c r="F320" s="303"/>
      <c r="G320" s="302">
        <v>0.56940499302518965</v>
      </c>
      <c r="H320" s="302">
        <v>0.27169626171810501</v>
      </c>
      <c r="I320" s="302">
        <v>9.1701088575969467E-2</v>
      </c>
      <c r="J320" s="302">
        <f t="shared" ref="J320:J323" si="143">SUM(G320:I320)</f>
        <v>0.93280234331926415</v>
      </c>
      <c r="K320" s="303"/>
      <c r="L320" s="302">
        <v>0.6497154397920224</v>
      </c>
      <c r="M320" s="302">
        <v>0.27754923333920972</v>
      </c>
      <c r="N320" s="302">
        <v>0.10189241689643308</v>
      </c>
      <c r="O320" s="302">
        <f t="shared" si="142"/>
        <v>1.0291570900276652</v>
      </c>
    </row>
    <row r="321" spans="1:15" s="236" customFormat="1" x14ac:dyDescent="0.2">
      <c r="A321" s="237" t="str">
        <f>name!E$10</f>
        <v>Sales and customer service occupations</v>
      </c>
      <c r="B321" s="302">
        <v>0.32108122899447233</v>
      </c>
      <c r="C321" s="302">
        <v>0.37480666381950367</v>
      </c>
      <c r="D321" s="302">
        <v>5.798160533797047E-2</v>
      </c>
      <c r="E321" s="302">
        <f t="shared" si="140"/>
        <v>0.75386949815194648</v>
      </c>
      <c r="F321" s="303"/>
      <c r="G321" s="302">
        <v>0.2961533472389507</v>
      </c>
      <c r="H321" s="302">
        <v>0.3846027054808005</v>
      </c>
      <c r="I321" s="302">
        <v>4.0258889577186291E-2</v>
      </c>
      <c r="J321" s="302">
        <f t="shared" si="143"/>
        <v>0.72101494229693741</v>
      </c>
      <c r="K321" s="303"/>
      <c r="L321" s="302">
        <v>0.29238398272066951</v>
      </c>
      <c r="M321" s="302">
        <v>0.45898741493526929</v>
      </c>
      <c r="N321" s="302">
        <v>3.6707071673438854E-2</v>
      </c>
      <c r="O321" s="302">
        <f t="shared" si="142"/>
        <v>0.78807846932937775</v>
      </c>
    </row>
    <row r="322" spans="1:15" s="236" customFormat="1" x14ac:dyDescent="0.2">
      <c r="A322" s="237" t="str">
        <f>name!E$11</f>
        <v>Process, plant and machine operatives</v>
      </c>
      <c r="B322" s="302">
        <v>0.2103435695418798</v>
      </c>
      <c r="C322" s="302">
        <v>0.12208340966883849</v>
      </c>
      <c r="D322" s="302">
        <v>3.1253148380373977E-2</v>
      </c>
      <c r="E322" s="302">
        <f t="shared" si="140"/>
        <v>0.36368012759109225</v>
      </c>
      <c r="F322" s="303"/>
      <c r="G322" s="302">
        <v>0.15233858212682902</v>
      </c>
      <c r="H322" s="302">
        <v>9.3602344010759189E-2</v>
      </c>
      <c r="I322" s="302">
        <v>3.5293155741299272E-2</v>
      </c>
      <c r="J322" s="302">
        <f t="shared" si="143"/>
        <v>0.28123408187888749</v>
      </c>
      <c r="K322" s="303"/>
      <c r="L322" s="302">
        <v>0.14601877854832412</v>
      </c>
      <c r="M322" s="302">
        <v>0.12832256061676126</v>
      </c>
      <c r="N322" s="302">
        <v>9.0098900484406469E-2</v>
      </c>
      <c r="O322" s="302">
        <f t="shared" si="142"/>
        <v>0.3644402396494919</v>
      </c>
    </row>
    <row r="323" spans="1:15" s="236" customFormat="1" x14ac:dyDescent="0.2">
      <c r="A323" s="237" t="str">
        <f>name!E$12</f>
        <v>Elementary occupations</v>
      </c>
      <c r="B323" s="302">
        <v>0.49570699507260096</v>
      </c>
      <c r="C323" s="302">
        <v>0.7069791259581133</v>
      </c>
      <c r="D323" s="302">
        <v>0.3271174832495633</v>
      </c>
      <c r="E323" s="302">
        <f t="shared" si="140"/>
        <v>1.5298036042802776</v>
      </c>
      <c r="F323" s="303"/>
      <c r="G323" s="302">
        <v>0.38083736830592735</v>
      </c>
      <c r="H323" s="302">
        <v>0.53735489786209545</v>
      </c>
      <c r="I323" s="302">
        <v>0.29651678589757591</v>
      </c>
      <c r="J323" s="302">
        <f t="shared" si="143"/>
        <v>1.2147090520655988</v>
      </c>
      <c r="K323" s="303"/>
      <c r="L323" s="302">
        <v>0.36382462142276167</v>
      </c>
      <c r="M323" s="302">
        <v>0.46330102592306049</v>
      </c>
      <c r="N323" s="302">
        <v>0.46286573516778173</v>
      </c>
      <c r="O323" s="302">
        <f t="shared" si="142"/>
        <v>1.289991382513604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19.284043928218882</v>
      </c>
      <c r="C325" s="311">
        <f t="shared" ref="C325:E325" si="144">SUM(C315:C323)</f>
        <v>8.6160182865024186</v>
      </c>
      <c r="D325" s="311">
        <f t="shared" si="144"/>
        <v>1.7379377852787077</v>
      </c>
      <c r="E325" s="311">
        <f t="shared" si="144"/>
        <v>29.638000000000012</v>
      </c>
      <c r="F325" s="311"/>
      <c r="G325" s="311">
        <f t="shared" ref="G325:J325" si="145">SUM(G315:G323)</f>
        <v>19.941548374178275</v>
      </c>
      <c r="H325" s="311">
        <f t="shared" si="145"/>
        <v>8.7770504863244554</v>
      </c>
      <c r="I325" s="311">
        <f t="shared" si="145"/>
        <v>1.5624011394973225</v>
      </c>
      <c r="J325" s="311">
        <f t="shared" si="145"/>
        <v>30.281000000000056</v>
      </c>
      <c r="K325" s="311"/>
      <c r="L325" s="311">
        <f t="shared" ref="L325:O325" si="146">SUM(L315:L323)</f>
        <v>19.828539727876507</v>
      </c>
      <c r="M325" s="311">
        <f t="shared" si="146"/>
        <v>9.303618263364335</v>
      </c>
      <c r="N325" s="311">
        <f t="shared" si="146"/>
        <v>1.6228420087591786</v>
      </c>
      <c r="O325" s="311">
        <f t="shared" si="146"/>
        <v>30.755000000000027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1.2721809057419633</v>
      </c>
      <c r="C332" s="302">
        <v>0.50775668192412171</v>
      </c>
      <c r="D332" s="302">
        <v>0.73036443444676524</v>
      </c>
      <c r="E332" s="302">
        <f>SUM(B332:D332)</f>
        <v>2.5103020221128505</v>
      </c>
      <c r="F332" s="303"/>
      <c r="G332" s="302">
        <v>1.2191574997250623</v>
      </c>
      <c r="H332" s="302">
        <v>0.74216372402523367</v>
      </c>
      <c r="I332" s="302">
        <v>0.81822915821830866</v>
      </c>
      <c r="J332" s="302">
        <f>SUM(G332:I332)</f>
        <v>2.7795503819686047</v>
      </c>
      <c r="K332" s="303"/>
      <c r="L332" s="302">
        <v>1.1092421150342264</v>
      </c>
      <c r="M332" s="302">
        <v>0.90250450113167457</v>
      </c>
      <c r="N332" s="302">
        <v>0.9341349633558208</v>
      </c>
      <c r="O332" s="302">
        <f>SUM(L332:N332)</f>
        <v>2.9458815795217217</v>
      </c>
    </row>
    <row r="333" spans="1:15" s="236" customFormat="1" x14ac:dyDescent="0.2">
      <c r="A333" s="237" t="str">
        <f>name!E$5</f>
        <v>Professional occupations</v>
      </c>
      <c r="B333" s="302">
        <v>20.109771536440341</v>
      </c>
      <c r="C333" s="302">
        <v>11.637611597428229</v>
      </c>
      <c r="D333" s="302">
        <v>3.8650622188932755</v>
      </c>
      <c r="E333" s="302">
        <f t="shared" ref="E333:E340" si="147">SUM(B333:D333)</f>
        <v>35.612445352761846</v>
      </c>
      <c r="F333" s="303"/>
      <c r="G333" s="302">
        <v>20.468027959812908</v>
      </c>
      <c r="H333" s="302">
        <v>14.227515562796182</v>
      </c>
      <c r="I333" s="302">
        <v>4.9140827763962589</v>
      </c>
      <c r="J333" s="302">
        <f t="shared" ref="J333:J335" si="148">SUM(G333:I333)</f>
        <v>39.609626299005342</v>
      </c>
      <c r="K333" s="303"/>
      <c r="L333" s="302">
        <v>21.394020147793054</v>
      </c>
      <c r="M333" s="302">
        <v>16.239087545150383</v>
      </c>
      <c r="N333" s="302">
        <v>5.0891806924048497</v>
      </c>
      <c r="O333" s="302">
        <f t="shared" ref="O333:O340" si="149">SUM(L333:N333)</f>
        <v>42.722288385348293</v>
      </c>
    </row>
    <row r="334" spans="1:15" s="236" customFormat="1" x14ac:dyDescent="0.2">
      <c r="A334" s="237" t="str">
        <f>name!E$6</f>
        <v>Associate professional occupations</v>
      </c>
      <c r="B334" s="302">
        <v>2.3489474126931311</v>
      </c>
      <c r="C334" s="302">
        <v>2.3004748526320835</v>
      </c>
      <c r="D334" s="302">
        <v>1.9094900967960784</v>
      </c>
      <c r="E334" s="302">
        <f t="shared" si="147"/>
        <v>6.5589123621212932</v>
      </c>
      <c r="F334" s="303"/>
      <c r="G334" s="302">
        <v>2.3615762773759337</v>
      </c>
      <c r="H334" s="302">
        <v>2.7499487890959862</v>
      </c>
      <c r="I334" s="302">
        <v>1.6972657869246262</v>
      </c>
      <c r="J334" s="302">
        <f t="shared" si="148"/>
        <v>6.8087908533965464</v>
      </c>
      <c r="K334" s="303"/>
      <c r="L334" s="302">
        <v>2.8061906678517765</v>
      </c>
      <c r="M334" s="302">
        <v>3.4721063318571423</v>
      </c>
      <c r="N334" s="302">
        <v>1.7944310744674248</v>
      </c>
      <c r="O334" s="302">
        <f t="shared" si="149"/>
        <v>8.0727280741763447</v>
      </c>
    </row>
    <row r="335" spans="1:15" s="236" customFormat="1" x14ac:dyDescent="0.2">
      <c r="A335" s="237" t="str">
        <f>name!E$7</f>
        <v>Administrative and secretarial occupations</v>
      </c>
      <c r="B335" s="302">
        <v>1.8185937779933388</v>
      </c>
      <c r="C335" s="302">
        <v>3.1590782848979386</v>
      </c>
      <c r="D335" s="302">
        <v>0.28494943362881486</v>
      </c>
      <c r="E335" s="302">
        <f t="shared" si="147"/>
        <v>5.2626214965200919</v>
      </c>
      <c r="F335" s="303"/>
      <c r="G335" s="302">
        <v>1.4615977161661802</v>
      </c>
      <c r="H335" s="302">
        <v>2.9668264193590956</v>
      </c>
      <c r="I335" s="302">
        <v>0.22507724887501182</v>
      </c>
      <c r="J335" s="302">
        <f t="shared" si="148"/>
        <v>4.6535013844002879</v>
      </c>
      <c r="K335" s="303"/>
      <c r="L335" s="302">
        <v>0.99224142118940861</v>
      </c>
      <c r="M335" s="302">
        <v>1.6683185568206715</v>
      </c>
      <c r="N335" s="302">
        <v>0.17956184535015288</v>
      </c>
      <c r="O335" s="302">
        <f t="shared" si="149"/>
        <v>2.8401218233602332</v>
      </c>
    </row>
    <row r="336" spans="1:15" s="236" customFormat="1" x14ac:dyDescent="0.2">
      <c r="A336" s="237" t="str">
        <f>name!E$8</f>
        <v>Skilled trades occupations</v>
      </c>
      <c r="B336" s="302">
        <v>0.66717303076896417</v>
      </c>
      <c r="C336" s="302">
        <v>0.4093414629866764</v>
      </c>
      <c r="D336" s="302">
        <v>0.18327106115796832</v>
      </c>
      <c r="E336" s="302">
        <f t="shared" si="147"/>
        <v>1.2597855549136088</v>
      </c>
      <c r="F336" s="303"/>
      <c r="G336" s="302">
        <v>0.4610510373970122</v>
      </c>
      <c r="H336" s="302">
        <v>0.30663773320844495</v>
      </c>
      <c r="I336" s="302">
        <v>0.16357503871135953</v>
      </c>
      <c r="J336" s="302">
        <f>SUM(G336:I336)</f>
        <v>0.93126380931681663</v>
      </c>
      <c r="K336" s="303"/>
      <c r="L336" s="302">
        <v>0.32595769580429512</v>
      </c>
      <c r="M336" s="302">
        <v>0.1863464688383645</v>
      </c>
      <c r="N336" s="302">
        <v>0.15483750935647117</v>
      </c>
      <c r="O336" s="302">
        <f t="shared" si="149"/>
        <v>0.66714167399913071</v>
      </c>
    </row>
    <row r="337" spans="1:15" s="236" customFormat="1" x14ac:dyDescent="0.2">
      <c r="A337" s="237" t="str">
        <f>name!E$9</f>
        <v>Caring, leisure and other service occupations</v>
      </c>
      <c r="B337" s="302">
        <v>6.9258008739955566</v>
      </c>
      <c r="C337" s="302">
        <v>8.3741800196700478</v>
      </c>
      <c r="D337" s="302">
        <v>0.64992379933442157</v>
      </c>
      <c r="E337" s="302">
        <f t="shared" si="147"/>
        <v>15.949904693000027</v>
      </c>
      <c r="F337" s="303"/>
      <c r="G337" s="302">
        <v>5.8133099330919071</v>
      </c>
      <c r="H337" s="302">
        <v>8.4477225549247077</v>
      </c>
      <c r="I337" s="302">
        <v>0.58349040159227095</v>
      </c>
      <c r="J337" s="302">
        <f t="shared" ref="J337:J340" si="150">SUM(G337:I337)</f>
        <v>14.844522889608886</v>
      </c>
      <c r="K337" s="303"/>
      <c r="L337" s="302">
        <v>6.9534310292564934</v>
      </c>
      <c r="M337" s="302">
        <v>8.2825234047386207</v>
      </c>
      <c r="N337" s="302">
        <v>0.65737513324374219</v>
      </c>
      <c r="O337" s="302">
        <f t="shared" si="149"/>
        <v>15.893329567238856</v>
      </c>
    </row>
    <row r="338" spans="1:15" s="236" customFormat="1" x14ac:dyDescent="0.2">
      <c r="A338" s="237" t="str">
        <f>name!E$10</f>
        <v>Sales and customer service occupations</v>
      </c>
      <c r="B338" s="302">
        <v>0.16445459539990129</v>
      </c>
      <c r="C338" s="302">
        <v>0.25857110639133751</v>
      </c>
      <c r="D338" s="302">
        <v>0.12771231692566187</v>
      </c>
      <c r="E338" s="302">
        <f t="shared" si="147"/>
        <v>0.55073801871690065</v>
      </c>
      <c r="F338" s="303"/>
      <c r="G338" s="302">
        <v>0.13480317141540607</v>
      </c>
      <c r="H338" s="302">
        <v>0.25074366173239876</v>
      </c>
      <c r="I338" s="302">
        <v>9.0586052693482577E-2</v>
      </c>
      <c r="J338" s="302">
        <f t="shared" si="150"/>
        <v>0.47613288584128738</v>
      </c>
      <c r="K338" s="303"/>
      <c r="L338" s="302">
        <v>0.14955373864966351</v>
      </c>
      <c r="M338" s="302">
        <v>0.24882876079547669</v>
      </c>
      <c r="N338" s="302">
        <v>8.6225014145502862E-2</v>
      </c>
      <c r="O338" s="302">
        <f t="shared" si="149"/>
        <v>0.48460751359064308</v>
      </c>
    </row>
    <row r="339" spans="1:15" s="236" customFormat="1" x14ac:dyDescent="0.2">
      <c r="A339" s="237" t="str">
        <f>name!E$11</f>
        <v>Process, plant and machine operatives</v>
      </c>
      <c r="B339" s="302">
        <v>0.1031520968776657</v>
      </c>
      <c r="C339" s="302">
        <v>0.18973678292685889</v>
      </c>
      <c r="D339" s="302">
        <v>1.2382204448614327</v>
      </c>
      <c r="E339" s="302">
        <f t="shared" si="147"/>
        <v>1.5311093246659573</v>
      </c>
      <c r="F339" s="303"/>
      <c r="G339" s="302">
        <v>6.8514004268416043E-2</v>
      </c>
      <c r="H339" s="302">
        <v>0.17082115602062273</v>
      </c>
      <c r="I339" s="302">
        <v>1.637815781457298</v>
      </c>
      <c r="J339" s="302">
        <f t="shared" si="150"/>
        <v>1.8771509417463368</v>
      </c>
      <c r="K339" s="303"/>
      <c r="L339" s="302">
        <v>5.0703102461871472E-2</v>
      </c>
      <c r="M339" s="302">
        <v>0.19638237109762507</v>
      </c>
      <c r="N339" s="302">
        <v>1.6561226087636609</v>
      </c>
      <c r="O339" s="302">
        <f t="shared" si="149"/>
        <v>1.9032080823231574</v>
      </c>
    </row>
    <row r="340" spans="1:15" s="236" customFormat="1" x14ac:dyDescent="0.2">
      <c r="A340" s="237" t="str">
        <f>name!E$12</f>
        <v>Elementary occupations</v>
      </c>
      <c r="B340" s="302">
        <v>0.39134182713864685</v>
      </c>
      <c r="C340" s="302">
        <v>4.5174285450573644</v>
      </c>
      <c r="D340" s="302">
        <v>0.15541080299138404</v>
      </c>
      <c r="E340" s="302">
        <f t="shared" si="147"/>
        <v>5.0641811751873957</v>
      </c>
      <c r="F340" s="303"/>
      <c r="G340" s="302">
        <v>0.27045832014892157</v>
      </c>
      <c r="H340" s="302">
        <v>3.592529432124842</v>
      </c>
      <c r="I340" s="302">
        <v>8.3472802442126542E-2</v>
      </c>
      <c r="J340" s="302">
        <f t="shared" si="150"/>
        <v>3.9464605547158902</v>
      </c>
      <c r="K340" s="303"/>
      <c r="L340" s="302">
        <v>0.20792498341121746</v>
      </c>
      <c r="M340" s="302">
        <v>1.55269002933101</v>
      </c>
      <c r="N340" s="302">
        <v>0.21107828769945255</v>
      </c>
      <c r="O340" s="302">
        <f t="shared" si="149"/>
        <v>1.9716933004416799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33.801416057049508</v>
      </c>
      <c r="C342" s="311">
        <f t="shared" ref="C342:E342" si="151">SUM(C332:C340)</f>
        <v>31.354179333914658</v>
      </c>
      <c r="D342" s="311">
        <f t="shared" si="151"/>
        <v>9.1444046090358011</v>
      </c>
      <c r="E342" s="311">
        <f t="shared" si="151"/>
        <v>74.299999999999969</v>
      </c>
      <c r="F342" s="311"/>
      <c r="G342" s="311">
        <f t="shared" ref="G342:J342" si="152">SUM(G332:G340)</f>
        <v>32.258495919401753</v>
      </c>
      <c r="H342" s="311">
        <f t="shared" si="152"/>
        <v>33.454909033287514</v>
      </c>
      <c r="I342" s="311">
        <f t="shared" si="152"/>
        <v>10.213595047310745</v>
      </c>
      <c r="J342" s="311">
        <f t="shared" si="152"/>
        <v>75.926999999999978</v>
      </c>
      <c r="K342" s="311"/>
      <c r="L342" s="311">
        <f t="shared" ref="L342:O342" si="153">SUM(L332:L340)</f>
        <v>33.98926490145201</v>
      </c>
      <c r="M342" s="311">
        <f t="shared" si="153"/>
        <v>32.748787969760961</v>
      </c>
      <c r="N342" s="311">
        <f t="shared" si="153"/>
        <v>10.762947128787077</v>
      </c>
      <c r="O342" s="311">
        <f t="shared" si="153"/>
        <v>77.501000000000076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3.3896010286466107</v>
      </c>
      <c r="C349" s="302">
        <v>1.0316032622719802</v>
      </c>
      <c r="D349" s="302">
        <v>0.43760644880688276</v>
      </c>
      <c r="E349" s="302">
        <f>SUM(B349:D349)</f>
        <v>4.8588107397254738</v>
      </c>
      <c r="F349" s="303"/>
      <c r="G349" s="302">
        <v>3.7786928221586047</v>
      </c>
      <c r="H349" s="302">
        <v>1.5488893980430529</v>
      </c>
      <c r="I349" s="302">
        <v>0.63044393293169521</v>
      </c>
      <c r="J349" s="302">
        <f>SUM(G349:I349)</f>
        <v>5.9580261531333525</v>
      </c>
      <c r="K349" s="303"/>
      <c r="L349" s="302">
        <v>3.544180475858544</v>
      </c>
      <c r="M349" s="302">
        <v>1.7550683064999497</v>
      </c>
      <c r="N349" s="302">
        <v>0.77272162287964896</v>
      </c>
      <c r="O349" s="302">
        <f>SUM(L349:N349)</f>
        <v>6.0719704052381429</v>
      </c>
    </row>
    <row r="350" spans="1:15" s="236" customFormat="1" x14ac:dyDescent="0.2">
      <c r="A350" s="237" t="str">
        <f>name!E$5</f>
        <v>Professional occupations</v>
      </c>
      <c r="B350" s="302">
        <v>16.871154948972251</v>
      </c>
      <c r="C350" s="302">
        <v>8.3986606967600004</v>
      </c>
      <c r="D350" s="302">
        <v>2.7798223758622762</v>
      </c>
      <c r="E350" s="302">
        <f t="shared" ref="E350:E357" si="154">SUM(B350:D350)</f>
        <v>28.049638021594529</v>
      </c>
      <c r="F350" s="303"/>
      <c r="G350" s="302">
        <v>19.828631239925645</v>
      </c>
      <c r="H350" s="302">
        <v>10.923982005119404</v>
      </c>
      <c r="I350" s="302">
        <v>3.5271472468464662</v>
      </c>
      <c r="J350" s="302">
        <f t="shared" ref="J350:J352" si="155">SUM(G350:I350)</f>
        <v>34.279760491891516</v>
      </c>
      <c r="K350" s="303"/>
      <c r="L350" s="302">
        <v>20.522179990828967</v>
      </c>
      <c r="M350" s="302">
        <v>10.970523065430774</v>
      </c>
      <c r="N350" s="302">
        <v>3.8502155369024202</v>
      </c>
      <c r="O350" s="302">
        <f t="shared" ref="O350:O357" si="156">SUM(L350:N350)</f>
        <v>35.34291859316216</v>
      </c>
    </row>
    <row r="351" spans="1:15" s="236" customFormat="1" x14ac:dyDescent="0.2">
      <c r="A351" s="237" t="str">
        <f>name!E$6</f>
        <v>Associate professional occupations</v>
      </c>
      <c r="B351" s="302">
        <v>7.1342758657669467</v>
      </c>
      <c r="C351" s="302">
        <v>4.8933648898504254</v>
      </c>
      <c r="D351" s="302">
        <v>1.5912247180176831</v>
      </c>
      <c r="E351" s="302">
        <f t="shared" si="154"/>
        <v>13.618865473635056</v>
      </c>
      <c r="F351" s="303"/>
      <c r="G351" s="302">
        <v>8.1772800343768015</v>
      </c>
      <c r="H351" s="302">
        <v>6.1851186934030045</v>
      </c>
      <c r="I351" s="302">
        <v>1.4284534432796394</v>
      </c>
      <c r="J351" s="302">
        <f t="shared" si="155"/>
        <v>15.790852171059445</v>
      </c>
      <c r="K351" s="303"/>
      <c r="L351" s="302">
        <v>12.882815774608288</v>
      </c>
      <c r="M351" s="302">
        <v>8.9122972843198962</v>
      </c>
      <c r="N351" s="302">
        <v>1.9713093813842473</v>
      </c>
      <c r="O351" s="302">
        <f t="shared" si="156"/>
        <v>23.766422440312432</v>
      </c>
    </row>
    <row r="352" spans="1:15" s="236" customFormat="1" x14ac:dyDescent="0.2">
      <c r="A352" s="237" t="str">
        <f>name!E$7</f>
        <v>Administrative and secretarial occupations</v>
      </c>
      <c r="B352" s="302">
        <v>5.2119834573475421</v>
      </c>
      <c r="C352" s="302">
        <v>6.6600725316379794</v>
      </c>
      <c r="D352" s="302">
        <v>0.42650578197090938</v>
      </c>
      <c r="E352" s="302">
        <f t="shared" si="154"/>
        <v>12.298561770956432</v>
      </c>
      <c r="F352" s="303"/>
      <c r="G352" s="302">
        <v>4.994748161692506</v>
      </c>
      <c r="H352" s="302">
        <v>6.5251288801563456</v>
      </c>
      <c r="I352" s="302">
        <v>0.29200528563305256</v>
      </c>
      <c r="J352" s="302">
        <f t="shared" si="155"/>
        <v>11.811882327481904</v>
      </c>
      <c r="K352" s="303"/>
      <c r="L352" s="302">
        <v>4.2010216351010286</v>
      </c>
      <c r="M352" s="302">
        <v>3.5983741685246158</v>
      </c>
      <c r="N352" s="302">
        <v>0.17294314209659309</v>
      </c>
      <c r="O352" s="302">
        <f t="shared" si="156"/>
        <v>7.972338945722238</v>
      </c>
    </row>
    <row r="353" spans="1:15" s="236" customFormat="1" x14ac:dyDescent="0.2">
      <c r="A353" s="237" t="str">
        <f>name!E$8</f>
        <v>Skilled trades occupations</v>
      </c>
      <c r="B353" s="302">
        <v>0.6515921371965524</v>
      </c>
      <c r="C353" s="302">
        <v>0.58423470965927515</v>
      </c>
      <c r="D353" s="302">
        <v>0.12690685347264352</v>
      </c>
      <c r="E353" s="302">
        <f t="shared" si="154"/>
        <v>1.3627337003284712</v>
      </c>
      <c r="F353" s="303"/>
      <c r="G353" s="302">
        <v>0.47459274936366602</v>
      </c>
      <c r="H353" s="302">
        <v>0.44936620284764978</v>
      </c>
      <c r="I353" s="302">
        <v>0.19279883638518258</v>
      </c>
      <c r="J353" s="302">
        <f>SUM(G353:I353)</f>
        <v>1.1167577885964985</v>
      </c>
      <c r="K353" s="303"/>
      <c r="L353" s="302">
        <v>0.31786222383335028</v>
      </c>
      <c r="M353" s="302">
        <v>0.34551249625386743</v>
      </c>
      <c r="N353" s="302">
        <v>0.16805320825845496</v>
      </c>
      <c r="O353" s="302">
        <f t="shared" si="156"/>
        <v>0.8314279283456727</v>
      </c>
    </row>
    <row r="354" spans="1:15" s="236" customFormat="1" x14ac:dyDescent="0.2">
      <c r="A354" s="237" t="str">
        <f>name!E$9</f>
        <v>Caring, leisure and other service occupations</v>
      </c>
      <c r="B354" s="302">
        <v>18.404428785522132</v>
      </c>
      <c r="C354" s="302">
        <v>15.927106332346144</v>
      </c>
      <c r="D354" s="302">
        <v>3.9925848022001786</v>
      </c>
      <c r="E354" s="302">
        <f t="shared" si="154"/>
        <v>38.324119920068455</v>
      </c>
      <c r="F354" s="303"/>
      <c r="G354" s="302">
        <v>18.460638522517925</v>
      </c>
      <c r="H354" s="302">
        <v>16.937283868336909</v>
      </c>
      <c r="I354" s="302">
        <v>3.944818981242622</v>
      </c>
      <c r="J354" s="302">
        <f t="shared" ref="J354:J357" si="157">SUM(G354:I354)</f>
        <v>39.34274137209745</v>
      </c>
      <c r="K354" s="303"/>
      <c r="L354" s="302">
        <v>21.026718673630775</v>
      </c>
      <c r="M354" s="302">
        <v>16.200759117694243</v>
      </c>
      <c r="N354" s="302">
        <v>4.46277087742794</v>
      </c>
      <c r="O354" s="302">
        <f t="shared" si="156"/>
        <v>41.690248668752957</v>
      </c>
    </row>
    <row r="355" spans="1:15" s="236" customFormat="1" x14ac:dyDescent="0.2">
      <c r="A355" s="237" t="str">
        <f>name!E$10</f>
        <v>Sales and customer service occupations</v>
      </c>
      <c r="B355" s="302">
        <v>0.67951063657418143</v>
      </c>
      <c r="C355" s="302">
        <v>0.76722071175297468</v>
      </c>
      <c r="D355" s="302">
        <v>0.1073298527575454</v>
      </c>
      <c r="E355" s="302">
        <f t="shared" si="154"/>
        <v>1.5540612010847017</v>
      </c>
      <c r="F355" s="303"/>
      <c r="G355" s="302">
        <v>0.65520301022892957</v>
      </c>
      <c r="H355" s="302">
        <v>0.75377906514470461</v>
      </c>
      <c r="I355" s="302">
        <v>7.4865778753723522E-2</v>
      </c>
      <c r="J355" s="302">
        <f t="shared" si="157"/>
        <v>1.4838478541273576</v>
      </c>
      <c r="K355" s="303"/>
      <c r="L355" s="302">
        <v>0.65896126316751935</v>
      </c>
      <c r="M355" s="302">
        <v>0.75567735798373714</v>
      </c>
      <c r="N355" s="302">
        <v>8.8823030268940215E-2</v>
      </c>
      <c r="O355" s="302">
        <f t="shared" si="156"/>
        <v>1.5034616514201966</v>
      </c>
    </row>
    <row r="356" spans="1:15" s="236" customFormat="1" x14ac:dyDescent="0.2">
      <c r="A356" s="237" t="str">
        <f>name!E$11</f>
        <v>Process, plant and machine operatives</v>
      </c>
      <c r="B356" s="302">
        <v>0.17667017595113732</v>
      </c>
      <c r="C356" s="302">
        <v>0.50180956929531084</v>
      </c>
      <c r="D356" s="302">
        <v>2.6705480938612556E-2</v>
      </c>
      <c r="E356" s="302">
        <f t="shared" si="154"/>
        <v>0.70518522618506074</v>
      </c>
      <c r="F356" s="303"/>
      <c r="G356" s="302">
        <v>0.13036009032728008</v>
      </c>
      <c r="H356" s="302">
        <v>0.42733461894528785</v>
      </c>
      <c r="I356" s="302">
        <v>4.4970669206806722E-2</v>
      </c>
      <c r="J356" s="302">
        <f t="shared" si="157"/>
        <v>0.60266537847937462</v>
      </c>
      <c r="K356" s="303"/>
      <c r="L356" s="302">
        <v>7.7514908642170505E-2</v>
      </c>
      <c r="M356" s="302">
        <v>0.32952485131100595</v>
      </c>
      <c r="N356" s="302">
        <v>3.7556493949561752E-2</v>
      </c>
      <c r="O356" s="302">
        <f t="shared" si="156"/>
        <v>0.44459625390273816</v>
      </c>
    </row>
    <row r="357" spans="1:15" s="236" customFormat="1" x14ac:dyDescent="0.2">
      <c r="A357" s="237" t="str">
        <f>name!E$12</f>
        <v>Elementary occupations</v>
      </c>
      <c r="B357" s="302">
        <v>0.81556389892942782</v>
      </c>
      <c r="C357" s="302">
        <v>2.6230024153529734</v>
      </c>
      <c r="D357" s="302">
        <v>5.3457632139451504E-2</v>
      </c>
      <c r="E357" s="302">
        <f t="shared" si="154"/>
        <v>3.4920239464218525</v>
      </c>
      <c r="F357" s="303"/>
      <c r="G357" s="302">
        <v>0.67782133995165961</v>
      </c>
      <c r="H357" s="302">
        <v>2.0363272143428484</v>
      </c>
      <c r="I357" s="302">
        <v>3.7317908838495478E-2</v>
      </c>
      <c r="J357" s="302">
        <f t="shared" si="157"/>
        <v>2.7514664631330032</v>
      </c>
      <c r="K357" s="303"/>
      <c r="L357" s="302">
        <v>0.2790437730389887</v>
      </c>
      <c r="M357" s="302">
        <v>1.1671786109135307</v>
      </c>
      <c r="N357" s="302">
        <v>2.3392729190902174E-2</v>
      </c>
      <c r="O357" s="302">
        <f t="shared" si="156"/>
        <v>1.4696151131434216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53.334780934906782</v>
      </c>
      <c r="C359" s="311">
        <f t="shared" ref="C359:E359" si="158">SUM(C349:C357)</f>
        <v>41.387075118927065</v>
      </c>
      <c r="D359" s="311">
        <f t="shared" si="158"/>
        <v>9.542143946166183</v>
      </c>
      <c r="E359" s="311">
        <f t="shared" si="158"/>
        <v>104.26400000000004</v>
      </c>
      <c r="F359" s="311"/>
      <c r="G359" s="311">
        <f t="shared" ref="G359:J359" si="159">SUM(G349:G357)</f>
        <v>57.177967970543023</v>
      </c>
      <c r="H359" s="311">
        <f t="shared" si="159"/>
        <v>45.787209946339203</v>
      </c>
      <c r="I359" s="311">
        <f t="shared" si="159"/>
        <v>10.172822083117683</v>
      </c>
      <c r="J359" s="311">
        <f t="shared" si="159"/>
        <v>113.13799999999989</v>
      </c>
      <c r="K359" s="311"/>
      <c r="L359" s="311">
        <f t="shared" ref="L359:O359" si="160">SUM(L349:L357)</f>
        <v>63.510298718709628</v>
      </c>
      <c r="M359" s="311">
        <f t="shared" si="160"/>
        <v>44.034915258931619</v>
      </c>
      <c r="N359" s="311">
        <f t="shared" si="160"/>
        <v>11.547786022358711</v>
      </c>
      <c r="O359" s="311">
        <f t="shared" si="160"/>
        <v>119.09299999999996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2.1587028021046106</v>
      </c>
      <c r="C366" s="302">
        <v>1.0630791521080225</v>
      </c>
      <c r="D366" s="302">
        <v>0.46271001900805392</v>
      </c>
      <c r="E366" s="302">
        <f>SUM(B366:D366)</f>
        <v>3.6844919732206871</v>
      </c>
      <c r="F366" s="303"/>
      <c r="G366" s="302">
        <v>2.0005824378672346</v>
      </c>
      <c r="H366" s="302">
        <v>1.4484273271709225</v>
      </c>
      <c r="I366" s="302">
        <v>0.32783332544325677</v>
      </c>
      <c r="J366" s="302">
        <f>SUM(G366:I366)</f>
        <v>3.7768430904814139</v>
      </c>
      <c r="K366" s="303"/>
      <c r="L366" s="302">
        <v>2.3309925044406254</v>
      </c>
      <c r="M366" s="302">
        <v>2.2814595538158717</v>
      </c>
      <c r="N366" s="302">
        <v>0.33391796687623287</v>
      </c>
      <c r="O366" s="302">
        <f>SUM(L366:N366)</f>
        <v>4.9463700251327305</v>
      </c>
    </row>
    <row r="367" spans="1:15" s="236" customFormat="1" x14ac:dyDescent="0.2">
      <c r="A367" s="237" t="str">
        <f>name!E$5</f>
        <v>Professional occupations</v>
      </c>
      <c r="B367" s="302">
        <v>1.4708480112478695</v>
      </c>
      <c r="C367" s="302">
        <v>0.70831285081156681</v>
      </c>
      <c r="D367" s="302">
        <v>1.7598957514623261</v>
      </c>
      <c r="E367" s="302">
        <f t="shared" ref="E367:E374" si="161">SUM(B367:D367)</f>
        <v>3.9390566135217622</v>
      </c>
      <c r="F367" s="303"/>
      <c r="G367" s="302">
        <v>1.5735632513423465</v>
      </c>
      <c r="H367" s="302">
        <v>1.0025299907423169</v>
      </c>
      <c r="I367" s="302">
        <v>1.3659747192014227</v>
      </c>
      <c r="J367" s="302">
        <f t="shared" ref="J367:J369" si="162">SUM(G367:I367)</f>
        <v>3.9420679612860861</v>
      </c>
      <c r="K367" s="303"/>
      <c r="L367" s="302">
        <v>2.0431584184924567</v>
      </c>
      <c r="M367" s="302">
        <v>1.5762421537793936</v>
      </c>
      <c r="N367" s="302">
        <v>1.5804430983303794</v>
      </c>
      <c r="O367" s="302">
        <f t="shared" ref="O367:O374" si="163">SUM(L367:N367)</f>
        <v>5.1998436706022293</v>
      </c>
    </row>
    <row r="368" spans="1:15" s="236" customFormat="1" x14ac:dyDescent="0.2">
      <c r="A368" s="237" t="str">
        <f>name!E$6</f>
        <v>Associate professional occupations</v>
      </c>
      <c r="B368" s="302">
        <v>1.7557681774759617</v>
      </c>
      <c r="C368" s="302">
        <v>1.1712398565189031</v>
      </c>
      <c r="D368" s="302">
        <v>5.473655099546729</v>
      </c>
      <c r="E368" s="302">
        <f t="shared" si="161"/>
        <v>8.4006631335415936</v>
      </c>
      <c r="F368" s="303"/>
      <c r="G368" s="302">
        <v>1.6135947028693312</v>
      </c>
      <c r="H368" s="302">
        <v>1.2881382043684726</v>
      </c>
      <c r="I368" s="302">
        <v>4.7061353582478525</v>
      </c>
      <c r="J368" s="302">
        <f t="shared" si="162"/>
        <v>7.6078682654856564</v>
      </c>
      <c r="K368" s="303"/>
      <c r="L368" s="302">
        <v>1.5582646136111109</v>
      </c>
      <c r="M368" s="302">
        <v>1.3429651089901011</v>
      </c>
      <c r="N368" s="302">
        <v>5.318471257184366</v>
      </c>
      <c r="O368" s="302">
        <f t="shared" si="163"/>
        <v>8.2197009797855785</v>
      </c>
    </row>
    <row r="369" spans="1:15" s="236" customFormat="1" x14ac:dyDescent="0.2">
      <c r="A369" s="237" t="str">
        <f>name!E$7</f>
        <v>Administrative and secretarial occupations</v>
      </c>
      <c r="B369" s="302">
        <v>0.57917769279941311</v>
      </c>
      <c r="C369" s="302">
        <v>1.527365266325486</v>
      </c>
      <c r="D369" s="302">
        <v>0.14636259744382718</v>
      </c>
      <c r="E369" s="302">
        <f t="shared" si="161"/>
        <v>2.2529055565687264</v>
      </c>
      <c r="F369" s="303"/>
      <c r="G369" s="302">
        <v>0.50749700219909044</v>
      </c>
      <c r="H369" s="302">
        <v>1.4721043200404993</v>
      </c>
      <c r="I369" s="302">
        <v>0.11999811258545721</v>
      </c>
      <c r="J369" s="302">
        <f t="shared" si="162"/>
        <v>2.0995994348250471</v>
      </c>
      <c r="K369" s="303"/>
      <c r="L369" s="302">
        <v>0.45160313300437815</v>
      </c>
      <c r="M369" s="302">
        <v>1.1994217588573219</v>
      </c>
      <c r="N369" s="302">
        <v>8.1576419565225905E-2</v>
      </c>
      <c r="O369" s="302">
        <f t="shared" si="163"/>
        <v>1.7326013114269261</v>
      </c>
    </row>
    <row r="370" spans="1:15" s="236" customFormat="1" x14ac:dyDescent="0.2">
      <c r="A370" s="237" t="str">
        <f>name!E$8</f>
        <v>Skilled trades occupations</v>
      </c>
      <c r="B370" s="302">
        <v>1.1583336498962518</v>
      </c>
      <c r="C370" s="302">
        <v>0.53749275054318391</v>
      </c>
      <c r="D370" s="302">
        <v>0.7116291388205519</v>
      </c>
      <c r="E370" s="302">
        <f t="shared" si="161"/>
        <v>2.4074555392599875</v>
      </c>
      <c r="F370" s="303"/>
      <c r="G370" s="302">
        <v>0.86707834922090066</v>
      </c>
      <c r="H370" s="302">
        <v>0.45435032320886942</v>
      </c>
      <c r="I370" s="302">
        <v>0.57743987272276154</v>
      </c>
      <c r="J370" s="302">
        <f>SUM(G370:I370)</f>
        <v>1.8988685451525318</v>
      </c>
      <c r="K370" s="303"/>
      <c r="L370" s="302">
        <v>0.99747765842749192</v>
      </c>
      <c r="M370" s="302">
        <v>0.99915131985168837</v>
      </c>
      <c r="N370" s="302">
        <v>0.78567365494752539</v>
      </c>
      <c r="O370" s="302">
        <f t="shared" si="163"/>
        <v>2.7823026332267053</v>
      </c>
    </row>
    <row r="371" spans="1:15" s="236" customFormat="1" x14ac:dyDescent="0.2">
      <c r="A371" s="237" t="str">
        <f>name!E$9</f>
        <v>Caring, leisure and other service occupations</v>
      </c>
      <c r="B371" s="302">
        <v>0.76854820809943936</v>
      </c>
      <c r="C371" s="302">
        <v>1.3669436070771064</v>
      </c>
      <c r="D371" s="302">
        <v>0.2919808171870556</v>
      </c>
      <c r="E371" s="302">
        <f t="shared" si="161"/>
        <v>2.4274726323636013</v>
      </c>
      <c r="F371" s="303"/>
      <c r="G371" s="302">
        <v>0.6149730575144563</v>
      </c>
      <c r="H371" s="302">
        <v>1.1370318339532339</v>
      </c>
      <c r="I371" s="302">
        <v>0.27880788798719597</v>
      </c>
      <c r="J371" s="302">
        <f t="shared" ref="J371:J374" si="164">SUM(G371:I371)</f>
        <v>2.030812779454886</v>
      </c>
      <c r="K371" s="303"/>
      <c r="L371" s="302">
        <v>0.56849056182291013</v>
      </c>
      <c r="M371" s="302">
        <v>1.2773919095161714</v>
      </c>
      <c r="N371" s="302">
        <v>0.26596571783503925</v>
      </c>
      <c r="O371" s="302">
        <f t="shared" si="163"/>
        <v>2.111848189174121</v>
      </c>
    </row>
    <row r="372" spans="1:15" s="236" customFormat="1" x14ac:dyDescent="0.2">
      <c r="A372" s="237" t="str">
        <f>name!E$10</f>
        <v>Sales and customer service occupations</v>
      </c>
      <c r="B372" s="302">
        <v>0.44775580454301522</v>
      </c>
      <c r="C372" s="302">
        <v>0.78868564270516528</v>
      </c>
      <c r="D372" s="302">
        <v>9.747857402492445E-2</v>
      </c>
      <c r="E372" s="302">
        <f t="shared" si="161"/>
        <v>1.3339200212731048</v>
      </c>
      <c r="F372" s="303"/>
      <c r="G372" s="302">
        <v>0.37317628441741235</v>
      </c>
      <c r="H372" s="302">
        <v>0.72720345819009424</v>
      </c>
      <c r="I372" s="302">
        <v>5.4252686098843754E-2</v>
      </c>
      <c r="J372" s="302">
        <f t="shared" si="164"/>
        <v>1.1546324287063503</v>
      </c>
      <c r="K372" s="303"/>
      <c r="L372" s="302">
        <v>0.49687901004484875</v>
      </c>
      <c r="M372" s="302">
        <v>0.97711745921016768</v>
      </c>
      <c r="N372" s="302">
        <v>4.8398462035760405E-2</v>
      </c>
      <c r="O372" s="302">
        <f t="shared" si="163"/>
        <v>1.522394931290777</v>
      </c>
    </row>
    <row r="373" spans="1:15" s="236" customFormat="1" x14ac:dyDescent="0.2">
      <c r="A373" s="237" t="str">
        <f>name!E$11</f>
        <v>Process, plant and machine operatives</v>
      </c>
      <c r="B373" s="302">
        <v>0.10338255074019373</v>
      </c>
      <c r="C373" s="302">
        <v>0.1051126498587025</v>
      </c>
      <c r="D373" s="302">
        <v>4.402358001855624E-2</v>
      </c>
      <c r="E373" s="302">
        <f t="shared" si="161"/>
        <v>0.25251878061745248</v>
      </c>
      <c r="F373" s="303"/>
      <c r="G373" s="302">
        <v>6.8470259743364445E-2</v>
      </c>
      <c r="H373" s="302">
        <v>9.0803651516701375E-2</v>
      </c>
      <c r="I373" s="302">
        <v>4.2096961471275889E-2</v>
      </c>
      <c r="J373" s="302">
        <f t="shared" si="164"/>
        <v>0.20137087273134172</v>
      </c>
      <c r="K373" s="303"/>
      <c r="L373" s="302">
        <v>5.7723234663096368E-2</v>
      </c>
      <c r="M373" s="302">
        <v>0.10908353588990059</v>
      </c>
      <c r="N373" s="302">
        <v>5.5100056571192713E-2</v>
      </c>
      <c r="O373" s="302">
        <f t="shared" si="163"/>
        <v>0.22190682712418969</v>
      </c>
    </row>
    <row r="374" spans="1:15" s="236" customFormat="1" x14ac:dyDescent="0.2">
      <c r="A374" s="237" t="str">
        <f>name!E$12</f>
        <v>Elementary occupations</v>
      </c>
      <c r="B374" s="302">
        <v>0.33697094144053619</v>
      </c>
      <c r="C374" s="302">
        <v>2.1575438091841543</v>
      </c>
      <c r="D374" s="302">
        <v>0.11400099900845044</v>
      </c>
      <c r="E374" s="302">
        <f t="shared" si="161"/>
        <v>2.608515749633141</v>
      </c>
      <c r="F374" s="303"/>
      <c r="G374" s="302">
        <v>0.22957576900303528</v>
      </c>
      <c r="H374" s="302">
        <v>1.6148910955378055</v>
      </c>
      <c r="I374" s="302">
        <v>6.6469757335824733E-2</v>
      </c>
      <c r="J374" s="302">
        <f t="shared" si="164"/>
        <v>1.9109366218766657</v>
      </c>
      <c r="K374" s="303"/>
      <c r="L374" s="302">
        <v>0.2408180911514628</v>
      </c>
      <c r="M374" s="302">
        <v>1.1752647687158178</v>
      </c>
      <c r="N374" s="302">
        <v>0.11894857236946477</v>
      </c>
      <c r="O374" s="302">
        <f t="shared" si="163"/>
        <v>1.5350314322367453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8.7794878383472899</v>
      </c>
      <c r="C376" s="311">
        <f t="shared" ref="C376:E376" si="165">SUM(C366:C374)</f>
        <v>9.4257755851322909</v>
      </c>
      <c r="D376" s="311">
        <f t="shared" si="165"/>
        <v>9.1017365765204765</v>
      </c>
      <c r="E376" s="311">
        <f t="shared" si="165"/>
        <v>27.307000000000059</v>
      </c>
      <c r="F376" s="311"/>
      <c r="G376" s="311">
        <f t="shared" ref="G376:J376" si="166">SUM(G366:G374)</f>
        <v>7.8485111141771711</v>
      </c>
      <c r="H376" s="311">
        <f t="shared" si="166"/>
        <v>9.2354802047289155</v>
      </c>
      <c r="I376" s="311">
        <f t="shared" si="166"/>
        <v>7.5390086810938914</v>
      </c>
      <c r="J376" s="311">
        <f t="shared" si="166"/>
        <v>24.62299999999998</v>
      </c>
      <c r="K376" s="311"/>
      <c r="L376" s="311">
        <f t="shared" ref="L376:O376" si="167">SUM(L366:L374)</f>
        <v>8.745407225658381</v>
      </c>
      <c r="M376" s="311">
        <f t="shared" si="167"/>
        <v>10.938097568626436</v>
      </c>
      <c r="N376" s="311">
        <f t="shared" si="167"/>
        <v>8.5884952057151871</v>
      </c>
      <c r="O376" s="311">
        <f t="shared" si="167"/>
        <v>28.272000000000006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1.9012500276509785</v>
      </c>
      <c r="C383" s="302">
        <v>0.57893695966631786</v>
      </c>
      <c r="D383" s="302">
        <v>0.89014774420039544</v>
      </c>
      <c r="E383" s="302">
        <f>SUM(B383:D383)</f>
        <v>3.3703347315176915</v>
      </c>
      <c r="F383" s="303"/>
      <c r="G383" s="302">
        <v>1.8671469819029103</v>
      </c>
      <c r="H383" s="302">
        <v>1.0202368525443868</v>
      </c>
      <c r="I383" s="302">
        <v>0.70732321243480778</v>
      </c>
      <c r="J383" s="302">
        <f>SUM(G383:I383)</f>
        <v>3.5947070468821045</v>
      </c>
      <c r="K383" s="303"/>
      <c r="L383" s="302">
        <v>1.901295341113294</v>
      </c>
      <c r="M383" s="302">
        <v>1.3967943307477271</v>
      </c>
      <c r="N383" s="302">
        <v>0.66489646660268009</v>
      </c>
      <c r="O383" s="302">
        <f>SUM(L383:N383)</f>
        <v>3.9629861384637013</v>
      </c>
    </row>
    <row r="384" spans="1:15" s="236" customFormat="1" x14ac:dyDescent="0.2">
      <c r="A384" s="237" t="str">
        <f>name!E$5</f>
        <v>Professional occupations</v>
      </c>
      <c r="B384" s="302">
        <v>2.5368800543568968</v>
      </c>
      <c r="C384" s="302">
        <v>0.6330093279737864</v>
      </c>
      <c r="D384" s="302">
        <v>2.1471929651382329</v>
      </c>
      <c r="E384" s="302">
        <f t="shared" ref="E384:E391" si="168">SUM(B384:D384)</f>
        <v>5.3170823474689159</v>
      </c>
      <c r="F384" s="303"/>
      <c r="G384" s="302">
        <v>2.4575594697341141</v>
      </c>
      <c r="H384" s="302">
        <v>1.0100194800823699</v>
      </c>
      <c r="I384" s="302">
        <v>1.8500383009246988</v>
      </c>
      <c r="J384" s="302">
        <f t="shared" ref="J384:J386" si="169">SUM(G384:I384)</f>
        <v>5.3176172507411827</v>
      </c>
      <c r="K384" s="303"/>
      <c r="L384" s="302">
        <v>2.6076902187181044</v>
      </c>
      <c r="M384" s="302">
        <v>1.0731655314493311</v>
      </c>
      <c r="N384" s="302">
        <v>1.6292688344424486</v>
      </c>
      <c r="O384" s="302">
        <f t="shared" ref="O384:O391" si="170">SUM(L384:N384)</f>
        <v>5.3101245846098841</v>
      </c>
    </row>
    <row r="385" spans="1:15" s="236" customFormat="1" x14ac:dyDescent="0.2">
      <c r="A385" s="237" t="str">
        <f>name!E$6</f>
        <v>Associate professional occupations</v>
      </c>
      <c r="B385" s="302">
        <v>1.1393951139276564</v>
      </c>
      <c r="C385" s="302">
        <v>0.55671358504560553</v>
      </c>
      <c r="D385" s="302">
        <v>1.6491398140490232</v>
      </c>
      <c r="E385" s="302">
        <f t="shared" si="168"/>
        <v>3.3452485130222849</v>
      </c>
      <c r="F385" s="303"/>
      <c r="G385" s="302">
        <v>1.0486579524910808</v>
      </c>
      <c r="H385" s="302">
        <v>0.74348001790412754</v>
      </c>
      <c r="I385" s="302">
        <v>1.6205697708694937</v>
      </c>
      <c r="J385" s="302">
        <f t="shared" si="169"/>
        <v>3.4127077412647022</v>
      </c>
      <c r="K385" s="303"/>
      <c r="L385" s="302">
        <v>1.0302845651219303</v>
      </c>
      <c r="M385" s="302">
        <v>0.74455381546146671</v>
      </c>
      <c r="N385" s="302">
        <v>1.2287636508848296</v>
      </c>
      <c r="O385" s="302">
        <f t="shared" si="170"/>
        <v>3.003602031468227</v>
      </c>
    </row>
    <row r="386" spans="1:15" s="236" customFormat="1" x14ac:dyDescent="0.2">
      <c r="A386" s="237" t="str">
        <f>name!E$7</f>
        <v>Administrative and secretarial occupations</v>
      </c>
      <c r="B386" s="302">
        <v>0.72219075850399428</v>
      </c>
      <c r="C386" s="302">
        <v>0.89609822055058896</v>
      </c>
      <c r="D386" s="302">
        <v>0.43068630090778892</v>
      </c>
      <c r="E386" s="302">
        <f t="shared" si="168"/>
        <v>2.0489752799623724</v>
      </c>
      <c r="F386" s="303"/>
      <c r="G386" s="302">
        <v>0.70731516992487453</v>
      </c>
      <c r="H386" s="302">
        <v>1.1292485535938064</v>
      </c>
      <c r="I386" s="302">
        <v>0.40060893489853899</v>
      </c>
      <c r="J386" s="302">
        <f t="shared" si="169"/>
        <v>2.23717265841722</v>
      </c>
      <c r="K386" s="303"/>
      <c r="L386" s="302">
        <v>0.56166215514107309</v>
      </c>
      <c r="M386" s="302">
        <v>0.92196617227232947</v>
      </c>
      <c r="N386" s="302">
        <v>0.88364995044929795</v>
      </c>
      <c r="O386" s="302">
        <f t="shared" si="170"/>
        <v>2.3672782778627006</v>
      </c>
    </row>
    <row r="387" spans="1:15" s="236" customFormat="1" x14ac:dyDescent="0.2">
      <c r="A387" s="237" t="str">
        <f>name!E$8</f>
        <v>Skilled trades occupations</v>
      </c>
      <c r="B387" s="302">
        <v>0.59534431389593367</v>
      </c>
      <c r="C387" s="302">
        <v>0.23208336034549962</v>
      </c>
      <c r="D387" s="302">
        <v>0.55584088126714892</v>
      </c>
      <c r="E387" s="302">
        <f t="shared" si="168"/>
        <v>1.3832685555085822</v>
      </c>
      <c r="F387" s="303"/>
      <c r="G387" s="302">
        <v>0.42479228348634979</v>
      </c>
      <c r="H387" s="302">
        <v>0.23008089779483509</v>
      </c>
      <c r="I387" s="302">
        <v>0.39056898979470089</v>
      </c>
      <c r="J387" s="302">
        <f>SUM(G387:I387)</f>
        <v>1.0454421710758859</v>
      </c>
      <c r="K387" s="303"/>
      <c r="L387" s="302">
        <v>0.53892767388681362</v>
      </c>
      <c r="M387" s="302">
        <v>0.44481898365873185</v>
      </c>
      <c r="N387" s="302">
        <v>0.46913152537751518</v>
      </c>
      <c r="O387" s="302">
        <f t="shared" si="170"/>
        <v>1.4528781829230606</v>
      </c>
    </row>
    <row r="388" spans="1:15" s="236" customFormat="1" x14ac:dyDescent="0.2">
      <c r="A388" s="237" t="str">
        <f>name!E$9</f>
        <v>Caring, leisure and other service occupations</v>
      </c>
      <c r="B388" s="302">
        <v>2.5144044020435392</v>
      </c>
      <c r="C388" s="302">
        <v>2.1965218781522848</v>
      </c>
      <c r="D388" s="302">
        <v>3.3444291779801487</v>
      </c>
      <c r="E388" s="302">
        <f t="shared" si="168"/>
        <v>8.0553554581759741</v>
      </c>
      <c r="F388" s="303"/>
      <c r="G388" s="302">
        <v>2.3244544124771562</v>
      </c>
      <c r="H388" s="302">
        <v>2.2218167926532577</v>
      </c>
      <c r="I388" s="302">
        <v>3.4012632128482561</v>
      </c>
      <c r="J388" s="302">
        <f t="shared" ref="J388:J391" si="171">SUM(G388:I388)</f>
        <v>7.9475344179786696</v>
      </c>
      <c r="K388" s="303"/>
      <c r="L388" s="302">
        <v>1.7074580677346769</v>
      </c>
      <c r="M388" s="302">
        <v>1.4993597979064812</v>
      </c>
      <c r="N388" s="302">
        <v>3.2960501048312945</v>
      </c>
      <c r="O388" s="302">
        <f t="shared" si="170"/>
        <v>6.5028679704724528</v>
      </c>
    </row>
    <row r="389" spans="1:15" s="236" customFormat="1" x14ac:dyDescent="0.2">
      <c r="A389" s="237" t="str">
        <f>name!E$10</f>
        <v>Sales and customer service occupations</v>
      </c>
      <c r="B389" s="302">
        <v>0.44916507249818666</v>
      </c>
      <c r="C389" s="302">
        <v>0.45522642822063536</v>
      </c>
      <c r="D389" s="302">
        <v>0.34554268462941923</v>
      </c>
      <c r="E389" s="302">
        <f t="shared" si="168"/>
        <v>1.2499341853482413</v>
      </c>
      <c r="F389" s="303"/>
      <c r="G389" s="302">
        <v>0.35108321736165149</v>
      </c>
      <c r="H389" s="302">
        <v>0.53544478069593293</v>
      </c>
      <c r="I389" s="302">
        <v>0.20853870841841723</v>
      </c>
      <c r="J389" s="302">
        <f t="shared" si="171"/>
        <v>1.0950667064760016</v>
      </c>
      <c r="K389" s="303"/>
      <c r="L389" s="302">
        <v>0.38878463830500698</v>
      </c>
      <c r="M389" s="302">
        <v>0.60447394161542001</v>
      </c>
      <c r="N389" s="302">
        <v>0.14054394956246413</v>
      </c>
      <c r="O389" s="302">
        <f t="shared" si="170"/>
        <v>1.1338025294828911</v>
      </c>
    </row>
    <row r="390" spans="1:15" s="236" customFormat="1" x14ac:dyDescent="0.2">
      <c r="A390" s="237" t="str">
        <f>name!E$11</f>
        <v>Process, plant and machine operatives</v>
      </c>
      <c r="B390" s="302">
        <v>0.35168602318544495</v>
      </c>
      <c r="C390" s="302">
        <v>0.20051405498416044</v>
      </c>
      <c r="D390" s="302">
        <v>0.1375568166580792</v>
      </c>
      <c r="E390" s="302">
        <f t="shared" si="168"/>
        <v>0.68975689482768454</v>
      </c>
      <c r="F390" s="303"/>
      <c r="G390" s="302">
        <v>0.20153112428705719</v>
      </c>
      <c r="H390" s="302">
        <v>0.1766064312069133</v>
      </c>
      <c r="I390" s="302">
        <v>0.14309837724495839</v>
      </c>
      <c r="J390" s="302">
        <f t="shared" si="171"/>
        <v>0.52123593273892888</v>
      </c>
      <c r="K390" s="303"/>
      <c r="L390" s="302">
        <v>0.17346106999166197</v>
      </c>
      <c r="M390" s="302">
        <v>0.23236431743478966</v>
      </c>
      <c r="N390" s="302">
        <v>0.13585690840838036</v>
      </c>
      <c r="O390" s="302">
        <f t="shared" si="170"/>
        <v>0.54168229583483196</v>
      </c>
    </row>
    <row r="391" spans="1:15" s="236" customFormat="1" x14ac:dyDescent="0.2">
      <c r="A391" s="237" t="str">
        <f>name!E$12</f>
        <v>Elementary occupations</v>
      </c>
      <c r="B391" s="302">
        <v>0.5643989845597831</v>
      </c>
      <c r="C391" s="302">
        <v>1.0617640265733099</v>
      </c>
      <c r="D391" s="302">
        <v>0.46888102303514401</v>
      </c>
      <c r="E391" s="302">
        <f t="shared" si="168"/>
        <v>2.0950440341682373</v>
      </c>
      <c r="F391" s="303"/>
      <c r="G391" s="302">
        <v>0.36665980861121933</v>
      </c>
      <c r="H391" s="302">
        <v>0.99148786662558253</v>
      </c>
      <c r="I391" s="302">
        <v>0.29436839918850316</v>
      </c>
      <c r="J391" s="302">
        <f t="shared" si="171"/>
        <v>1.6525160744253049</v>
      </c>
      <c r="K391" s="303"/>
      <c r="L391" s="302">
        <v>0.41179046593492108</v>
      </c>
      <c r="M391" s="302">
        <v>0.51318106567932775</v>
      </c>
      <c r="N391" s="302">
        <v>0.26880645726802171</v>
      </c>
      <c r="O391" s="302">
        <f t="shared" si="170"/>
        <v>1.1937779888822706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10.774714750622413</v>
      </c>
      <c r="C393" s="311">
        <f t="shared" ref="C393:E393" si="172">SUM(C383:C391)</f>
        <v>6.8108678415121888</v>
      </c>
      <c r="D393" s="311">
        <f t="shared" si="172"/>
        <v>9.9694174078653806</v>
      </c>
      <c r="E393" s="311">
        <f t="shared" si="172"/>
        <v>27.554999999999982</v>
      </c>
      <c r="F393" s="311"/>
      <c r="G393" s="311">
        <f t="shared" ref="G393:J393" si="173">SUM(G383:G391)</f>
        <v>9.7492004202764129</v>
      </c>
      <c r="H393" s="311">
        <f t="shared" si="173"/>
        <v>8.058421673101213</v>
      </c>
      <c r="I393" s="311">
        <f t="shared" si="173"/>
        <v>9.0163779066223775</v>
      </c>
      <c r="J393" s="311">
        <f t="shared" si="173"/>
        <v>26.823999999999998</v>
      </c>
      <c r="K393" s="311"/>
      <c r="L393" s="311">
        <f t="shared" ref="L393:O393" si="174">SUM(L383:L391)</f>
        <v>9.3213541959474817</v>
      </c>
      <c r="M393" s="311">
        <f t="shared" si="174"/>
        <v>7.4306779562256056</v>
      </c>
      <c r="N393" s="311">
        <f t="shared" si="174"/>
        <v>8.7169678478269308</v>
      </c>
      <c r="O393" s="311">
        <f t="shared" si="174"/>
        <v>25.469000000000019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Coast to Capital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Coast to Capital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Coast to Capital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90.385345216584128</v>
      </c>
      <c r="C8" s="11">
        <f t="array" ref="C8:C16">MMULT(aggregation!$B$13:$AA$21,'Occ T2'!C8:C33)</f>
        <v>103.3519049283895</v>
      </c>
      <c r="D8" s="11">
        <f t="array" ref="D8:D16">MMULT(aggregation!$B$13:$AA$21,'Occ T2'!D8:D33)</f>
        <v>103.48984965678839</v>
      </c>
      <c r="E8" s="11">
        <f t="array" ref="E8:E16">MMULT(aggregation!$B$13:$AA$21,'Occ T2'!E8:E33)</f>
        <v>98.135581785107206</v>
      </c>
      <c r="F8" s="11">
        <f t="array" ref="F8:F16">MMULT(aggregation!$B$13:$AA$21,'Occ T2'!F8:F33)</f>
        <v>106.6469250752032</v>
      </c>
      <c r="G8" s="11"/>
      <c r="H8" s="11">
        <f>F8-D8</f>
        <v>3.1570754184148058</v>
      </c>
      <c r="I8" s="11">
        <f t="array" ref="I8:I16">MMULT(aggregation!$B$13:$AA$21,'Occ T2'!I8:I33)</f>
        <v>53.645105808034216</v>
      </c>
      <c r="J8" s="11">
        <f>SUM(H8:I8)</f>
        <v>56.802181226449022</v>
      </c>
      <c r="L8" s="10" t="str">
        <f>name!E4</f>
        <v>Managers, directors and senior officials</v>
      </c>
      <c r="M8" s="11">
        <f t="array" ref="M8:M16">MMULT(aggregation!$B$13:$AA$21,'Occ T2'!M8:M33)</f>
        <v>58.43849246243704</v>
      </c>
      <c r="N8" s="11">
        <f t="array" ref="N8:N16">MMULT(aggregation!$B$13:$AA$21,'Occ T2'!N8:N33)</f>
        <v>64.878139713043566</v>
      </c>
      <c r="O8" s="11">
        <f t="array" ref="O8:O16">MMULT(aggregation!$B$13:$AA$21,'Occ T2'!O8:O33)</f>
        <v>63.748787297218023</v>
      </c>
      <c r="P8" s="11">
        <f t="array" ref="P8:P16">MMULT(aggregation!$B$13:$AA$21,'Occ T2'!P8:P33)</f>
        <v>59.377963918455436</v>
      </c>
      <c r="Q8" s="11">
        <f t="array" ref="Q8:Q16">MMULT(aggregation!$B$13:$AA$21,'Occ T2'!Q8:Q33)</f>
        <v>62.37041391065317</v>
      </c>
      <c r="R8" s="11"/>
      <c r="S8" s="11">
        <f>Q8-O8</f>
        <v>-1.3783733865648529</v>
      </c>
      <c r="T8" s="11">
        <f t="array" ref="T8:T16">MMULT(aggregation!$B$13:$AA$21,'Occ T2'!T8:T33)</f>
        <v>28.991552315712543</v>
      </c>
      <c r="U8" s="11">
        <f>SUM(S8:T8)</f>
        <v>27.61317892914769</v>
      </c>
      <c r="W8" s="10" t="str">
        <f>name!E4</f>
        <v>Managers, directors and senior officials</v>
      </c>
      <c r="X8" s="11">
        <f t="array" ref="X8:X16">MMULT(aggregation!$B$13:$AA$21,'Occ T2'!X8:X33)</f>
        <v>31.94685275414713</v>
      </c>
      <c r="Y8" s="11">
        <f t="array" ref="Y8:Y16">MMULT(aggregation!$B$13:$AA$21,'Occ T2'!Y8:Y33)</f>
        <v>38.473765215346049</v>
      </c>
      <c r="Z8" s="11">
        <f t="array" ref="Z8:Z16">MMULT(aggregation!$B$13:$AA$21,'Occ T2'!Z8:Z33)</f>
        <v>39.741062359570542</v>
      </c>
      <c r="AA8" s="11">
        <f t="array" ref="AA8:AA16">MMULT(aggregation!$B$13:$AA$21,'Occ T2'!AA8:AA33)</f>
        <v>38.757617866651813</v>
      </c>
      <c r="AB8" s="11">
        <f t="array" ref="AB8:AB16">MMULT(aggregation!$B$13:$AA$21,'Occ T2'!AB8:AB33)</f>
        <v>44.276511164550193</v>
      </c>
      <c r="AC8" s="11"/>
      <c r="AD8" s="11">
        <f>AB8-Z8</f>
        <v>4.5354488049796515</v>
      </c>
      <c r="AE8" s="11">
        <f t="array" ref="AE8:AE16">MMULT(aggregation!$B$13:$AA$21,'Occ T2'!AE8:AE33)</f>
        <v>24.653553492321684</v>
      </c>
      <c r="AF8" s="11">
        <f>SUM(AD8:AE8)</f>
        <v>29.189002297301336</v>
      </c>
    </row>
    <row r="9" spans="1:32" x14ac:dyDescent="0.2">
      <c r="A9" t="str">
        <f>name!E5</f>
        <v>Professional occupations</v>
      </c>
      <c r="B9" s="11">
        <v>164.87037425102454</v>
      </c>
      <c r="C9" s="11">
        <v>190.32991915818843</v>
      </c>
      <c r="D9" s="11">
        <v>195.86769029375122</v>
      </c>
      <c r="E9" s="11">
        <v>209.27510360015475</v>
      </c>
      <c r="F9" s="11">
        <v>227.02958743119225</v>
      </c>
      <c r="G9" s="11"/>
      <c r="H9" s="11">
        <f t="shared" ref="H9:H16" si="0">F9-D9</f>
        <v>31.161897137441031</v>
      </c>
      <c r="I9" s="11">
        <v>98.211929017247655</v>
      </c>
      <c r="J9" s="11">
        <f t="shared" ref="J9:J15" si="1">SUM(H9:I9)</f>
        <v>129.37382615468869</v>
      </c>
      <c r="L9" s="10" t="str">
        <f>name!E5</f>
        <v>Professional occupations</v>
      </c>
      <c r="M9" s="11">
        <v>85.418310947733914</v>
      </c>
      <c r="N9" s="11">
        <v>95.658663094800715</v>
      </c>
      <c r="O9" s="11">
        <v>98.213383808760199</v>
      </c>
      <c r="P9" s="11">
        <v>107.95388884032998</v>
      </c>
      <c r="Q9" s="11">
        <v>116.4373595049083</v>
      </c>
      <c r="R9" s="11"/>
      <c r="S9" s="11">
        <f t="shared" ref="S9:S16" si="2">Q9-O9</f>
        <v>18.223975696148102</v>
      </c>
      <c r="T9" s="11">
        <v>40.935734525565259</v>
      </c>
      <c r="U9" s="11">
        <f t="shared" ref="U9:U12" si="3">SUM(S9:T9)</f>
        <v>59.159710221713361</v>
      </c>
      <c r="W9" s="10" t="str">
        <f>name!E5</f>
        <v>Professional occupations</v>
      </c>
      <c r="X9" s="11">
        <v>79.452063303290657</v>
      </c>
      <c r="Y9" s="11">
        <v>94.671256063387759</v>
      </c>
      <c r="Z9" s="11">
        <v>97.654306484991011</v>
      </c>
      <c r="AA9" s="11">
        <v>101.32121475982481</v>
      </c>
      <c r="AB9" s="11">
        <v>110.592227926284</v>
      </c>
      <c r="AC9" s="11"/>
      <c r="AD9" s="11">
        <f t="shared" ref="AD9:AD16" si="4">AB9-Z9</f>
        <v>12.937921441292985</v>
      </c>
      <c r="AE9" s="11">
        <v>57.276194491682404</v>
      </c>
      <c r="AF9" s="11">
        <f t="shared" ref="AF9:AF12" si="5">SUM(AD9:AE9)</f>
        <v>70.214115932975389</v>
      </c>
    </row>
    <row r="10" spans="1:32" x14ac:dyDescent="0.2">
      <c r="A10" t="str">
        <f>name!E6</f>
        <v>Associate professional occupations</v>
      </c>
      <c r="B10" s="11">
        <v>109.43547353662167</v>
      </c>
      <c r="C10" s="11">
        <v>116.75603943534162</v>
      </c>
      <c r="D10" s="11">
        <v>120.65605769675105</v>
      </c>
      <c r="E10" s="11">
        <v>126.06894811063596</v>
      </c>
      <c r="F10" s="11">
        <v>135.05188219616554</v>
      </c>
      <c r="G10" s="11"/>
      <c r="H10" s="11">
        <f t="shared" si="0"/>
        <v>14.395824499414488</v>
      </c>
      <c r="I10" s="11">
        <v>60.20230982020778</v>
      </c>
      <c r="J10" s="11">
        <f t="shared" si="1"/>
        <v>74.598134319622261</v>
      </c>
      <c r="L10" s="10" t="str">
        <f>name!E6</f>
        <v>Associate professional occupations</v>
      </c>
      <c r="M10" s="11">
        <v>58.196014878462648</v>
      </c>
      <c r="N10" s="11">
        <v>60.083003830441513</v>
      </c>
      <c r="O10" s="11">
        <v>62.070628283801049</v>
      </c>
      <c r="P10" s="11">
        <v>59.824321739693673</v>
      </c>
      <c r="Q10" s="11">
        <v>61.61690938333242</v>
      </c>
      <c r="R10" s="11"/>
      <c r="S10" s="11">
        <f t="shared" si="2"/>
        <v>-0.45371890046862973</v>
      </c>
      <c r="T10" s="11">
        <v>22.833135055761321</v>
      </c>
      <c r="U10" s="11">
        <f t="shared" si="3"/>
        <v>22.379416155292692</v>
      </c>
      <c r="W10" s="10" t="str">
        <f>name!E6</f>
        <v>Associate professional occupations</v>
      </c>
      <c r="X10" s="11">
        <v>51.239458658159087</v>
      </c>
      <c r="Y10" s="11">
        <v>56.673035604900079</v>
      </c>
      <c r="Z10" s="11">
        <v>58.585429412950077</v>
      </c>
      <c r="AA10" s="11">
        <v>66.244626370942257</v>
      </c>
      <c r="AB10" s="11">
        <v>73.434972812833138</v>
      </c>
      <c r="AC10" s="11"/>
      <c r="AD10" s="11">
        <f t="shared" si="4"/>
        <v>14.849543399883061</v>
      </c>
      <c r="AE10" s="11">
        <v>37.369174764446456</v>
      </c>
      <c r="AF10" s="11">
        <f t="shared" si="5"/>
        <v>52.218718164329516</v>
      </c>
    </row>
    <row r="11" spans="1:32" x14ac:dyDescent="0.2">
      <c r="A11" t="str">
        <f>name!E7</f>
        <v>Administrative and secretarial occupations</v>
      </c>
      <c r="B11" s="11">
        <v>90.678646623967666</v>
      </c>
      <c r="C11" s="11">
        <v>87.897030033752117</v>
      </c>
      <c r="D11" s="11">
        <v>88.509210428487705</v>
      </c>
      <c r="E11" s="11">
        <v>87.763429048836642</v>
      </c>
      <c r="F11" s="11">
        <v>79.502098024458391</v>
      </c>
      <c r="G11" s="11"/>
      <c r="H11" s="11">
        <f t="shared" si="0"/>
        <v>-9.0071124040293142</v>
      </c>
      <c r="I11" s="11">
        <v>43.309400098990082</v>
      </c>
      <c r="J11" s="11">
        <f t="shared" si="1"/>
        <v>34.302287694960768</v>
      </c>
      <c r="L11" s="10" t="str">
        <f>name!E7</f>
        <v>Administrative and secretarial occupations</v>
      </c>
      <c r="M11" s="11">
        <v>18.825718251981996</v>
      </c>
      <c r="N11" s="11">
        <v>17.389869518659481</v>
      </c>
      <c r="O11" s="11">
        <v>19.938590260525345</v>
      </c>
      <c r="P11" s="11">
        <v>20.545615860304409</v>
      </c>
      <c r="Q11" s="11">
        <v>21.907499464525628</v>
      </c>
      <c r="R11" s="11"/>
      <c r="S11" s="11">
        <f t="shared" si="2"/>
        <v>1.9689092040002834</v>
      </c>
      <c r="T11" s="11">
        <v>7.681835727313592</v>
      </c>
      <c r="U11" s="11">
        <f t="shared" si="3"/>
        <v>9.6507449313138753</v>
      </c>
      <c r="W11" s="10" t="str">
        <f>name!E7</f>
        <v>Administrative and secretarial occupations</v>
      </c>
      <c r="X11" s="11">
        <v>71.852928371985698</v>
      </c>
      <c r="Y11" s="11">
        <v>70.50716051509275</v>
      </c>
      <c r="Z11" s="11">
        <v>68.570620167962289</v>
      </c>
      <c r="AA11" s="11">
        <v>67.21781318853219</v>
      </c>
      <c r="AB11" s="11">
        <v>57.594598559932777</v>
      </c>
      <c r="AC11" s="11"/>
      <c r="AD11" s="11">
        <f t="shared" si="4"/>
        <v>-10.976021608029512</v>
      </c>
      <c r="AE11" s="11">
        <v>35.627564371676485</v>
      </c>
      <c r="AF11" s="11">
        <f t="shared" si="5"/>
        <v>24.651542763646972</v>
      </c>
    </row>
    <row r="12" spans="1:32" x14ac:dyDescent="0.2">
      <c r="A12" t="str">
        <f>name!E8</f>
        <v>Skilled trades occupations</v>
      </c>
      <c r="B12" s="11">
        <v>75.268682461280349</v>
      </c>
      <c r="C12" s="11">
        <v>75.650661857335365</v>
      </c>
      <c r="D12" s="11">
        <v>66.142592168640263</v>
      </c>
      <c r="E12" s="11">
        <v>68.094604609546735</v>
      </c>
      <c r="F12" s="11">
        <v>66.885401172804023</v>
      </c>
      <c r="G12" s="11"/>
      <c r="H12" s="11">
        <f t="shared" si="0"/>
        <v>0.74280900416376028</v>
      </c>
      <c r="I12" s="11">
        <v>28.748822267706597</v>
      </c>
      <c r="J12" s="11">
        <f t="shared" si="1"/>
        <v>29.491631271870357</v>
      </c>
      <c r="L12" s="10" t="str">
        <f>name!E8</f>
        <v>Skilled trades occupations</v>
      </c>
      <c r="M12" s="11">
        <v>65.389289642846848</v>
      </c>
      <c r="N12" s="11">
        <v>66.447035949091742</v>
      </c>
      <c r="O12" s="11">
        <v>56.401777301112261</v>
      </c>
      <c r="P12" s="11">
        <v>57.115639705699074</v>
      </c>
      <c r="Q12" s="11">
        <v>54.487156223247219</v>
      </c>
      <c r="R12" s="11"/>
      <c r="S12" s="11">
        <f t="shared" si="2"/>
        <v>-1.9146210778650428</v>
      </c>
      <c r="T12" s="11">
        <v>22.053360346171203</v>
      </c>
      <c r="U12" s="11">
        <f t="shared" si="3"/>
        <v>20.138739268306161</v>
      </c>
      <c r="W12" s="10" t="str">
        <f>name!E8</f>
        <v>Skilled trades occupations</v>
      </c>
      <c r="X12" s="11">
        <v>9.8793928184335353</v>
      </c>
      <c r="Y12" s="11">
        <v>9.2036259082436125</v>
      </c>
      <c r="Z12" s="11">
        <v>9.7408148675280231</v>
      </c>
      <c r="AA12" s="11">
        <v>10.978964903847606</v>
      </c>
      <c r="AB12" s="11">
        <v>12.398244949556812</v>
      </c>
      <c r="AC12" s="11"/>
      <c r="AD12" s="11">
        <f t="shared" si="4"/>
        <v>2.6574300820287888</v>
      </c>
      <c r="AE12" s="11">
        <v>6.695461921535399</v>
      </c>
      <c r="AF12" s="11">
        <f t="shared" si="5"/>
        <v>9.3528920035641878</v>
      </c>
    </row>
    <row r="13" spans="1:32" x14ac:dyDescent="0.2">
      <c r="A13" t="str">
        <f>name!E9</f>
        <v>Caring, leisure and other service occupations</v>
      </c>
      <c r="B13" s="11">
        <v>82.57988464680065</v>
      </c>
      <c r="C13" s="11">
        <v>88.32305600064511</v>
      </c>
      <c r="D13" s="11">
        <v>83.955136869153137</v>
      </c>
      <c r="E13" s="11">
        <v>84.632319387229259</v>
      </c>
      <c r="F13" s="11">
        <v>88.727120881120669</v>
      </c>
      <c r="G13" s="11"/>
      <c r="H13" s="11">
        <f t="shared" si="0"/>
        <v>4.7719840119675325</v>
      </c>
      <c r="I13" s="11">
        <v>46.326165703334638</v>
      </c>
      <c r="J13" s="11">
        <f>SUM(H13:I13)</f>
        <v>51.098149715302171</v>
      </c>
      <c r="L13" s="10" t="str">
        <f>name!E9</f>
        <v>Caring, leisure and other service occupations</v>
      </c>
      <c r="M13" s="11">
        <v>18.563222570462493</v>
      </c>
      <c r="N13" s="11">
        <v>19.407315260927025</v>
      </c>
      <c r="O13" s="11">
        <v>18.910794359405731</v>
      </c>
      <c r="P13" s="11">
        <v>20.666848314553398</v>
      </c>
      <c r="Q13" s="11">
        <v>23.528759265928539</v>
      </c>
      <c r="R13" s="11"/>
      <c r="S13" s="11">
        <f t="shared" si="2"/>
        <v>4.6179649065228077</v>
      </c>
      <c r="T13" s="11">
        <v>9.4197190517548748</v>
      </c>
      <c r="U13" s="11">
        <f>SUM(S13:T13)</f>
        <v>14.037683958277682</v>
      </c>
      <c r="W13" s="10" t="str">
        <f>name!E9</f>
        <v>Caring, leisure and other service occupations</v>
      </c>
      <c r="X13" s="11">
        <v>64.016662076338136</v>
      </c>
      <c r="Y13" s="11">
        <v>68.91574073971816</v>
      </c>
      <c r="Z13" s="11">
        <v>65.044342509747352</v>
      </c>
      <c r="AA13" s="11">
        <v>63.96547107267584</v>
      </c>
      <c r="AB13" s="11">
        <v>65.198361615192113</v>
      </c>
      <c r="AC13" s="11"/>
      <c r="AD13" s="11">
        <f t="shared" si="4"/>
        <v>0.15401910544476038</v>
      </c>
      <c r="AE13" s="11">
        <v>36.906446651579756</v>
      </c>
      <c r="AF13" s="11">
        <f>SUM(AD13:AE13)</f>
        <v>37.060465757024517</v>
      </c>
    </row>
    <row r="14" spans="1:32" x14ac:dyDescent="0.2">
      <c r="A14" t="str">
        <f>name!E10</f>
        <v>Sales and customer service occupations</v>
      </c>
      <c r="B14" s="11">
        <v>62.541417404560072</v>
      </c>
      <c r="C14" s="11">
        <v>61.294599016954052</v>
      </c>
      <c r="D14" s="11">
        <v>61.197808110554703</v>
      </c>
      <c r="E14" s="11">
        <v>62.113905127412991</v>
      </c>
      <c r="F14" s="11">
        <v>62.296865943881812</v>
      </c>
      <c r="G14" s="11"/>
      <c r="H14" s="11">
        <f t="shared" si="0"/>
        <v>1.0990578333271088</v>
      </c>
      <c r="I14" s="11">
        <v>27.534565891252651</v>
      </c>
      <c r="J14" s="11">
        <f t="shared" si="1"/>
        <v>28.63362372457976</v>
      </c>
      <c r="L14" s="10" t="str">
        <f>name!E10</f>
        <v>Sales and customer service occupations</v>
      </c>
      <c r="M14" s="11">
        <v>26.006029696714187</v>
      </c>
      <c r="N14" s="11">
        <v>25.733353170568861</v>
      </c>
      <c r="O14" s="11">
        <v>26.16856924774298</v>
      </c>
      <c r="P14" s="11">
        <v>27.34552723768542</v>
      </c>
      <c r="Q14" s="11">
        <v>28.426825232273515</v>
      </c>
      <c r="R14" s="11"/>
      <c r="S14" s="11">
        <f t="shared" si="2"/>
        <v>2.2582559845305354</v>
      </c>
      <c r="T14" s="11">
        <v>9.2159599721699017</v>
      </c>
      <c r="U14" s="11">
        <f t="shared" ref="U14:U15" si="6">SUM(S14:T14)</f>
        <v>11.474215956700437</v>
      </c>
      <c r="W14" s="10" t="str">
        <f>name!E10</f>
        <v>Sales and customer service occupations</v>
      </c>
      <c r="X14" s="11">
        <v>36.535387707845892</v>
      </c>
      <c r="Y14" s="11">
        <v>35.561245846385141</v>
      </c>
      <c r="Z14" s="11">
        <v>35.029238862811724</v>
      </c>
      <c r="AA14" s="11">
        <v>34.768377889727503</v>
      </c>
      <c r="AB14" s="11">
        <v>33.870040711608318</v>
      </c>
      <c r="AC14" s="11"/>
      <c r="AD14" s="11">
        <f t="shared" si="4"/>
        <v>-1.1591981512034053</v>
      </c>
      <c r="AE14" s="11">
        <v>18.318605919082746</v>
      </c>
      <c r="AF14" s="11">
        <f t="shared" ref="AF14:AF15" si="7">SUM(AD14:AE14)</f>
        <v>17.15940776787934</v>
      </c>
    </row>
    <row r="15" spans="1:32" x14ac:dyDescent="0.2">
      <c r="A15" t="str">
        <f>name!E11</f>
        <v>Process, plant and machine operatives</v>
      </c>
      <c r="B15" s="11">
        <v>39.354939895378926</v>
      </c>
      <c r="C15" s="11">
        <v>43.646490692368118</v>
      </c>
      <c r="D15" s="11">
        <v>36.463521547400461</v>
      </c>
      <c r="E15" s="11">
        <v>36.752264054723646</v>
      </c>
      <c r="F15" s="11">
        <v>35.288246100373918</v>
      </c>
      <c r="G15" s="11"/>
      <c r="H15" s="11">
        <f t="shared" si="0"/>
        <v>-1.175275447026543</v>
      </c>
      <c r="I15" s="11">
        <v>17.417069498963095</v>
      </c>
      <c r="J15" s="11">
        <f t="shared" si="1"/>
        <v>16.241794051936552</v>
      </c>
      <c r="L15" s="10" t="str">
        <f>name!E11</f>
        <v>Process, plant and machine operatives</v>
      </c>
      <c r="M15" s="11">
        <v>34.966112793730531</v>
      </c>
      <c r="N15" s="11">
        <v>39.124982213948741</v>
      </c>
      <c r="O15" s="11">
        <v>32.561953878803408</v>
      </c>
      <c r="P15" s="11">
        <v>31.906052663035993</v>
      </c>
      <c r="Q15" s="11">
        <v>30.077426166792801</v>
      </c>
      <c r="R15" s="11"/>
      <c r="S15" s="11">
        <f t="shared" si="2"/>
        <v>-2.4845277120106068</v>
      </c>
      <c r="T15" s="11">
        <v>14.781577011188515</v>
      </c>
      <c r="U15" s="11">
        <f t="shared" si="6"/>
        <v>12.297049299177909</v>
      </c>
      <c r="W15" s="10" t="str">
        <f>name!E11</f>
        <v>Process, plant and machine operatives</v>
      </c>
      <c r="X15" s="11">
        <v>4.3888271016483866</v>
      </c>
      <c r="Y15" s="11">
        <v>4.5215084784193476</v>
      </c>
      <c r="Z15" s="11">
        <v>3.9015676685970515</v>
      </c>
      <c r="AA15" s="11">
        <v>4.846211391687663</v>
      </c>
      <c r="AB15" s="11">
        <v>5.2108199335811127</v>
      </c>
      <c r="AC15" s="11"/>
      <c r="AD15" s="11">
        <f t="shared" si="4"/>
        <v>1.3092522649840612</v>
      </c>
      <c r="AE15" s="11">
        <v>2.635492487774576</v>
      </c>
      <c r="AF15" s="11">
        <f t="shared" si="7"/>
        <v>3.9447447527586372</v>
      </c>
    </row>
    <row r="16" spans="1:32" x14ac:dyDescent="0.2">
      <c r="A16" t="str">
        <f>name!E12</f>
        <v>Elementary occupations</v>
      </c>
      <c r="B16" s="11">
        <v>95.647235963782123</v>
      </c>
      <c r="C16" s="11">
        <v>96.459298877025802</v>
      </c>
      <c r="D16" s="11">
        <v>87.747133228473288</v>
      </c>
      <c r="E16" s="11">
        <v>87.418844276352701</v>
      </c>
      <c r="F16" s="11">
        <v>84.056873174799676</v>
      </c>
      <c r="G16" s="11"/>
      <c r="H16" s="11">
        <f t="shared" si="0"/>
        <v>-3.6902600536736117</v>
      </c>
      <c r="I16" s="11">
        <v>40.751679315593009</v>
      </c>
      <c r="J16" s="11">
        <f>SUM(H16:I16)</f>
        <v>37.061419261919397</v>
      </c>
      <c r="L16" s="10" t="str">
        <f>name!E12</f>
        <v>Elementary occupations</v>
      </c>
      <c r="M16" s="11">
        <v>49.214090055575738</v>
      </c>
      <c r="N16" s="11">
        <v>48.694273018599581</v>
      </c>
      <c r="O16" s="11">
        <v>44.593481284184797</v>
      </c>
      <c r="P16" s="11">
        <v>45.731219450584788</v>
      </c>
      <c r="Q16" s="11">
        <v>43.326192544897644</v>
      </c>
      <c r="R16" s="11"/>
      <c r="S16" s="11">
        <f t="shared" si="2"/>
        <v>-1.267288739287153</v>
      </c>
      <c r="T16" s="11">
        <v>16.934249322419227</v>
      </c>
      <c r="U16" s="11">
        <f>SUM(S16:T16)</f>
        <v>15.666960583132074</v>
      </c>
      <c r="W16" s="10" t="str">
        <f>name!E12</f>
        <v>Elementary occupations</v>
      </c>
      <c r="X16" s="11">
        <v>46.433145908206185</v>
      </c>
      <c r="Y16" s="11">
        <v>47.76502585842637</v>
      </c>
      <c r="Z16" s="11">
        <v>43.153651944288498</v>
      </c>
      <c r="AA16" s="11">
        <v>41.68762482576787</v>
      </c>
      <c r="AB16" s="11">
        <v>40.730680629902167</v>
      </c>
      <c r="AC16" s="11"/>
      <c r="AD16" s="11">
        <f t="shared" si="4"/>
        <v>-2.4229713143863307</v>
      </c>
      <c r="AE16" s="11">
        <v>23.817429993173771</v>
      </c>
      <c r="AF16" s="11">
        <f>SUM(AD16:AE16)</f>
        <v>21.394458678787441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810.76200000000017</v>
      </c>
      <c r="C18" s="34">
        <f>SUM(C8:C16)</f>
        <v>863.70900000000017</v>
      </c>
      <c r="D18" s="34">
        <f>SUM(D8:D16)</f>
        <v>844.02900000000022</v>
      </c>
      <c r="E18" s="34">
        <f>SUM(E8:E16)</f>
        <v>860.255</v>
      </c>
      <c r="F18" s="34">
        <f>SUM(F8:F16)</f>
        <v>885.48499999999945</v>
      </c>
      <c r="G18" s="11"/>
      <c r="H18" s="34">
        <f>SUM(H8:H16)</f>
        <v>41.455999999999257</v>
      </c>
      <c r="I18" s="34">
        <f>SUM(I8:I16)</f>
        <v>416.14704742132972</v>
      </c>
      <c r="J18" s="34">
        <f>SUM(H18:I18)</f>
        <v>457.60304742132899</v>
      </c>
      <c r="L18" s="231" t="str">
        <f>name!E3</f>
        <v>All occupations</v>
      </c>
      <c r="M18" s="34">
        <f>SUM(M8:M16)</f>
        <v>415.01728129994535</v>
      </c>
      <c r="N18" s="34">
        <f>SUM(N8:N16)</f>
        <v>437.4166357700812</v>
      </c>
      <c r="O18" s="34">
        <f>SUM(O8:O16)</f>
        <v>422.6079657215538</v>
      </c>
      <c r="P18" s="34">
        <f>SUM(P8:P16)</f>
        <v>430.46707773034223</v>
      </c>
      <c r="Q18" s="34">
        <f>SUM(Q8:Q16)</f>
        <v>442.17854169655931</v>
      </c>
      <c r="R18" s="11"/>
      <c r="S18" s="34">
        <f>SUM(S8:S16)</f>
        <v>19.570575975005443</v>
      </c>
      <c r="T18" s="34">
        <f>SUM(T8:T16)</f>
        <v>172.84712332805645</v>
      </c>
      <c r="U18" s="34">
        <f>SUM(S18:T18)</f>
        <v>192.41769930306191</v>
      </c>
      <c r="W18" s="231" t="str">
        <f>name!E3</f>
        <v>All occupations</v>
      </c>
      <c r="X18" s="34">
        <f>SUM(X8:X16)</f>
        <v>395.7447187000547</v>
      </c>
      <c r="Y18" s="34">
        <f>SUM(Y8:Y16)</f>
        <v>426.29236422991926</v>
      </c>
      <c r="Z18" s="34">
        <f>SUM(Z8:Z16)</f>
        <v>421.42103427844654</v>
      </c>
      <c r="AA18" s="34">
        <f>SUM(AA8:AA16)</f>
        <v>429.78792226965754</v>
      </c>
      <c r="AB18" s="34">
        <f>SUM(AB8:AB16)</f>
        <v>443.30645830344065</v>
      </c>
      <c r="AC18" s="11"/>
      <c r="AD18" s="34">
        <f>SUM(AD8:AD16)</f>
        <v>21.885424024994059</v>
      </c>
      <c r="AE18" s="34">
        <f>SUM(AE8:AE16)</f>
        <v>243.29992409327329</v>
      </c>
      <c r="AF18" s="34">
        <f>SUM(AD18:AE18)</f>
        <v>265.18534811826737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11.148197031506669</v>
      </c>
      <c r="C26" s="18">
        <f t="shared" si="8"/>
        <v>11.966056267607433</v>
      </c>
      <c r="D26" s="18">
        <f t="shared" si="8"/>
        <v>12.261409223710128</v>
      </c>
      <c r="E26" s="18">
        <f t="shared" si="8"/>
        <v>11.407731635980866</v>
      </c>
      <c r="F26" s="18">
        <f t="shared" si="8"/>
        <v>12.043899679294768</v>
      </c>
      <c r="G26" s="11"/>
      <c r="H26" s="40">
        <f>IF(D8&gt;0,(H8/D8)*100,0)</f>
        <v>3.0506135904969094</v>
      </c>
      <c r="I26" s="40">
        <f>IF(D8&gt;0,(I8/D8)*100,0)</f>
        <v>51.83610372026024</v>
      </c>
      <c r="J26" s="40">
        <f>IF(D8&gt;0,(J8/D8)*100,0)</f>
        <v>54.886717310757149</v>
      </c>
      <c r="L26" t="str">
        <f>$A$8</f>
        <v>Managers, directors and senior officials</v>
      </c>
      <c r="M26" s="18">
        <f t="shared" ref="M26:Q26" si="9">M8/M$18*100</f>
        <v>14.080978093103019</v>
      </c>
      <c r="N26" s="18">
        <f t="shared" si="9"/>
        <v>14.832115289539511</v>
      </c>
      <c r="O26" s="18">
        <f t="shared" si="9"/>
        <v>15.084615640969853</v>
      </c>
      <c r="P26" s="18">
        <f t="shared" si="9"/>
        <v>13.793845566896435</v>
      </c>
      <c r="Q26" s="18">
        <f t="shared" si="9"/>
        <v>14.10525568955679</v>
      </c>
      <c r="R26" s="11"/>
      <c r="S26" s="40">
        <f>IF(O8&gt;0,(S8/O8)*100,0)</f>
        <v>-2.1621954628539339</v>
      </c>
      <c r="T26" s="40">
        <f>IF(O8&gt;0,(T8/O8)*100,0)</f>
        <v>45.47780992373125</v>
      </c>
      <c r="U26" s="40">
        <f>IF(O8&gt;0,(U8/O8)*100,0)</f>
        <v>43.315614460877313</v>
      </c>
      <c r="W26" t="str">
        <f>$A$8</f>
        <v>Managers, directors and senior officials</v>
      </c>
      <c r="X26" s="18">
        <f t="shared" ref="X26:AB26" si="10">X8/X$18*100</f>
        <v>8.0725910529106741</v>
      </c>
      <c r="Y26" s="18">
        <f t="shared" si="10"/>
        <v>9.0252062771162755</v>
      </c>
      <c r="Z26" s="18">
        <f t="shared" si="10"/>
        <v>9.4302512516051422</v>
      </c>
      <c r="AA26" s="18">
        <f t="shared" si="10"/>
        <v>9.0178471423714193</v>
      </c>
      <c r="AB26" s="18">
        <f t="shared" si="10"/>
        <v>9.9877884328595048</v>
      </c>
      <c r="AC26" s="11"/>
      <c r="AD26" s="40">
        <f>IF(Z8&gt;0,(AD8/Z8)*100,0)</f>
        <v>11.412500159013524</v>
      </c>
      <c r="AE26" s="40">
        <f>IF(Z8&gt;0,(AE8/Z8)*100,0)</f>
        <v>62.035466664832519</v>
      </c>
      <c r="AF26" s="40">
        <f>IF(Z8&gt;0,(AF8/Z8)*100,0)</f>
        <v>73.447966823846031</v>
      </c>
    </row>
    <row r="27" spans="1:32" x14ac:dyDescent="0.2">
      <c r="A27" t="str">
        <f>$A$9</f>
        <v>Professional occupations</v>
      </c>
      <c r="B27" s="18">
        <f t="shared" si="8"/>
        <v>20.335237005560757</v>
      </c>
      <c r="C27" s="18">
        <f t="shared" si="8"/>
        <v>22.036347792854816</v>
      </c>
      <c r="D27" s="18">
        <f t="shared" si="8"/>
        <v>23.206274937680003</v>
      </c>
      <c r="E27" s="18">
        <f t="shared" si="8"/>
        <v>24.327101103760484</v>
      </c>
      <c r="F27" s="18">
        <f t="shared" si="8"/>
        <v>25.639009969812292</v>
      </c>
      <c r="G27" s="11"/>
      <c r="H27" s="40">
        <f t="shared" ref="H27:H36" si="11">IF(D9&gt;0,(H9/D9)*100,0)</f>
        <v>15.909666923986384</v>
      </c>
      <c r="I27" s="40">
        <f t="shared" ref="I27:I36" si="12">IF(D9&gt;0,(I9/D9)*100,0)</f>
        <v>50.141975366102997</v>
      </c>
      <c r="J27" s="40">
        <f t="shared" ref="J27:J36" si="13">IF(D9&gt;0,(J9/D9)*100,0)</f>
        <v>66.05164229008939</v>
      </c>
      <c r="L27" t="str">
        <f>$A$9</f>
        <v>Professional occupations</v>
      </c>
      <c r="M27" s="18">
        <f t="shared" ref="M27:Q27" si="14">M9/M$18*100</f>
        <v>20.581868465857823</v>
      </c>
      <c r="N27" s="18">
        <f t="shared" si="14"/>
        <v>21.869004347855135</v>
      </c>
      <c r="O27" s="18">
        <f t="shared" si="14"/>
        <v>23.239832604923173</v>
      </c>
      <c r="P27" s="18">
        <f t="shared" si="14"/>
        <v>25.078314794599834</v>
      </c>
      <c r="Q27" s="18">
        <f t="shared" si="14"/>
        <v>26.33265717919263</v>
      </c>
      <c r="R27" s="11"/>
      <c r="S27" s="40">
        <f t="shared" ref="S27:S34" si="15">IF(O9&gt;0,(S9/O9)*100,0)</f>
        <v>18.555491104586711</v>
      </c>
      <c r="T27" s="40">
        <f t="shared" ref="T27:T34" si="16">IF(O9&gt;0,(T9/O9)*100,0)</f>
        <v>41.680403360579426</v>
      </c>
      <c r="U27" s="40">
        <f t="shared" ref="U27:U34" si="17">IF(O9&gt;0,(U9/O9)*100,0)</f>
        <v>60.23589446516614</v>
      </c>
      <c r="W27" t="str">
        <f>$A$9</f>
        <v>Professional occupations</v>
      </c>
      <c r="X27" s="18">
        <f t="shared" ref="X27:AB27" si="18">X9/X$18*100</f>
        <v>20.076594721030112</v>
      </c>
      <c r="Y27" s="18">
        <f t="shared" si="18"/>
        <v>22.208058132687349</v>
      </c>
      <c r="Z27" s="18">
        <f t="shared" si="18"/>
        <v>23.172622755338701</v>
      </c>
      <c r="AA27" s="18">
        <f t="shared" si="18"/>
        <v>23.574700337031306</v>
      </c>
      <c r="AB27" s="18">
        <f t="shared" si="18"/>
        <v>24.947127625779878</v>
      </c>
      <c r="AC27" s="11"/>
      <c r="AD27" s="40">
        <f t="shared" ref="AD27:AD34" si="19">IF(Z9&gt;0,(AD9/Z9)*100,0)</f>
        <v>13.248695226033355</v>
      </c>
      <c r="AE27" s="40">
        <f t="shared" ref="AE27:AE34" si="20">IF(Z9&gt;0,(AE9/Z9)*100,0)</f>
        <v>58.651990427565501</v>
      </c>
      <c r="AF27" s="40">
        <f t="shared" ref="AF27:AF34" si="21">IF(Z9&gt;0,(AF9/Z9)*100,0)</f>
        <v>71.900685653598856</v>
      </c>
    </row>
    <row r="28" spans="1:32" x14ac:dyDescent="0.2">
      <c r="A28" t="str">
        <f>$A$10</f>
        <v>Associate professional occupations</v>
      </c>
      <c r="B28" s="18">
        <f t="shared" si="8"/>
        <v>13.497854307012618</v>
      </c>
      <c r="C28" s="18">
        <f t="shared" si="8"/>
        <v>13.517983422118052</v>
      </c>
      <c r="D28" s="18">
        <f t="shared" si="8"/>
        <v>14.295250245755895</v>
      </c>
      <c r="E28" s="18">
        <f t="shared" si="8"/>
        <v>14.654834683975793</v>
      </c>
      <c r="F28" s="18">
        <f t="shared" si="8"/>
        <v>15.251741384231876</v>
      </c>
      <c r="G28" s="11"/>
      <c r="H28" s="40">
        <f t="shared" si="11"/>
        <v>11.931290292606775</v>
      </c>
      <c r="I28" s="40">
        <f t="shared" si="12"/>
        <v>49.895803799189494</v>
      </c>
      <c r="J28" s="40">
        <f t="shared" si="13"/>
        <v>61.827094091796262</v>
      </c>
      <c r="L28" t="str">
        <f>$A$10</f>
        <v>Associate professional occupations</v>
      </c>
      <c r="M28" s="18">
        <f t="shared" ref="M28:Q28" si="22">M10/M$18*100</f>
        <v>14.022552192568256</v>
      </c>
      <c r="N28" s="18">
        <f t="shared" si="22"/>
        <v>13.735875345633373</v>
      </c>
      <c r="O28" s="18">
        <f t="shared" si="22"/>
        <v>14.687519715304632</v>
      </c>
      <c r="P28" s="18">
        <f t="shared" si="22"/>
        <v>13.897537078821498</v>
      </c>
      <c r="Q28" s="18">
        <f t="shared" si="22"/>
        <v>13.934848386563367</v>
      </c>
      <c r="R28" s="11"/>
      <c r="S28" s="40">
        <f t="shared" si="15"/>
        <v>-0.73097197984548112</v>
      </c>
      <c r="T28" s="40">
        <f t="shared" si="16"/>
        <v>36.785732136241684</v>
      </c>
      <c r="U28" s="40">
        <f t="shared" si="17"/>
        <v>36.054760156396199</v>
      </c>
      <c r="W28" t="str">
        <f>$A$10</f>
        <v>Associate professional occupations</v>
      </c>
      <c r="X28" s="18">
        <f t="shared" ref="X28:AB28" si="23">X10/X$18*100</f>
        <v>12.947603906495797</v>
      </c>
      <c r="Y28" s="18">
        <f t="shared" si="23"/>
        <v>13.294405520792694</v>
      </c>
      <c r="Z28" s="18">
        <f t="shared" si="23"/>
        <v>13.901875950083872</v>
      </c>
      <c r="AA28" s="18">
        <f t="shared" si="23"/>
        <v>15.413328978886254</v>
      </c>
      <c r="AB28" s="18">
        <f t="shared" si="23"/>
        <v>16.565283775443518</v>
      </c>
      <c r="AC28" s="11"/>
      <c r="AD28" s="40">
        <f t="shared" si="19"/>
        <v>25.346820103021432</v>
      </c>
      <c r="AE28" s="40">
        <f t="shared" si="20"/>
        <v>63.785782811359148</v>
      </c>
      <c r="AF28" s="40">
        <f t="shared" si="21"/>
        <v>89.13260291438057</v>
      </c>
    </row>
    <row r="29" spans="1:32" x14ac:dyDescent="0.2">
      <c r="A29" t="str">
        <f>$A$11</f>
        <v>Administrative and secretarial occupations</v>
      </c>
      <c r="B29" s="18">
        <f t="shared" si="8"/>
        <v>11.184373049546926</v>
      </c>
      <c r="C29" s="18">
        <f t="shared" si="8"/>
        <v>10.176694932408033</v>
      </c>
      <c r="D29" s="18">
        <f t="shared" si="8"/>
        <v>10.486512954944402</v>
      </c>
      <c r="E29" s="18">
        <f t="shared" si="8"/>
        <v>10.20202487039734</v>
      </c>
      <c r="F29" s="18">
        <f t="shared" si="8"/>
        <v>8.9783675640421272</v>
      </c>
      <c r="G29" s="11"/>
      <c r="H29" s="40">
        <f t="shared" si="11"/>
        <v>-10.176469048163909</v>
      </c>
      <c r="I29" s="40">
        <f t="shared" si="12"/>
        <v>48.932082762146592</v>
      </c>
      <c r="J29" s="40">
        <f t="shared" si="13"/>
        <v>38.755613713982676</v>
      </c>
      <c r="L29" t="str">
        <f>$A$11</f>
        <v>Administrative and secretarial occupations</v>
      </c>
      <c r="M29" s="18">
        <f t="shared" ref="M29:Q29" si="24">M11/M$18*100</f>
        <v>4.5361287590277684</v>
      </c>
      <c r="N29" s="18">
        <f t="shared" si="24"/>
        <v>3.9755848535674114</v>
      </c>
      <c r="O29" s="18">
        <f t="shared" si="24"/>
        <v>4.7179873257908254</v>
      </c>
      <c r="P29" s="18">
        <f t="shared" si="24"/>
        <v>4.7728657830541019</v>
      </c>
      <c r="Q29" s="18">
        <f t="shared" si="24"/>
        <v>4.9544465410896024</v>
      </c>
      <c r="R29" s="11"/>
      <c r="S29" s="40">
        <f t="shared" si="15"/>
        <v>9.8748666694773952</v>
      </c>
      <c r="T29" s="40">
        <f t="shared" si="16"/>
        <v>38.527476752065972</v>
      </c>
      <c r="U29" s="40">
        <f t="shared" si="17"/>
        <v>48.402343421543364</v>
      </c>
      <c r="W29" t="str">
        <f>$A$11</f>
        <v>Administrative and secretarial occupations</v>
      </c>
      <c r="X29" s="18">
        <f t="shared" ref="X29:AB29" si="25">X11/X$18*100</f>
        <v>18.156383389779336</v>
      </c>
      <c r="Y29" s="18">
        <f t="shared" si="25"/>
        <v>16.539625485073188</v>
      </c>
      <c r="Z29" s="18">
        <f t="shared" si="25"/>
        <v>16.271285624213871</v>
      </c>
      <c r="AA29" s="18">
        <f t="shared" si="25"/>
        <v>15.639763172860496</v>
      </c>
      <c r="AB29" s="18">
        <f t="shared" si="25"/>
        <v>12.99205041594716</v>
      </c>
      <c r="AC29" s="11"/>
      <c r="AD29" s="40">
        <f t="shared" si="19"/>
        <v>-16.006886887042846</v>
      </c>
      <c r="AE29" s="40">
        <f t="shared" si="20"/>
        <v>51.957477246680163</v>
      </c>
      <c r="AF29" s="40">
        <f t="shared" si="21"/>
        <v>35.950590359637317</v>
      </c>
    </row>
    <row r="30" spans="1:32" x14ac:dyDescent="0.2">
      <c r="A30" t="str">
        <f>$A$12</f>
        <v>Skilled trades occupations</v>
      </c>
      <c r="B30" s="18">
        <f t="shared" si="8"/>
        <v>9.2836963820801088</v>
      </c>
      <c r="C30" s="18">
        <f t="shared" si="8"/>
        <v>8.7588136579953826</v>
      </c>
      <c r="D30" s="18">
        <f t="shared" si="8"/>
        <v>7.836530755298722</v>
      </c>
      <c r="E30" s="18">
        <f t="shared" si="8"/>
        <v>7.9156302037822197</v>
      </c>
      <c r="F30" s="18">
        <f t="shared" si="8"/>
        <v>7.553532942150806</v>
      </c>
      <c r="G30" s="11"/>
      <c r="H30" s="40">
        <f t="shared" si="11"/>
        <v>1.123041870312339</v>
      </c>
      <c r="I30" s="40">
        <f t="shared" si="12"/>
        <v>43.464916213757157</v>
      </c>
      <c r="J30" s="40">
        <f t="shared" si="13"/>
        <v>44.587958084069498</v>
      </c>
      <c r="L30" t="str">
        <f>$A$12</f>
        <v>Skilled trades occupations</v>
      </c>
      <c r="M30" s="18">
        <f t="shared" ref="M30:Q30" si="26">M12/M$18*100</f>
        <v>15.755799237571521</v>
      </c>
      <c r="N30" s="18">
        <f t="shared" si="26"/>
        <v>15.190788487527534</v>
      </c>
      <c r="O30" s="18">
        <f t="shared" si="26"/>
        <v>13.346122618586426</v>
      </c>
      <c r="P30" s="18">
        <f t="shared" si="26"/>
        <v>13.268294524831948</v>
      </c>
      <c r="Q30" s="18">
        <f t="shared" si="26"/>
        <v>12.32243338045981</v>
      </c>
      <c r="R30" s="11"/>
      <c r="S30" s="40">
        <f t="shared" si="15"/>
        <v>-3.394611250711927</v>
      </c>
      <c r="T30" s="40">
        <f t="shared" si="16"/>
        <v>39.100470590554075</v>
      </c>
      <c r="U30" s="40">
        <f t="shared" si="17"/>
        <v>35.705859339842149</v>
      </c>
      <c r="W30" t="str">
        <f>$A$12</f>
        <v>Skilled trades occupations</v>
      </c>
      <c r="X30" s="18">
        <f t="shared" ref="X30:AB30" si="27">X12/X$18*100</f>
        <v>2.4964054734287906</v>
      </c>
      <c r="Y30" s="18">
        <f t="shared" si="27"/>
        <v>2.1589938456602686</v>
      </c>
      <c r="Z30" s="18">
        <f t="shared" si="27"/>
        <v>2.3114211382937166</v>
      </c>
      <c r="AA30" s="18">
        <f t="shared" si="27"/>
        <v>2.5545075454584745</v>
      </c>
      <c r="AB30" s="18">
        <f t="shared" si="27"/>
        <v>2.7967661461566808</v>
      </c>
      <c r="AC30" s="11"/>
      <c r="AD30" s="40">
        <f t="shared" si="19"/>
        <v>27.281393991868143</v>
      </c>
      <c r="AE30" s="40">
        <f t="shared" si="20"/>
        <v>68.736158243345628</v>
      </c>
      <c r="AF30" s="40">
        <f t="shared" si="21"/>
        <v>96.01755223521377</v>
      </c>
    </row>
    <row r="31" spans="1:32" x14ac:dyDescent="0.2">
      <c r="A31" t="str">
        <f>$A$13</f>
        <v>Caring, leisure and other service occupations</v>
      </c>
      <c r="B31" s="18">
        <f t="shared" si="8"/>
        <v>10.185465604801488</v>
      </c>
      <c r="C31" s="18">
        <f t="shared" si="8"/>
        <v>10.226020106383642</v>
      </c>
      <c r="D31" s="18">
        <f t="shared" si="8"/>
        <v>9.9469493191766052</v>
      </c>
      <c r="E31" s="18">
        <f t="shared" si="8"/>
        <v>9.8380502743057896</v>
      </c>
      <c r="F31" s="18">
        <f t="shared" si="8"/>
        <v>10.020172095644842</v>
      </c>
      <c r="G31" s="11"/>
      <c r="H31" s="40">
        <f t="shared" si="11"/>
        <v>5.6839690695815648</v>
      </c>
      <c r="I31" s="40">
        <f t="shared" si="12"/>
        <v>55.179667892788387</v>
      </c>
      <c r="J31" s="40">
        <f t="shared" si="13"/>
        <v>60.863636962369952</v>
      </c>
      <c r="L31" t="str">
        <f>$A$13</f>
        <v>Caring, leisure and other service occupations</v>
      </c>
      <c r="M31" s="18">
        <f t="shared" ref="M31:Q31" si="28">M13/M$18*100</f>
        <v>4.4728794213863834</v>
      </c>
      <c r="N31" s="18">
        <f t="shared" si="28"/>
        <v>4.4368031926266447</v>
      </c>
      <c r="O31" s="18">
        <f t="shared" si="28"/>
        <v>4.4747841719258075</v>
      </c>
      <c r="P31" s="18">
        <f t="shared" si="28"/>
        <v>4.8010287856437985</v>
      </c>
      <c r="Q31" s="18">
        <f t="shared" si="28"/>
        <v>5.3210992952423553</v>
      </c>
      <c r="R31" s="11"/>
      <c r="S31" s="40">
        <f t="shared" si="15"/>
        <v>24.419729910636747</v>
      </c>
      <c r="T31" s="40">
        <f t="shared" si="16"/>
        <v>49.811334588754356</v>
      </c>
      <c r="U31" s="40">
        <f t="shared" si="17"/>
        <v>74.231064499391096</v>
      </c>
      <c r="W31" t="str">
        <f>$A$13</f>
        <v>Caring, leisure and other service occupations</v>
      </c>
      <c r="X31" s="18">
        <f t="shared" ref="X31:AB31" si="29">X13/X$18*100</f>
        <v>16.176251773269538</v>
      </c>
      <c r="Y31" s="18">
        <f t="shared" si="29"/>
        <v>16.166308975346482</v>
      </c>
      <c r="Z31" s="18">
        <f t="shared" si="29"/>
        <v>15.434526807878898</v>
      </c>
      <c r="AA31" s="18">
        <f t="shared" si="29"/>
        <v>14.883031318070083</v>
      </c>
      <c r="AB31" s="18">
        <f t="shared" si="29"/>
        <v>14.707288918079382</v>
      </c>
      <c r="AC31" s="11"/>
      <c r="AD31" s="40">
        <f t="shared" si="19"/>
        <v>0.23679093292653322</v>
      </c>
      <c r="AE31" s="40">
        <f t="shared" si="20"/>
        <v>56.740440793984604</v>
      </c>
      <c r="AF31" s="40">
        <f t="shared" si="21"/>
        <v>56.977231726911135</v>
      </c>
    </row>
    <row r="32" spans="1:32" x14ac:dyDescent="0.2">
      <c r="A32" t="str">
        <f>$A$14</f>
        <v>Sales and customer service occupations</v>
      </c>
      <c r="B32" s="18">
        <f t="shared" si="8"/>
        <v>7.7139058570283332</v>
      </c>
      <c r="C32" s="18">
        <f t="shared" si="8"/>
        <v>7.0966724923503213</v>
      </c>
      <c r="D32" s="18">
        <f t="shared" si="8"/>
        <v>7.250675996980517</v>
      </c>
      <c r="E32" s="18">
        <f t="shared" si="8"/>
        <v>7.2204061734500806</v>
      </c>
      <c r="F32" s="18">
        <f t="shared" si="8"/>
        <v>7.0353383675479373</v>
      </c>
      <c r="H32" s="40">
        <f t="shared" si="11"/>
        <v>1.7959104537561956</v>
      </c>
      <c r="I32" s="40">
        <f t="shared" si="12"/>
        <v>44.992732160457564</v>
      </c>
      <c r="J32" s="40">
        <f t="shared" si="13"/>
        <v>46.788642614213757</v>
      </c>
      <c r="L32" t="str">
        <f>$A$14</f>
        <v>Sales and customer service occupations</v>
      </c>
      <c r="M32" s="18">
        <f t="shared" ref="M32:Q32" si="30">M14/M$18*100</f>
        <v>6.2662522426189904</v>
      </c>
      <c r="N32" s="18">
        <f t="shared" si="30"/>
        <v>5.8830302887920007</v>
      </c>
      <c r="O32" s="18">
        <f t="shared" si="30"/>
        <v>6.1921618545602186</v>
      </c>
      <c r="P32" s="18">
        <f t="shared" si="30"/>
        <v>6.3525246534220443</v>
      </c>
      <c r="Q32" s="18">
        <f t="shared" si="30"/>
        <v>6.4288115662973864</v>
      </c>
      <c r="S32" s="40">
        <f t="shared" si="15"/>
        <v>8.6296501851178142</v>
      </c>
      <c r="T32" s="40">
        <f t="shared" si="16"/>
        <v>35.217668512636671</v>
      </c>
      <c r="U32" s="40">
        <f t="shared" si="17"/>
        <v>43.847318697754481</v>
      </c>
      <c r="W32" t="str">
        <f>$A$14</f>
        <v>Sales and customer service occupations</v>
      </c>
      <c r="X32" s="18">
        <f t="shared" ref="X32:AB32" si="31">X14/X$18*100</f>
        <v>9.2320594518248065</v>
      </c>
      <c r="Y32" s="18">
        <f t="shared" si="31"/>
        <v>8.3419851797310898</v>
      </c>
      <c r="Z32" s="18">
        <f t="shared" si="31"/>
        <v>8.3121714422224997</v>
      </c>
      <c r="AA32" s="18">
        <f t="shared" si="31"/>
        <v>8.0896591291165052</v>
      </c>
      <c r="AB32" s="18">
        <f t="shared" si="31"/>
        <v>7.6403219662602968</v>
      </c>
      <c r="AD32" s="40">
        <f t="shared" si="19"/>
        <v>-3.3092301997861875</v>
      </c>
      <c r="AE32" s="40">
        <f t="shared" si="20"/>
        <v>52.295186860398566</v>
      </c>
      <c r="AF32" s="40">
        <f t="shared" si="21"/>
        <v>48.985956660612388</v>
      </c>
    </row>
    <row r="33" spans="1:32" x14ac:dyDescent="0.2">
      <c r="A33" t="str">
        <f>$A$15</f>
        <v>Process, plant and machine operatives</v>
      </c>
      <c r="B33" s="18">
        <f t="shared" si="8"/>
        <v>4.8540681353318131</v>
      </c>
      <c r="C33" s="18">
        <f t="shared" si="8"/>
        <v>5.0533791696471972</v>
      </c>
      <c r="D33" s="18">
        <f t="shared" si="8"/>
        <v>4.3201740162246143</v>
      </c>
      <c r="E33" s="18">
        <f t="shared" si="8"/>
        <v>4.2722523036452733</v>
      </c>
      <c r="F33" s="18">
        <f t="shared" si="8"/>
        <v>3.9851884673793392</v>
      </c>
      <c r="G33" s="11"/>
      <c r="H33" s="40">
        <f t="shared" si="11"/>
        <v>-3.2231539828064966</v>
      </c>
      <c r="I33" s="40">
        <f t="shared" si="12"/>
        <v>47.765736165449397</v>
      </c>
      <c r="J33" s="40">
        <f t="shared" si="13"/>
        <v>44.542582182642896</v>
      </c>
      <c r="L33" t="str">
        <f>$A$15</f>
        <v>Process, plant and machine operatives</v>
      </c>
      <c r="M33" s="18">
        <f t="shared" ref="M33:Q33" si="32">M15/M$18*100</f>
        <v>8.4252185075781174</v>
      </c>
      <c r="N33" s="18">
        <f t="shared" si="32"/>
        <v>8.944557434371097</v>
      </c>
      <c r="O33" s="18">
        <f t="shared" si="32"/>
        <v>7.7050023946443291</v>
      </c>
      <c r="P33" s="18">
        <f t="shared" si="32"/>
        <v>7.411961172794479</v>
      </c>
      <c r="Q33" s="18">
        <f t="shared" si="32"/>
        <v>6.802099905479615</v>
      </c>
      <c r="R33" s="11"/>
      <c r="S33" s="40">
        <f t="shared" si="15"/>
        <v>-7.6301554914612781</v>
      </c>
      <c r="T33" s="40">
        <f t="shared" si="16"/>
        <v>45.395239690486633</v>
      </c>
      <c r="U33" s="40">
        <f t="shared" si="17"/>
        <v>37.765084199025353</v>
      </c>
      <c r="W33" t="str">
        <f>$A$15</f>
        <v>Process, plant and machine operatives</v>
      </c>
      <c r="X33" s="18">
        <f t="shared" ref="X33:AB33" si="33">X15/X$18*100</f>
        <v>1.1090045916632418</v>
      </c>
      <c r="Y33" s="18">
        <f t="shared" si="33"/>
        <v>1.0606590353986938</v>
      </c>
      <c r="Z33" s="18">
        <f t="shared" si="33"/>
        <v>0.92581227590532633</v>
      </c>
      <c r="AA33" s="18">
        <f t="shared" si="33"/>
        <v>1.1275820330397868</v>
      </c>
      <c r="AB33" s="18">
        <f t="shared" si="33"/>
        <v>1.1754441732076768</v>
      </c>
      <c r="AC33" s="11"/>
      <c r="AD33" s="40">
        <f t="shared" si="19"/>
        <v>33.557082080671684</v>
      </c>
      <c r="AE33" s="40">
        <f t="shared" si="20"/>
        <v>67.54957780143441</v>
      </c>
      <c r="AF33" s="40">
        <f t="shared" si="21"/>
        <v>101.1066598821061</v>
      </c>
    </row>
    <row r="34" spans="1:32" x14ac:dyDescent="0.2">
      <c r="A34" t="str">
        <f>$A$16</f>
        <v>Elementary occupations</v>
      </c>
      <c r="B34" s="18">
        <f t="shared" si="8"/>
        <v>11.797202627131281</v>
      </c>
      <c r="C34" s="18">
        <f t="shared" si="8"/>
        <v>11.168032158635118</v>
      </c>
      <c r="D34" s="18">
        <f t="shared" si="8"/>
        <v>10.396222550229112</v>
      </c>
      <c r="E34" s="18">
        <f t="shared" si="8"/>
        <v>10.16196875070214</v>
      </c>
      <c r="F34" s="18">
        <f t="shared" si="8"/>
        <v>9.4927495298960149</v>
      </c>
      <c r="G34" s="11"/>
      <c r="H34" s="40">
        <f t="shared" si="11"/>
        <v>-4.2055619572949761</v>
      </c>
      <c r="I34" s="40">
        <f t="shared" si="12"/>
        <v>46.442177443546832</v>
      </c>
      <c r="J34" s="40">
        <f t="shared" si="13"/>
        <v>42.236615486251857</v>
      </c>
      <c r="L34" t="str">
        <f>$A$16</f>
        <v>Elementary occupations</v>
      </c>
      <c r="M34" s="18">
        <f t="shared" ref="M34:Q34" si="34">M16/M$18*100</f>
        <v>11.858323080288132</v>
      </c>
      <c r="N34" s="18">
        <f t="shared" si="34"/>
        <v>11.132240760087299</v>
      </c>
      <c r="O34" s="18">
        <f t="shared" si="34"/>
        <v>10.551973673294736</v>
      </c>
      <c r="P34" s="18">
        <f t="shared" si="34"/>
        <v>10.623627639935853</v>
      </c>
      <c r="Q34" s="18">
        <f t="shared" si="34"/>
        <v>9.7983480561184297</v>
      </c>
      <c r="R34" s="11"/>
      <c r="S34" s="40">
        <f t="shared" si="15"/>
        <v>-2.8418699388168212</v>
      </c>
      <c r="T34" s="40">
        <f t="shared" si="16"/>
        <v>37.974719252127564</v>
      </c>
      <c r="U34" s="40">
        <f t="shared" si="17"/>
        <v>35.132849313310743</v>
      </c>
      <c r="W34" t="str">
        <f>$A$16</f>
        <v>Elementary occupations</v>
      </c>
      <c r="X34" s="18">
        <f t="shared" ref="X34:AB34" si="35">X16/X$18*100</f>
        <v>11.733105639597703</v>
      </c>
      <c r="Y34" s="18">
        <f t="shared" si="35"/>
        <v>11.20475754819396</v>
      </c>
      <c r="Z34" s="18">
        <f t="shared" si="35"/>
        <v>10.240032754457976</v>
      </c>
      <c r="AA34" s="18">
        <f t="shared" si="35"/>
        <v>9.6995803431656746</v>
      </c>
      <c r="AB34" s="18">
        <f t="shared" si="35"/>
        <v>9.1879285462659013</v>
      </c>
      <c r="AC34" s="11"/>
      <c r="AD34" s="40">
        <f t="shared" si="19"/>
        <v>-5.6147538046476217</v>
      </c>
      <c r="AE34" s="40">
        <f t="shared" si="20"/>
        <v>55.192153896782933</v>
      </c>
      <c r="AF34" s="40">
        <f t="shared" si="21"/>
        <v>49.577400092135321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4.9116795749908171</v>
      </c>
      <c r="I36" s="43">
        <f t="shared" si="12"/>
        <v>49.304828083078853</v>
      </c>
      <c r="J36" s="43">
        <f t="shared" si="13"/>
        <v>54.216507658069666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4.6309056057641911</v>
      </c>
      <c r="T36" s="43">
        <f t="shared" ref="T36" si="37">IF(O18&gt;0,(T18/O18)*100,0)</f>
        <v>40.900110113386091</v>
      </c>
      <c r="U36" s="43">
        <f t="shared" ref="U36" si="38">IF(O18&gt;0,(U18/O18)*100,0)</f>
        <v>45.53101571915029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5.1932443435022391</v>
      </c>
      <c r="AE36" s="43">
        <f t="shared" ref="AE36" si="40">IF(Z18&gt;0,(AE18/Z18)*100,0)</f>
        <v>57.733217922985105</v>
      </c>
      <c r="AF36" s="43">
        <f t="shared" ref="AF36" si="41">IF(Z18&gt;0,(AF18/Z18)*100,0)</f>
        <v>62.926462266487349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Coast to Capital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Coast to Capital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Coast to Capital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3.4082327671540069</v>
      </c>
      <c r="C46" s="18">
        <f t="shared" si="42"/>
        <v>0.13347091037603231</v>
      </c>
      <c r="D46" s="18">
        <f t="shared" si="42"/>
        <v>-1.0568462544157775</v>
      </c>
      <c r="E46" s="18">
        <f t="shared" si="42"/>
        <v>0.83520455815331296</v>
      </c>
      <c r="F46" s="18">
        <f>IF(F$6-D$6 &lt;&gt; 0,(EXP(LN(F8/D8)/(F$6-D$6))-1)*100,0)</f>
        <v>0.20053463983158437</v>
      </c>
      <c r="H46" s="18">
        <f>IF($F$6-$D$6 &lt;&gt; 0,(EXP(LN(1+(H26/100))/($F$6-$D$6))-1)*100,0)</f>
        <v>0.20053463983158437</v>
      </c>
      <c r="I46" s="18">
        <f>IF($F$6-$D$6 &lt;&gt; 0,(EXP(LN(1+(I26/100))/($F$6-$D$6))-1)*100,0)</f>
        <v>2.823331274759755</v>
      </c>
      <c r="J46" s="18">
        <f>IF($F$6-$D$6 &lt;&gt; 0,(EXP(LN(1+(J26/100))/($F$6-$D$6))-1)*100,0)</f>
        <v>2.9597813692664454</v>
      </c>
      <c r="L46" t="str">
        <f>$A$8</f>
        <v>Managers, directors and senior officials</v>
      </c>
      <c r="M46" s="18">
        <f t="shared" ref="M46:M54" si="43">IF(N$6-M$6 &lt;&gt; 0,(EXP(LN(N8/M8)/(N$6-M$6))-1)*100,0)</f>
        <v>2.6478473631753152</v>
      </c>
      <c r="N46" s="18">
        <f t="shared" ref="N46:N54" si="44">IF(O$6-N$6 &lt;&gt; 0,(EXP(LN(O8/N8)/(O$6-N$6))-1)*100,0)</f>
        <v>-1.740728727458396</v>
      </c>
      <c r="O46" s="18">
        <f t="shared" ref="O46:O54" si="45">IF(P$6-O$6 &lt;&gt; 0,(EXP(LN(P8/O8)/(P$6-O$6))-1)*100,0)</f>
        <v>-1.4104975692165511</v>
      </c>
      <c r="P46" s="18">
        <f t="shared" ref="P46:P54" si="46">IF(Q$6-P$6 &lt;&gt; 0,(EXP(LN(Q8/P8)/(Q$6-P$6))-1)*100,0)</f>
        <v>0.49288919361609729</v>
      </c>
      <c r="Q46" s="18">
        <f>IF(Q$6-O$6 &lt;&gt; 0,(EXP(LN(Q8/O8)/(Q$6-O$6))-1)*100,0)</f>
        <v>-0.14562143014149598</v>
      </c>
      <c r="S46" s="18">
        <f>IF($F$6-$D$6 &lt;&gt; 0,(EXP(LN(1+(S26/100))/($F$6-$D$6))-1)*100,0)</f>
        <v>-0.14562143014149598</v>
      </c>
      <c r="T46" s="18">
        <f>IF($F$6-$D$6 &lt;&gt; 0,(EXP(LN(1+(T26/100))/($F$6-$D$6))-1)*100,0)</f>
        <v>2.530509845150597</v>
      </c>
      <c r="U46" s="18">
        <f>IF($F$6-$D$6 &lt;&gt; 0,(EXP(LN(1+(U26/100))/($F$6-$D$6))-1)*100,0)</f>
        <v>2.428206257750376</v>
      </c>
      <c r="W46" t="str">
        <f>$A$8</f>
        <v>Managers, directors and senior officials</v>
      </c>
      <c r="X46" s="18">
        <f t="shared" ref="X46:X54" si="47">IF(Y$6-X$6 &lt;&gt; 0,(EXP(LN(Y8/X8)/(Y$6-X$6))-1)*100,0)</f>
        <v>4.7572652971558327</v>
      </c>
      <c r="Y46" s="18">
        <f t="shared" ref="Y46:Y54" si="48">IF(Z$6-Y$6 &lt;&gt; 0,(EXP(LN(Z8/Y8)/(Z$6-Y$6))-1)*100,0)</f>
        <v>3.2939254505795157</v>
      </c>
      <c r="Z46" s="18">
        <f t="shared" ref="Z46:Z54" si="49">IF(AA$6-Z$6 &lt;&gt; 0,(EXP(LN(AA8/Z8)/(AA$6-Z$6))-1)*100,0)</f>
        <v>-0.49989918287919322</v>
      </c>
      <c r="AA46" s="18">
        <f t="shared" ref="AA46:AA54" si="50">IF(AB$6-AA$6 &lt;&gt; 0,(EXP(LN(AB8/AA8)/(AB$6-AA$6))-1)*100,0)</f>
        <v>1.3401707299988352</v>
      </c>
      <c r="AB46" s="18">
        <f>IF(AB$6-Z$6 &lt;&gt; 0,(EXP(LN(AB8/Z8)/(AB$6-Z$6))-1)*100,0)</f>
        <v>0.72306387296314778</v>
      </c>
      <c r="AD46" s="18">
        <f>IF($F$6-$D$6 &lt;&gt; 0,(EXP(LN(1+(AD26/100))/($F$6-$D$6))-1)*100,0)</f>
        <v>0.72306387296314778</v>
      </c>
      <c r="AE46" s="18">
        <f>IF($F$6-$D$6 &lt;&gt; 0,(EXP(LN(1+(AE26/100))/($F$6-$D$6))-1)*100,0)</f>
        <v>3.2699592419835888</v>
      </c>
      <c r="AF46" s="18">
        <f>IF($F$6-$D$6 &lt;&gt; 0,(EXP(LN(1+(AF26/100))/($F$6-$D$6))-1)*100,0)</f>
        <v>3.7396107776482168</v>
      </c>
    </row>
    <row r="47" spans="1:32" x14ac:dyDescent="0.2">
      <c r="A47" t="str">
        <f>$A$9</f>
        <v>Professional occupations</v>
      </c>
      <c r="B47" s="18">
        <f t="shared" si="42"/>
        <v>3.6552037967922724</v>
      </c>
      <c r="C47" s="18">
        <f t="shared" si="42"/>
        <v>2.9095641715479292</v>
      </c>
      <c r="D47" s="18">
        <f t="shared" si="42"/>
        <v>1.3330122303708336</v>
      </c>
      <c r="E47" s="18">
        <f t="shared" si="42"/>
        <v>0.81763128048972789</v>
      </c>
      <c r="F47" s="18">
        <f>IF(F$6-D$6 &lt;&gt; 0,(EXP(LN(F9/D9)/(F$6-D$6))-1)*100,0)</f>
        <v>0.98913302193079922</v>
      </c>
      <c r="H47" s="18">
        <f t="shared" ref="H47:J56" si="51">IF($F$6-$D$6 &lt;&gt; 0,(EXP(LN(1+(H27/100))/($F$6-$D$6))-1)*100,0)</f>
        <v>0.98913302193079922</v>
      </c>
      <c r="I47" s="18">
        <f t="shared" si="51"/>
        <v>2.7464459531747476</v>
      </c>
      <c r="J47" s="18">
        <f t="shared" si="51"/>
        <v>3.438658219418933</v>
      </c>
      <c r="L47" t="str">
        <f>$A$9</f>
        <v>Professional occupations</v>
      </c>
      <c r="M47" s="18">
        <f t="shared" si="43"/>
        <v>2.8710877074393792</v>
      </c>
      <c r="N47" s="18">
        <f t="shared" si="44"/>
        <v>2.6706632011234355</v>
      </c>
      <c r="O47" s="18">
        <f t="shared" si="45"/>
        <v>1.9092307679415166</v>
      </c>
      <c r="P47" s="18">
        <f t="shared" si="46"/>
        <v>0.75936124421513984</v>
      </c>
      <c r="Q47" s="18">
        <f>IF(Q$6-O$6 &lt;&gt; 0,(EXP(LN(Q9/O9)/(Q$6-O$6))-1)*100,0)</f>
        <v>1.1412022204714711</v>
      </c>
      <c r="S47" s="18">
        <f t="shared" ref="S47:U47" si="52">IF($F$6-$D$6 &lt;&gt; 0,(EXP(LN(1+(S27/100))/($F$6-$D$6))-1)*100,0)</f>
        <v>1.1412022204714711</v>
      </c>
      <c r="T47" s="18">
        <f t="shared" si="52"/>
        <v>2.3498755607452848</v>
      </c>
      <c r="U47" s="18">
        <f t="shared" si="52"/>
        <v>3.1930987513315801</v>
      </c>
      <c r="W47" t="str">
        <f>$A$9</f>
        <v>Professional occupations</v>
      </c>
      <c r="X47" s="18">
        <f t="shared" si="47"/>
        <v>4.478815392140123</v>
      </c>
      <c r="Y47" s="18">
        <f t="shared" si="48"/>
        <v>3.1509568433378821</v>
      </c>
      <c r="Z47" s="18">
        <f t="shared" si="49"/>
        <v>0.73996544970109657</v>
      </c>
      <c r="AA47" s="18">
        <f t="shared" si="50"/>
        <v>0.87938406510370548</v>
      </c>
      <c r="AB47" s="18">
        <f>IF(AB$6-Z$6 &lt;&gt; 0,(EXP(LN(AB9/Z9)/(AB$6-Z$6))-1)*100,0)</f>
        <v>0.83288976783921775</v>
      </c>
      <c r="AD47" s="18">
        <f t="shared" ref="AD47:AF47" si="53">IF($F$6-$D$6 &lt;&gt; 0,(EXP(LN(1+(AD27/100))/($F$6-$D$6))-1)*100,0)</f>
        <v>0.83288976783921775</v>
      </c>
      <c r="AE47" s="18">
        <f t="shared" si="53"/>
        <v>3.1247799864194903</v>
      </c>
      <c r="AF47" s="18">
        <f t="shared" si="53"/>
        <v>3.6776569679044746</v>
      </c>
    </row>
    <row r="48" spans="1:32" x14ac:dyDescent="0.2">
      <c r="A48" t="str">
        <f>$A$10</f>
        <v>Associate professional occupations</v>
      </c>
      <c r="B48" s="18">
        <f t="shared" si="42"/>
        <v>1.631961666277526</v>
      </c>
      <c r="C48" s="18">
        <f t="shared" si="42"/>
        <v>3.3403139403073157</v>
      </c>
      <c r="D48" s="18">
        <f t="shared" si="42"/>
        <v>0.88156237133172333</v>
      </c>
      <c r="E48" s="18">
        <f t="shared" si="42"/>
        <v>0.69067475881279261</v>
      </c>
      <c r="F48" s="18">
        <f t="shared" ref="F48:F56" si="54">IF(F$6-D$6 &lt;&gt; 0,(EXP(LN(F10/D10)/(F$6-D$6))-1)*100,0)</f>
        <v>0.75426379623844131</v>
      </c>
      <c r="H48" s="18">
        <f t="shared" si="51"/>
        <v>0.75426379623844131</v>
      </c>
      <c r="I48" s="18">
        <f t="shared" si="51"/>
        <v>2.7352065348575705</v>
      </c>
      <c r="J48" s="18">
        <f t="shared" si="51"/>
        <v>3.261100460626154</v>
      </c>
      <c r="L48" t="str">
        <f>$A$10</f>
        <v>Associate professional occupations</v>
      </c>
      <c r="M48" s="18">
        <f t="shared" si="43"/>
        <v>0.8009436252906843</v>
      </c>
      <c r="N48" s="18">
        <f t="shared" si="44"/>
        <v>3.3081309632400524</v>
      </c>
      <c r="O48" s="18">
        <f t="shared" si="45"/>
        <v>-0.73450138144519617</v>
      </c>
      <c r="P48" s="18">
        <f>IF(Q$6-P$6 &lt;&gt; 0,(EXP(LN(Q10/P10)/(Q$6-P$6))-1)*100,0)</f>
        <v>0.29567665891447881</v>
      </c>
      <c r="Q48" s="18">
        <f t="shared" ref="Q48:Q54" si="55">IF(Q$6-O$6 &lt;&gt; 0,(EXP(LN(Q10/O10)/(Q$6-O$6))-1)*100,0)</f>
        <v>-4.8898485519532908E-2</v>
      </c>
      <c r="S48" s="18">
        <f t="shared" ref="S48:U48" si="56">IF($F$6-$D$6 &lt;&gt; 0,(EXP(LN(1+(S28/100))/($F$6-$D$6))-1)*100,0)</f>
        <v>-4.8898485519532908E-2</v>
      </c>
      <c r="T48" s="18">
        <f t="shared" si="56"/>
        <v>2.1102610807705924</v>
      </c>
      <c r="U48" s="18">
        <f t="shared" si="56"/>
        <v>2.0737921104770018</v>
      </c>
      <c r="W48" t="str">
        <f>$A$10</f>
        <v>Associate professional occupations</v>
      </c>
      <c r="X48" s="18">
        <f t="shared" si="47"/>
        <v>2.5517287211822781</v>
      </c>
      <c r="Y48" s="18">
        <f t="shared" si="48"/>
        <v>3.37443333966152</v>
      </c>
      <c r="Z48" s="18">
        <f t="shared" si="49"/>
        <v>2.4878086864214</v>
      </c>
      <c r="AA48" s="18">
        <f t="shared" si="50"/>
        <v>1.0357869244334461</v>
      </c>
      <c r="AB48" s="18">
        <f t="shared" ref="AB48:AB54" si="57">IF(AB$6-Z$6 &lt;&gt; 0,(EXP(LN(AB10/Z10)/(AB$6-Z$6))-1)*100,0)</f>
        <v>1.5174939006247223</v>
      </c>
      <c r="AD48" s="18">
        <f t="shared" ref="AD48:AF48" si="58">IF($F$6-$D$6 &lt;&gt; 0,(EXP(LN(1+(AD28/100))/($F$6-$D$6))-1)*100,0)</f>
        <v>1.5174939006247223</v>
      </c>
      <c r="AE48" s="18">
        <f t="shared" si="58"/>
        <v>3.3439554663934112</v>
      </c>
      <c r="AF48" s="18">
        <f t="shared" si="58"/>
        <v>4.3400626853531188</v>
      </c>
    </row>
    <row r="49" spans="1:32" x14ac:dyDescent="0.2">
      <c r="A49" t="str">
        <f>$A$11</f>
        <v>Administrative and secretarial occupations</v>
      </c>
      <c r="B49" s="18">
        <f t="shared" si="42"/>
        <v>-0.7758715736140509</v>
      </c>
      <c r="C49" s="18">
        <f t="shared" si="42"/>
        <v>0.69647449350735968</v>
      </c>
      <c r="D49" s="18">
        <f t="shared" si="42"/>
        <v>-0.16909149909459797</v>
      </c>
      <c r="E49" s="18">
        <f t="shared" si="42"/>
        <v>-0.98374403509049468</v>
      </c>
      <c r="F49" s="18">
        <f t="shared" si="54"/>
        <v>-0.71293452912181143</v>
      </c>
      <c r="H49" s="18">
        <f t="shared" si="51"/>
        <v>-0.71293452912181143</v>
      </c>
      <c r="I49" s="18">
        <f t="shared" si="51"/>
        <v>2.6910396889338939</v>
      </c>
      <c r="J49" s="18">
        <f t="shared" si="51"/>
        <v>2.2076424494659408</v>
      </c>
      <c r="L49" t="str">
        <f>$A$11</f>
        <v>Administrative and secretarial occupations</v>
      </c>
      <c r="M49" s="18">
        <f t="shared" si="43"/>
        <v>-1.9638625210598892</v>
      </c>
      <c r="N49" s="18">
        <f t="shared" si="44"/>
        <v>14.656353454124904</v>
      </c>
      <c r="O49" s="18">
        <f t="shared" si="45"/>
        <v>0.60161276572414657</v>
      </c>
      <c r="P49" s="18">
        <f t="shared" si="46"/>
        <v>0.64387845666937782</v>
      </c>
      <c r="Q49" s="18">
        <f t="shared" si="55"/>
        <v>0.62978792038288489</v>
      </c>
      <c r="S49" s="18">
        <f t="shared" ref="S49:U49" si="59">IF($F$6-$D$6 &lt;&gt; 0,(EXP(LN(1+(S29/100))/($F$6-$D$6))-1)*100,0)</f>
        <v>0.62978792038288489</v>
      </c>
      <c r="T49" s="18">
        <f t="shared" si="59"/>
        <v>2.1964307705364394</v>
      </c>
      <c r="U49" s="18">
        <f t="shared" si="59"/>
        <v>2.6666482627114574</v>
      </c>
      <c r="W49" t="str">
        <f>$A$11</f>
        <v>Administrative and secretarial occupations</v>
      </c>
      <c r="X49" s="18">
        <f t="shared" si="47"/>
        <v>-0.47156204307573502</v>
      </c>
      <c r="Y49" s="18">
        <f t="shared" si="48"/>
        <v>-2.7465867764110641</v>
      </c>
      <c r="Z49" s="18">
        <f t="shared" si="49"/>
        <v>-0.3977244916813949</v>
      </c>
      <c r="AA49" s="18">
        <f t="shared" si="50"/>
        <v>-1.5332196605897019</v>
      </c>
      <c r="AB49" s="18">
        <f t="shared" si="57"/>
        <v>-1.1561669384243412</v>
      </c>
      <c r="AD49" s="18">
        <f t="shared" ref="AD49:AF49" si="60">IF($F$6-$D$6 &lt;&gt; 0,(EXP(LN(1+(AD29/100))/($F$6-$D$6))-1)*100,0)</f>
        <v>-1.1561669384243412</v>
      </c>
      <c r="AE49" s="18">
        <f t="shared" si="60"/>
        <v>2.8288088376724918</v>
      </c>
      <c r="AF49" s="18">
        <f t="shared" si="60"/>
        <v>2.0685800878908145</v>
      </c>
    </row>
    <row r="50" spans="1:32" x14ac:dyDescent="0.2">
      <c r="A50" t="str">
        <f>$A$12</f>
        <v>Skilled trades occupations</v>
      </c>
      <c r="B50" s="18">
        <f t="shared" si="42"/>
        <v>0.1266312199847075</v>
      </c>
      <c r="C50" s="18">
        <f t="shared" si="42"/>
        <v>-12.568389297936012</v>
      </c>
      <c r="D50" s="18">
        <f t="shared" si="42"/>
        <v>0.58339684187338481</v>
      </c>
      <c r="E50" s="18">
        <f t="shared" si="42"/>
        <v>-0.17901216047988555</v>
      </c>
      <c r="F50" s="18">
        <f t="shared" si="54"/>
        <v>7.4479894142975844E-2</v>
      </c>
      <c r="H50" s="18">
        <f t="shared" si="51"/>
        <v>7.4479894142975844E-2</v>
      </c>
      <c r="I50" s="18">
        <f t="shared" si="51"/>
        <v>2.4353165697692303</v>
      </c>
      <c r="J50" s="18">
        <f t="shared" si="51"/>
        <v>2.4885797718235514</v>
      </c>
      <c r="L50" t="str">
        <f>$A$12</f>
        <v>Skilled trades occupations</v>
      </c>
      <c r="M50" s="18">
        <f t="shared" si="43"/>
        <v>0.40197326169029157</v>
      </c>
      <c r="N50" s="18">
        <f t="shared" si="44"/>
        <v>-15.117692617132894</v>
      </c>
      <c r="O50" s="18">
        <f t="shared" si="45"/>
        <v>0.25186282273834681</v>
      </c>
      <c r="P50" s="18">
        <f t="shared" si="46"/>
        <v>-0.47002163647281714</v>
      </c>
      <c r="Q50" s="18">
        <f t="shared" si="55"/>
        <v>-0.22997290400239567</v>
      </c>
      <c r="S50" s="18">
        <f t="shared" ref="S50:U50" si="61">IF($F$6-$D$6 &lt;&gt; 0,(EXP(LN(1+(S30/100))/($F$6-$D$6))-1)*100,0)</f>
        <v>-0.22997290400239567</v>
      </c>
      <c r="T50" s="18">
        <f t="shared" si="61"/>
        <v>2.2245576536596312</v>
      </c>
      <c r="U50" s="18">
        <f t="shared" si="61"/>
        <v>2.0563205572446064</v>
      </c>
      <c r="W50" t="str">
        <f>$A$12</f>
        <v>Skilled trades occupations</v>
      </c>
      <c r="X50" s="18">
        <f t="shared" si="47"/>
        <v>-1.7557422111601384</v>
      </c>
      <c r="Y50" s="18">
        <f t="shared" si="48"/>
        <v>5.836710060143302</v>
      </c>
      <c r="Z50" s="18">
        <f t="shared" si="49"/>
        <v>2.4219927896575122</v>
      </c>
      <c r="AA50" s="18">
        <f t="shared" si="50"/>
        <v>1.2231577863544896</v>
      </c>
      <c r="AB50" s="18">
        <f t="shared" si="57"/>
        <v>1.6212021546822442</v>
      </c>
      <c r="AD50" s="18">
        <f t="shared" ref="AD50:AF50" si="62">IF($F$6-$D$6 &lt;&gt; 0,(EXP(LN(1+(AD30/100))/($F$6-$D$6))-1)*100,0)</f>
        <v>1.6212021546822442</v>
      </c>
      <c r="AE50" s="18">
        <f t="shared" si="62"/>
        <v>3.5493102721297243</v>
      </c>
      <c r="AF50" s="18">
        <f t="shared" si="62"/>
        <v>4.5890771003922248</v>
      </c>
    </row>
    <row r="51" spans="1:32" x14ac:dyDescent="0.2">
      <c r="A51" t="str">
        <f>$A$13</f>
        <v>Caring, leisure and other service occupations</v>
      </c>
      <c r="B51" s="18">
        <f t="shared" si="42"/>
        <v>1.6950827085357334</v>
      </c>
      <c r="C51" s="18">
        <f t="shared" si="42"/>
        <v>-4.9453894931580145</v>
      </c>
      <c r="D51" s="18">
        <f t="shared" si="42"/>
        <v>0.16080211285762758</v>
      </c>
      <c r="E51" s="18">
        <f t="shared" si="42"/>
        <v>0.47361183943432916</v>
      </c>
      <c r="F51" s="18">
        <f t="shared" si="54"/>
        <v>0.36923353337710019</v>
      </c>
      <c r="H51" s="18">
        <f t="shared" si="51"/>
        <v>0.36923353337710019</v>
      </c>
      <c r="I51" s="18">
        <f t="shared" si="51"/>
        <v>2.972752370825682</v>
      </c>
      <c r="J51" s="18">
        <f t="shared" si="51"/>
        <v>3.22000098907953</v>
      </c>
      <c r="L51" t="str">
        <f>$A$13</f>
        <v>Caring, leisure and other service occupations</v>
      </c>
      <c r="M51" s="18">
        <f t="shared" si="43"/>
        <v>1.1178954744835323</v>
      </c>
      <c r="N51" s="18">
        <f t="shared" si="44"/>
        <v>-2.558421372795161</v>
      </c>
      <c r="O51" s="18">
        <f t="shared" si="45"/>
        <v>1.7918238735035175</v>
      </c>
      <c r="P51" s="18">
        <f t="shared" si="46"/>
        <v>1.3053724162691349</v>
      </c>
      <c r="Q51" s="18">
        <f t="shared" si="55"/>
        <v>1.4672640523369695</v>
      </c>
      <c r="S51" s="18">
        <f t="shared" ref="S51:U51" si="63">IF($F$6-$D$6 &lt;&gt; 0,(EXP(LN(1+(S31/100))/($F$6-$D$6))-1)*100,0)</f>
        <v>1.4672640523369695</v>
      </c>
      <c r="T51" s="18">
        <f t="shared" si="63"/>
        <v>2.7313459666127304</v>
      </c>
      <c r="U51" s="18">
        <f t="shared" si="63"/>
        <v>3.7707700089660401</v>
      </c>
      <c r="W51" t="str">
        <f>$A$13</f>
        <v>Caring, leisure and other service occupations</v>
      </c>
      <c r="X51" s="18">
        <f t="shared" si="47"/>
        <v>1.8606283099628307</v>
      </c>
      <c r="Y51" s="18">
        <f t="shared" si="48"/>
        <v>-5.6175819753463196</v>
      </c>
      <c r="Z51" s="18">
        <f t="shared" si="49"/>
        <v>-0.33395724786909886</v>
      </c>
      <c r="AA51" s="18">
        <f t="shared" si="50"/>
        <v>0.19109151492793242</v>
      </c>
      <c r="AB51" s="18">
        <f t="shared" si="57"/>
        <v>1.576864478507467E-2</v>
      </c>
      <c r="AD51" s="18">
        <f t="shared" ref="AD51:AF51" si="64">IF($F$6-$D$6 &lt;&gt; 0,(EXP(LN(1+(AD31/100))/($F$6-$D$6))-1)*100,0)</f>
        <v>1.576864478507467E-2</v>
      </c>
      <c r="AE51" s="18">
        <f t="shared" si="64"/>
        <v>3.0414759718500495</v>
      </c>
      <c r="AF51" s="18">
        <f t="shared" si="64"/>
        <v>3.0518464511243071</v>
      </c>
    </row>
    <row r="52" spans="1:32" x14ac:dyDescent="0.2">
      <c r="A52" t="str">
        <f>$A$14</f>
        <v>Sales and customer service occupations</v>
      </c>
      <c r="B52" s="18">
        <f t="shared" si="42"/>
        <v>-0.50216700622672805</v>
      </c>
      <c r="C52" s="18">
        <f t="shared" si="42"/>
        <v>-0.15791098718596075</v>
      </c>
      <c r="D52" s="18">
        <f t="shared" si="42"/>
        <v>0.29761209365903873</v>
      </c>
      <c r="E52" s="18">
        <f t="shared" si="42"/>
        <v>2.9416722688746511E-2</v>
      </c>
      <c r="F52" s="18">
        <f t="shared" si="54"/>
        <v>0.11873540113855885</v>
      </c>
      <c r="H52" s="18">
        <f t="shared" si="51"/>
        <v>0.11873540113855885</v>
      </c>
      <c r="I52" s="18">
        <f t="shared" si="51"/>
        <v>2.5076826170448596</v>
      </c>
      <c r="J52" s="18">
        <f t="shared" si="51"/>
        <v>2.5918426638411152</v>
      </c>
      <c r="L52" t="str">
        <f>$A$14</f>
        <v>Sales and customer service occupations</v>
      </c>
      <c r="M52" s="18">
        <f t="shared" si="43"/>
        <v>-0.26316519434886887</v>
      </c>
      <c r="N52" s="18">
        <f t="shared" si="44"/>
        <v>1.6912528821617867</v>
      </c>
      <c r="O52" s="18">
        <f t="shared" si="45"/>
        <v>0.88376099034166433</v>
      </c>
      <c r="P52" s="18">
        <f t="shared" si="46"/>
        <v>0.38855564998845349</v>
      </c>
      <c r="Q52" s="18">
        <f t="shared" si="55"/>
        <v>0.55335341686508777</v>
      </c>
      <c r="S52" s="18">
        <f t="shared" ref="S52:U52" si="65">IF($F$6-$D$6 &lt;&gt; 0,(EXP(LN(1+(S32/100))/($F$6-$D$6))-1)*100,0)</f>
        <v>0.55335341686508777</v>
      </c>
      <c r="T52" s="18">
        <f t="shared" si="65"/>
        <v>2.0318034156453058</v>
      </c>
      <c r="U52" s="18">
        <f t="shared" si="65"/>
        <v>2.4534965676080045</v>
      </c>
      <c r="W52" t="str">
        <f>$A$14</f>
        <v>Sales and customer service occupations</v>
      </c>
      <c r="X52" s="18">
        <f t="shared" si="47"/>
        <v>-0.67334460873613722</v>
      </c>
      <c r="Y52" s="18">
        <f t="shared" si="48"/>
        <v>-1.4960302174775952</v>
      </c>
      <c r="Z52" s="18">
        <f t="shared" si="49"/>
        <v>-0.14938463932290258</v>
      </c>
      <c r="AA52" s="18">
        <f t="shared" si="50"/>
        <v>-0.26143190526990434</v>
      </c>
      <c r="AB52" s="18">
        <f t="shared" si="57"/>
        <v>-0.22409679400685611</v>
      </c>
      <c r="AD52" s="18">
        <f t="shared" ref="AD52:AF52" si="66">IF($F$6-$D$6 &lt;&gt; 0,(EXP(LN(1+(AD32/100))/($F$6-$D$6))-1)*100,0)</f>
        <v>-0.22409679400685611</v>
      </c>
      <c r="AE52" s="18">
        <f t="shared" si="66"/>
        <v>2.8440281451585614</v>
      </c>
      <c r="AF52" s="18">
        <f t="shared" si="66"/>
        <v>2.6935157316349212</v>
      </c>
    </row>
    <row r="53" spans="1:32" x14ac:dyDescent="0.2">
      <c r="A53" t="str">
        <f>$A$15</f>
        <v>Process, plant and machine operatives</v>
      </c>
      <c r="B53" s="18">
        <f t="shared" si="42"/>
        <v>2.6213017452773046</v>
      </c>
      <c r="C53" s="18">
        <f t="shared" si="42"/>
        <v>-16.457151608350607</v>
      </c>
      <c r="D53" s="18">
        <f t="shared" si="42"/>
        <v>0.15787408026053384</v>
      </c>
      <c r="E53" s="18">
        <f t="shared" si="42"/>
        <v>-0.40567385004911527</v>
      </c>
      <c r="F53" s="18">
        <f t="shared" si="54"/>
        <v>-0.21817774130722389</v>
      </c>
      <c r="H53" s="18">
        <f t="shared" si="51"/>
        <v>-0.21817774130722389</v>
      </c>
      <c r="I53" s="18">
        <f t="shared" si="51"/>
        <v>2.6372284507824695</v>
      </c>
      <c r="J53" s="18">
        <f t="shared" si="51"/>
        <v>2.486435198155279</v>
      </c>
      <c r="L53" t="str">
        <f>$A$15</f>
        <v>Process, plant and machine operatives</v>
      </c>
      <c r="M53" s="18">
        <f t="shared" si="43"/>
        <v>2.8493851449768348</v>
      </c>
      <c r="N53" s="18">
        <f t="shared" si="44"/>
        <v>-16.774520942288117</v>
      </c>
      <c r="O53" s="18">
        <f t="shared" si="45"/>
        <v>-0.40614932258694614</v>
      </c>
      <c r="P53" s="18">
        <f t="shared" si="46"/>
        <v>-0.58846970695025647</v>
      </c>
      <c r="Q53" s="18">
        <f t="shared" si="55"/>
        <v>-0.52773336045653929</v>
      </c>
      <c r="S53" s="18">
        <f t="shared" ref="S53:U53" si="67">IF($F$6-$D$6 &lt;&gt; 0,(EXP(LN(1+(S33/100))/($F$6-$D$6))-1)*100,0)</f>
        <v>-0.52773336045653929</v>
      </c>
      <c r="T53" s="18">
        <f t="shared" si="67"/>
        <v>2.5266292023123471</v>
      </c>
      <c r="U53" s="18">
        <f t="shared" si="67"/>
        <v>2.1588379309840811</v>
      </c>
      <c r="W53" t="str">
        <f>$A$15</f>
        <v>Process, plant and machine operatives</v>
      </c>
      <c r="X53" s="18">
        <f t="shared" si="47"/>
        <v>0.74737037392522687</v>
      </c>
      <c r="Y53" s="18">
        <f t="shared" si="48"/>
        <v>-13.710928836719072</v>
      </c>
      <c r="Z53" s="18">
        <f t="shared" si="49"/>
        <v>4.4317707748344093</v>
      </c>
      <c r="AA53" s="18">
        <f t="shared" si="50"/>
        <v>0.72803716684584074</v>
      </c>
      <c r="AB53" s="18">
        <f t="shared" si="57"/>
        <v>1.9477850998774304</v>
      </c>
      <c r="AD53" s="18">
        <f t="shared" ref="AD53:AF53" si="68">IF($F$6-$D$6 &lt;&gt; 0,(EXP(LN(1+(AD33/100))/($F$6-$D$6))-1)*100,0)</f>
        <v>1.9477850998774304</v>
      </c>
      <c r="AE53" s="18">
        <f t="shared" si="68"/>
        <v>3.5006051841803609</v>
      </c>
      <c r="AF53" s="18">
        <f t="shared" si="68"/>
        <v>4.7679461569381631</v>
      </c>
    </row>
    <row r="54" spans="1:32" x14ac:dyDescent="0.2">
      <c r="A54" t="str">
        <f>$A$16</f>
        <v>Elementary occupations</v>
      </c>
      <c r="B54" s="18">
        <f t="shared" si="42"/>
        <v>0.21158222016957051</v>
      </c>
      <c r="C54" s="18">
        <f t="shared" si="42"/>
        <v>-9.0319603708290401</v>
      </c>
      <c r="D54" s="18">
        <f t="shared" si="42"/>
        <v>-7.4938368388544063E-2</v>
      </c>
      <c r="E54" s="18">
        <f t="shared" si="42"/>
        <v>-0.39140438486475748</v>
      </c>
      <c r="F54" s="18">
        <f t="shared" si="54"/>
        <v>-0.28602723179859124</v>
      </c>
      <c r="H54" s="18">
        <f t="shared" si="51"/>
        <v>-0.28602723179859124</v>
      </c>
      <c r="I54" s="18">
        <f t="shared" si="51"/>
        <v>2.5756816899803026</v>
      </c>
      <c r="J54" s="18">
        <f t="shared" si="51"/>
        <v>2.3766137725664827</v>
      </c>
      <c r="L54" t="str">
        <f>$A$16</f>
        <v>Elementary occupations</v>
      </c>
      <c r="M54" s="18">
        <f t="shared" si="43"/>
        <v>-0.26511145031251626</v>
      </c>
      <c r="N54" s="18">
        <f t="shared" si="44"/>
        <v>-8.4215072537347844</v>
      </c>
      <c r="O54" s="18">
        <f t="shared" si="45"/>
        <v>0.50514185781875831</v>
      </c>
      <c r="P54" s="18">
        <f t="shared" si="46"/>
        <v>-0.53878176499777553</v>
      </c>
      <c r="Q54" s="18">
        <f t="shared" si="55"/>
        <v>-0.19201759663239892</v>
      </c>
      <c r="S54" s="18">
        <f t="shared" ref="S54:U54" si="69">IF($F$6-$D$6 &lt;&gt; 0,(EXP(LN(1+(S34/100))/($F$6-$D$6))-1)*100,0)</f>
        <v>-0.19201759663239892</v>
      </c>
      <c r="T54" s="18">
        <f t="shared" si="69"/>
        <v>2.1691941497902434</v>
      </c>
      <c r="U54" s="18">
        <f t="shared" si="69"/>
        <v>2.0275353391662421</v>
      </c>
      <c r="W54" t="str">
        <f>$A$16</f>
        <v>Elementary occupations</v>
      </c>
      <c r="X54" s="18">
        <f t="shared" si="47"/>
        <v>0.70950865541350439</v>
      </c>
      <c r="Y54" s="18">
        <f t="shared" si="48"/>
        <v>-9.6542895795886263</v>
      </c>
      <c r="Z54" s="18">
        <f t="shared" si="49"/>
        <v>-0.6888709241800961</v>
      </c>
      <c r="AA54" s="18">
        <f t="shared" si="50"/>
        <v>-0.23195741900434719</v>
      </c>
      <c r="AB54" s="18">
        <f t="shared" si="57"/>
        <v>-0.38449502003622404</v>
      </c>
      <c r="AD54" s="18">
        <f t="shared" ref="AD54:AF54" si="70">IF($F$6-$D$6 &lt;&gt; 0,(EXP(LN(1+(AD34/100))/($F$6-$D$6))-1)*100,0)</f>
        <v>-0.38449502003622404</v>
      </c>
      <c r="AE54" s="18">
        <f t="shared" si="70"/>
        <v>2.9733047068974949</v>
      </c>
      <c r="AF54" s="18">
        <f t="shared" si="70"/>
        <v>2.7206436450845306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1.5941064490136769</v>
      </c>
      <c r="C56" s="26">
        <f>IF(D$6-C$6 &lt;&gt; 0,(EXP(LN(D18/C18)/(D$6-C$6))-1)*100,0)</f>
        <v>-2.2785452044612131</v>
      </c>
      <c r="D56" s="26">
        <f>IF(E$6-D$6 &lt;&gt; 0,(EXP(LN(E18/D18)/(E$6-D$6))-1)*100,0)</f>
        <v>0.38156617181186459</v>
      </c>
      <c r="E56" s="26">
        <f>IF(F$6-E$6 &lt;&gt; 0,(EXP(LN(F18/E18)/(F$6-E$6))-1)*100,0)</f>
        <v>0.28948480610164751</v>
      </c>
      <c r="F56" s="26">
        <f t="shared" si="54"/>
        <v>0.3201692055678107</v>
      </c>
      <c r="H56" s="26">
        <f t="shared" si="51"/>
        <v>0.3201692055678107</v>
      </c>
      <c r="I56" s="26">
        <f t="shared" ref="I56" si="71">IF($F$6-$D$6 &lt;&gt; 0,(EXP(LN(1+(I36/100))/($F$6-$D$6))-1)*100,0)</f>
        <v>2.7081539640311236</v>
      </c>
      <c r="J56" s="26">
        <f t="shared" ref="J56" si="72">IF($F$6-$D$6 &lt;&gt; 0,(EXP(LN(1+(J36/100))/($F$6-$D$6))-1)*100,0)</f>
        <v>2.9300201036715823</v>
      </c>
      <c r="L56" s="24" t="str">
        <f>$A$18</f>
        <v>All occupations</v>
      </c>
      <c r="M56" s="26">
        <f>IF(N$6-M$6 &lt;&gt; 0,(EXP(LN(N18/M18)/(N$6-M$6))-1)*100,0)</f>
        <v>1.3228223889206969</v>
      </c>
      <c r="N56" s="26">
        <f>IF(O$6-N$6 &lt;&gt; 0,(EXP(LN(O18/N18)/(O$6-N$6))-1)*100,0)</f>
        <v>-3.3854839614081977</v>
      </c>
      <c r="O56" s="26">
        <f>IF(P$6-O$6 &lt;&gt; 0,(EXP(LN(P18/O18)/(P$6-O$6))-1)*100,0)</f>
        <v>0.36919770443681887</v>
      </c>
      <c r="P56" s="26">
        <f>IF(Q$6-P$6 &lt;&gt; 0,(EXP(LN(Q18/P18)/(Q$6-P$6))-1)*100,0)</f>
        <v>0.26878953862898847</v>
      </c>
      <c r="Q56" s="26">
        <f t="shared" ref="Q56" si="73">IF(Q$6-O$6 &lt;&gt; 0,(EXP(LN(Q18/O18)/(Q$6-O$6))-1)*100,0)</f>
        <v>0.30224776147209642</v>
      </c>
      <c r="S56" s="26">
        <f t="shared" ref="S56:U56" si="74">IF($F$6-$D$6 &lt;&gt; 0,(EXP(LN(1+(S36/100))/($F$6-$D$6))-1)*100,0)</f>
        <v>0.30224776147209642</v>
      </c>
      <c r="T56" s="26">
        <f t="shared" si="74"/>
        <v>2.312199728719766</v>
      </c>
      <c r="U56" s="26">
        <f t="shared" si="74"/>
        <v>2.53300932668028</v>
      </c>
      <c r="W56" s="24" t="str">
        <f>$A$18</f>
        <v>All occupations</v>
      </c>
      <c r="X56" s="26">
        <f>IF(Y$6-X$6 &lt;&gt; 0,(EXP(LN(Y18/X18)/(Y$6-X$6))-1)*100,0)</f>
        <v>1.8762865864506928</v>
      </c>
      <c r="Y56" s="26">
        <f>IF(Z$6-Y$6 &lt;&gt; 0,(EXP(LN(Z18/Y18)/(Z$6-Y$6))-1)*100,0)</f>
        <v>-1.1427204332577268</v>
      </c>
      <c r="Z56" s="26">
        <f>IF(AA$6-Z$6 &lt;&gt; 0,(EXP(LN(AA18/Z18)/(AA$6-Z$6))-1)*100,0)</f>
        <v>0.39396335629326984</v>
      </c>
      <c r="AA56" s="26">
        <f>IF(AB$6-AA$6 &lt;&gt; 0,(EXP(LN(AB18/AA18)/(AB$6-AA$6))-1)*100,0)</f>
        <v>0.31017432158337854</v>
      </c>
      <c r="AB56" s="26">
        <f t="shared" ref="AB56" si="75">IF(AB$6-Z$6 &lt;&gt; 0,(EXP(LN(AB18/Z18)/(AB$6-Z$6))-1)*100,0)</f>
        <v>0.33809622687834828</v>
      </c>
      <c r="AD56" s="26">
        <f t="shared" ref="AD56:AF56" si="76">IF($F$6-$D$6 &lt;&gt; 0,(EXP(LN(1+(AD36/100))/($F$6-$D$6))-1)*100,0)</f>
        <v>0.33809622687834828</v>
      </c>
      <c r="AE56" s="26">
        <f t="shared" si="76"/>
        <v>3.0848581293733579</v>
      </c>
      <c r="AF56" s="26">
        <f t="shared" si="76"/>
        <v>3.3077196165721245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12.966559711805374</v>
      </c>
      <c r="C64" s="27">
        <f t="shared" si="77"/>
        <v>0.13794472839889238</v>
      </c>
      <c r="D64" s="27">
        <f t="shared" si="77"/>
        <v>-5.3542678716811878</v>
      </c>
      <c r="E64" s="27">
        <f t="shared" si="77"/>
        <v>8.5113432900959936</v>
      </c>
      <c r="F64" s="27">
        <f>F8-D8</f>
        <v>3.1570754184148058</v>
      </c>
      <c r="L64" t="str">
        <f>$A$8</f>
        <v>Managers, directors and senior officials</v>
      </c>
      <c r="M64" s="27">
        <f t="shared" ref="M64:M72" si="78">N8-M8</f>
        <v>6.4396472506065265</v>
      </c>
      <c r="N64" s="27">
        <f t="shared" ref="N64:N72" si="79">O8-N8</f>
        <v>-1.1293524158255437</v>
      </c>
      <c r="O64" s="27">
        <f t="shared" ref="O64:O72" si="80">P8-O8</f>
        <v>-4.3708233787625872</v>
      </c>
      <c r="P64" s="27">
        <f t="shared" ref="P64:P72" si="81">Q8-P8</f>
        <v>2.9924499921977343</v>
      </c>
      <c r="Q64" s="27">
        <f>Q8-O8</f>
        <v>-1.3783733865648529</v>
      </c>
      <c r="W64" t="str">
        <f>$A$8</f>
        <v>Managers, directors and senior officials</v>
      </c>
      <c r="X64" s="27">
        <f t="shared" ref="X64:X72" si="82">Y8-X8</f>
        <v>6.5269124611989184</v>
      </c>
      <c r="Y64" s="27">
        <f t="shared" ref="Y64:Y72" si="83">Z8-Y8</f>
        <v>1.2672971442244929</v>
      </c>
      <c r="Z64" s="27">
        <f t="shared" ref="Z64:Z72" si="84">AA8-Z8</f>
        <v>-0.98344449291872849</v>
      </c>
      <c r="AA64" s="27">
        <f t="shared" ref="AA64:AA72" si="85">AB8-AA8</f>
        <v>5.51889329789838</v>
      </c>
      <c r="AB64" s="27">
        <f>AB8-Z8</f>
        <v>4.5354488049796515</v>
      </c>
    </row>
    <row r="65" spans="1:31" x14ac:dyDescent="0.2">
      <c r="A65" t="str">
        <f>$A$9</f>
        <v>Professional occupations</v>
      </c>
      <c r="B65" s="27">
        <f t="shared" si="77"/>
        <v>25.459544907163888</v>
      </c>
      <c r="C65" s="27">
        <f t="shared" si="77"/>
        <v>5.5377711355627923</v>
      </c>
      <c r="D65" s="27">
        <f t="shared" si="77"/>
        <v>13.407413306403527</v>
      </c>
      <c r="E65" s="27">
        <f t="shared" si="77"/>
        <v>17.754483831037504</v>
      </c>
      <c r="F65" s="27">
        <f t="shared" ref="F65:F72" si="86">F9-D9</f>
        <v>31.161897137441031</v>
      </c>
      <c r="L65" t="str">
        <f>$A$9</f>
        <v>Professional occupations</v>
      </c>
      <c r="M65" s="27">
        <f t="shared" si="78"/>
        <v>10.240352147066801</v>
      </c>
      <c r="N65" s="27">
        <f t="shared" si="79"/>
        <v>2.5547207139594832</v>
      </c>
      <c r="O65" s="27">
        <f t="shared" si="80"/>
        <v>9.7405050315697821</v>
      </c>
      <c r="P65" s="27">
        <f t="shared" si="81"/>
        <v>8.48347066457832</v>
      </c>
      <c r="Q65" s="27">
        <f t="shared" ref="Q65:Q72" si="87">Q9-O9</f>
        <v>18.223975696148102</v>
      </c>
      <c r="W65" t="str">
        <f>$A$9</f>
        <v>Professional occupations</v>
      </c>
      <c r="X65" s="27">
        <f t="shared" si="82"/>
        <v>15.219192760097101</v>
      </c>
      <c r="Y65" s="27">
        <f t="shared" si="83"/>
        <v>2.9830504216032523</v>
      </c>
      <c r="Z65" s="27">
        <f t="shared" si="84"/>
        <v>3.6669082748338013</v>
      </c>
      <c r="AA65" s="27">
        <f t="shared" si="85"/>
        <v>9.2710131664591842</v>
      </c>
      <c r="AB65" s="27">
        <f t="shared" ref="AB65:AB72" si="88">AB9-Z9</f>
        <v>12.937921441292985</v>
      </c>
    </row>
    <row r="66" spans="1:31" x14ac:dyDescent="0.2">
      <c r="A66" t="str">
        <f>$A$10</f>
        <v>Associate professional occupations</v>
      </c>
      <c r="B66" s="27">
        <f t="shared" si="77"/>
        <v>7.3205658987199484</v>
      </c>
      <c r="C66" s="27">
        <f t="shared" si="77"/>
        <v>3.9000182614094285</v>
      </c>
      <c r="D66" s="27">
        <f t="shared" si="77"/>
        <v>5.4128904138849094</v>
      </c>
      <c r="E66" s="27">
        <f t="shared" si="77"/>
        <v>8.9829340855295783</v>
      </c>
      <c r="F66" s="27">
        <f t="shared" si="86"/>
        <v>14.395824499414488</v>
      </c>
      <c r="L66" t="str">
        <f>$A$10</f>
        <v>Associate professional occupations</v>
      </c>
      <c r="M66" s="27">
        <f t="shared" si="78"/>
        <v>1.8869889519788643</v>
      </c>
      <c r="N66" s="27">
        <f t="shared" si="79"/>
        <v>1.9876244533595369</v>
      </c>
      <c r="O66" s="27">
        <f t="shared" si="80"/>
        <v>-2.2463065441073766</v>
      </c>
      <c r="P66" s="27">
        <f t="shared" si="81"/>
        <v>1.7925876436387469</v>
      </c>
      <c r="Q66" s="27">
        <f t="shared" si="87"/>
        <v>-0.45371890046862973</v>
      </c>
      <c r="W66" t="str">
        <f>$A$10</f>
        <v>Associate professional occupations</v>
      </c>
      <c r="X66" s="27">
        <f t="shared" si="82"/>
        <v>5.4335769467409918</v>
      </c>
      <c r="Y66" s="27">
        <f t="shared" si="83"/>
        <v>1.9123938080499983</v>
      </c>
      <c r="Z66" s="27">
        <f t="shared" si="84"/>
        <v>7.6591969579921795</v>
      </c>
      <c r="AA66" s="27">
        <f t="shared" si="85"/>
        <v>7.1903464418908811</v>
      </c>
      <c r="AB66" s="27">
        <f t="shared" si="88"/>
        <v>14.849543399883061</v>
      </c>
    </row>
    <row r="67" spans="1:31" x14ac:dyDescent="0.2">
      <c r="A67" t="str">
        <f>$A$11</f>
        <v>Administrative and secretarial occupations</v>
      </c>
      <c r="B67" s="27">
        <f t="shared" si="77"/>
        <v>-2.781616590215549</v>
      </c>
      <c r="C67" s="27">
        <f t="shared" si="77"/>
        <v>0.61218039473558861</v>
      </c>
      <c r="D67" s="27">
        <f t="shared" si="77"/>
        <v>-0.7457813796510635</v>
      </c>
      <c r="E67" s="27">
        <f t="shared" si="77"/>
        <v>-8.2613310243782507</v>
      </c>
      <c r="F67" s="27">
        <f t="shared" si="86"/>
        <v>-9.0071124040293142</v>
      </c>
      <c r="L67" t="str">
        <f>$A$11</f>
        <v>Administrative and secretarial occupations</v>
      </c>
      <c r="M67" s="27">
        <f t="shared" si="78"/>
        <v>-1.4358487333225156</v>
      </c>
      <c r="N67" s="27">
        <f t="shared" si="79"/>
        <v>2.5487207418658642</v>
      </c>
      <c r="O67" s="27">
        <f t="shared" si="80"/>
        <v>0.6070255997790639</v>
      </c>
      <c r="P67" s="27">
        <f t="shared" si="81"/>
        <v>1.3618836042212195</v>
      </c>
      <c r="Q67" s="27">
        <f t="shared" si="87"/>
        <v>1.9689092040002834</v>
      </c>
      <c r="W67" t="str">
        <f>$A$11</f>
        <v>Administrative and secretarial occupations</v>
      </c>
      <c r="X67" s="27">
        <f t="shared" si="82"/>
        <v>-1.3457678568929481</v>
      </c>
      <c r="Y67" s="27">
        <f t="shared" si="83"/>
        <v>-1.9365403471304603</v>
      </c>
      <c r="Z67" s="27">
        <f t="shared" si="84"/>
        <v>-1.352806979430099</v>
      </c>
      <c r="AA67" s="27">
        <f t="shared" si="85"/>
        <v>-9.6232146285994133</v>
      </c>
      <c r="AB67" s="27">
        <f t="shared" si="88"/>
        <v>-10.976021608029512</v>
      </c>
    </row>
    <row r="68" spans="1:31" x14ac:dyDescent="0.2">
      <c r="A68" t="str">
        <f>$A$12</f>
        <v>Skilled trades occupations</v>
      </c>
      <c r="B68" s="27">
        <f t="shared" si="77"/>
        <v>0.38197939605501574</v>
      </c>
      <c r="C68" s="27">
        <f t="shared" si="77"/>
        <v>-9.5080696886951017</v>
      </c>
      <c r="D68" s="27">
        <f t="shared" si="77"/>
        <v>1.9520124409064721</v>
      </c>
      <c r="E68" s="27">
        <f t="shared" si="77"/>
        <v>-1.2092034367427118</v>
      </c>
      <c r="F68" s="27">
        <f t="shared" si="86"/>
        <v>0.74280900416376028</v>
      </c>
      <c r="L68" t="str">
        <f>$A$12</f>
        <v>Skilled trades occupations</v>
      </c>
      <c r="M68" s="27">
        <f t="shared" si="78"/>
        <v>1.0577463062448942</v>
      </c>
      <c r="N68" s="27">
        <f t="shared" si="79"/>
        <v>-10.04525864797948</v>
      </c>
      <c r="O68" s="27">
        <f t="shared" si="80"/>
        <v>0.71386240458681272</v>
      </c>
      <c r="P68" s="27">
        <f t="shared" si="81"/>
        <v>-2.6284834824518555</v>
      </c>
      <c r="Q68" s="27">
        <f t="shared" si="87"/>
        <v>-1.9146210778650428</v>
      </c>
      <c r="W68" t="str">
        <f>$A$12</f>
        <v>Skilled trades occupations</v>
      </c>
      <c r="X68" s="27">
        <f t="shared" si="82"/>
        <v>-0.67576691018992285</v>
      </c>
      <c r="Y68" s="27">
        <f t="shared" si="83"/>
        <v>0.53718895928441057</v>
      </c>
      <c r="Z68" s="27">
        <f t="shared" si="84"/>
        <v>1.238150036319583</v>
      </c>
      <c r="AA68" s="27">
        <f t="shared" si="85"/>
        <v>1.4192800457092059</v>
      </c>
      <c r="AB68" s="27">
        <f t="shared" si="88"/>
        <v>2.6574300820287888</v>
      </c>
    </row>
    <row r="69" spans="1:31" x14ac:dyDescent="0.2">
      <c r="A69" t="str">
        <f>$A$13</f>
        <v>Caring, leisure and other service occupations</v>
      </c>
      <c r="B69" s="27">
        <f t="shared" si="77"/>
        <v>5.7431713538444598</v>
      </c>
      <c r="C69" s="27">
        <f t="shared" si="77"/>
        <v>-4.3679191314919734</v>
      </c>
      <c r="D69" s="27">
        <f t="shared" si="77"/>
        <v>0.67718251807612262</v>
      </c>
      <c r="E69" s="27">
        <f t="shared" si="77"/>
        <v>4.0948014938914099</v>
      </c>
      <c r="F69" s="27">
        <f t="shared" si="86"/>
        <v>4.7719840119675325</v>
      </c>
      <c r="L69" t="str">
        <f>$A$13</f>
        <v>Caring, leisure and other service occupations</v>
      </c>
      <c r="M69" s="27">
        <f t="shared" si="78"/>
        <v>0.84409269046453161</v>
      </c>
      <c r="N69" s="27">
        <f t="shared" si="79"/>
        <v>-0.49652090152129347</v>
      </c>
      <c r="O69" s="27">
        <f t="shared" si="80"/>
        <v>1.7560539551476673</v>
      </c>
      <c r="P69" s="27">
        <f t="shared" si="81"/>
        <v>2.8619109513751404</v>
      </c>
      <c r="Q69" s="27">
        <f t="shared" si="87"/>
        <v>4.6179649065228077</v>
      </c>
      <c r="W69" t="str">
        <f>$A$13</f>
        <v>Caring, leisure and other service occupations</v>
      </c>
      <c r="X69" s="27">
        <f t="shared" si="82"/>
        <v>4.8990786633800241</v>
      </c>
      <c r="Y69" s="27">
        <f t="shared" si="83"/>
        <v>-3.8713982299708078</v>
      </c>
      <c r="Z69" s="27">
        <f t="shared" si="84"/>
        <v>-1.0788714370715127</v>
      </c>
      <c r="AA69" s="27">
        <f t="shared" si="85"/>
        <v>1.2328905425162731</v>
      </c>
      <c r="AB69" s="27">
        <f t="shared" si="88"/>
        <v>0.15401910544476038</v>
      </c>
    </row>
    <row r="70" spans="1:31" x14ac:dyDescent="0.2">
      <c r="A70" t="str">
        <f>$A$14</f>
        <v>Sales and customer service occupations</v>
      </c>
      <c r="B70" s="27">
        <f t="shared" si="77"/>
        <v>-1.2468183876060195</v>
      </c>
      <c r="C70" s="27">
        <f t="shared" si="77"/>
        <v>-9.6790906399348842E-2</v>
      </c>
      <c r="D70" s="27">
        <f t="shared" si="77"/>
        <v>0.91609701685828782</v>
      </c>
      <c r="E70" s="27">
        <f t="shared" si="77"/>
        <v>0.18296081646882101</v>
      </c>
      <c r="F70" s="27">
        <f t="shared" si="86"/>
        <v>1.0990578333271088</v>
      </c>
      <c r="L70" t="str">
        <f>$A$14</f>
        <v>Sales and customer service occupations</v>
      </c>
      <c r="M70" s="27">
        <f t="shared" si="78"/>
        <v>-0.27267652614532523</v>
      </c>
      <c r="N70" s="27">
        <f t="shared" si="79"/>
        <v>0.43521607717411825</v>
      </c>
      <c r="O70" s="27">
        <f t="shared" si="80"/>
        <v>1.1769579899424407</v>
      </c>
      <c r="P70" s="27">
        <f t="shared" si="81"/>
        <v>1.0812979945880947</v>
      </c>
      <c r="Q70" s="27">
        <f t="shared" si="87"/>
        <v>2.2582559845305354</v>
      </c>
      <c r="W70" t="str">
        <f>$A$14</f>
        <v>Sales and customer service occupations</v>
      </c>
      <c r="X70" s="27">
        <f t="shared" si="82"/>
        <v>-0.9741418614607511</v>
      </c>
      <c r="Y70" s="27">
        <f t="shared" si="83"/>
        <v>-0.53200698357341736</v>
      </c>
      <c r="Z70" s="27">
        <f t="shared" si="84"/>
        <v>-0.2608609730842204</v>
      </c>
      <c r="AA70" s="27">
        <f t="shared" si="85"/>
        <v>-0.8983371781191849</v>
      </c>
      <c r="AB70" s="27">
        <f t="shared" si="88"/>
        <v>-1.1591981512034053</v>
      </c>
    </row>
    <row r="71" spans="1:31" x14ac:dyDescent="0.2">
      <c r="A71" t="str">
        <f>$A$15</f>
        <v>Process, plant and machine operatives</v>
      </c>
      <c r="B71" s="27">
        <f t="shared" si="77"/>
        <v>4.291550796989192</v>
      </c>
      <c r="C71" s="27">
        <f t="shared" si="77"/>
        <v>-7.1829691449676574</v>
      </c>
      <c r="D71" s="27">
        <f t="shared" si="77"/>
        <v>0.28874250732318529</v>
      </c>
      <c r="E71" s="27">
        <f t="shared" si="77"/>
        <v>-1.4640179543497283</v>
      </c>
      <c r="F71" s="27">
        <f t="shared" si="86"/>
        <v>-1.175275447026543</v>
      </c>
      <c r="L71" t="str">
        <f>$A$15</f>
        <v>Process, plant and machine operatives</v>
      </c>
      <c r="M71" s="27">
        <f t="shared" si="78"/>
        <v>4.1588694202182097</v>
      </c>
      <c r="N71" s="27">
        <f t="shared" si="79"/>
        <v>-6.5630283351453329</v>
      </c>
      <c r="O71" s="27">
        <f t="shared" si="80"/>
        <v>-0.65590121576741467</v>
      </c>
      <c r="P71" s="27">
        <f t="shared" si="81"/>
        <v>-1.8286264962431922</v>
      </c>
      <c r="Q71" s="27">
        <f t="shared" si="87"/>
        <v>-2.4845277120106068</v>
      </c>
      <c r="W71" t="str">
        <f>$A$15</f>
        <v>Process, plant and machine operatives</v>
      </c>
      <c r="X71" s="27">
        <f t="shared" si="82"/>
        <v>0.13268137677096092</v>
      </c>
      <c r="Y71" s="27">
        <f t="shared" si="83"/>
        <v>-0.61994080982229605</v>
      </c>
      <c r="Z71" s="27">
        <f t="shared" si="84"/>
        <v>0.94464372309061151</v>
      </c>
      <c r="AA71" s="27">
        <f t="shared" si="85"/>
        <v>0.36460854189344971</v>
      </c>
      <c r="AB71" s="27">
        <f t="shared" si="88"/>
        <v>1.3092522649840612</v>
      </c>
    </row>
    <row r="72" spans="1:31" x14ac:dyDescent="0.2">
      <c r="A72" t="str">
        <f>$A$16</f>
        <v>Elementary occupations</v>
      </c>
      <c r="B72" s="27">
        <f t="shared" si="77"/>
        <v>0.81206291324367896</v>
      </c>
      <c r="C72" s="27">
        <f t="shared" si="77"/>
        <v>-8.7121656485525136</v>
      </c>
      <c r="D72" s="27">
        <f t="shared" si="77"/>
        <v>-0.3282889521205874</v>
      </c>
      <c r="E72" s="27">
        <f t="shared" si="77"/>
        <v>-3.3619711015530243</v>
      </c>
      <c r="F72" s="27">
        <f t="shared" si="86"/>
        <v>-3.6902600536736117</v>
      </c>
      <c r="L72" t="str">
        <f>$A$16</f>
        <v>Elementary occupations</v>
      </c>
      <c r="M72" s="27">
        <f t="shared" si="78"/>
        <v>-0.519817036976157</v>
      </c>
      <c r="N72" s="27">
        <f t="shared" si="79"/>
        <v>-4.1007917344147842</v>
      </c>
      <c r="O72" s="27">
        <f t="shared" si="80"/>
        <v>1.1377381663999913</v>
      </c>
      <c r="P72" s="27">
        <f t="shared" si="81"/>
        <v>-2.4050269056871443</v>
      </c>
      <c r="Q72" s="27">
        <f t="shared" si="87"/>
        <v>-1.267288739287153</v>
      </c>
      <c r="W72" t="str">
        <f>$A$16</f>
        <v>Elementary occupations</v>
      </c>
      <c r="X72" s="27">
        <f t="shared" si="82"/>
        <v>1.3318799502201841</v>
      </c>
      <c r="Y72" s="27">
        <f t="shared" si="83"/>
        <v>-4.6113739141378716</v>
      </c>
      <c r="Z72" s="27">
        <f t="shared" si="84"/>
        <v>-1.4660271185206284</v>
      </c>
      <c r="AA72" s="27">
        <f t="shared" si="85"/>
        <v>-0.95694419586570234</v>
      </c>
      <c r="AB72" s="27">
        <f t="shared" si="88"/>
        <v>-2.4229713143863307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52.947000000000003</v>
      </c>
      <c r="C74" s="29">
        <f t="shared" ref="C74" si="89">D18-C18</f>
        <v>-19.67999999999995</v>
      </c>
      <c r="D74" s="29">
        <f>E18-D18</f>
        <v>16.225999999999772</v>
      </c>
      <c r="E74" s="29">
        <f>F18-E18</f>
        <v>25.22999999999945</v>
      </c>
      <c r="F74" s="29">
        <f>F18-D18</f>
        <v>41.455999999999221</v>
      </c>
      <c r="L74" s="24" t="str">
        <f>$A$18</f>
        <v>All occupations</v>
      </c>
      <c r="M74" s="29">
        <f>N18-M18</f>
        <v>22.399354470135847</v>
      </c>
      <c r="N74" s="29">
        <f t="shared" ref="N74" si="90">O18-N18</f>
        <v>-14.808670048527404</v>
      </c>
      <c r="O74" s="29">
        <f>P18-O18</f>
        <v>7.8591120087884292</v>
      </c>
      <c r="P74" s="29">
        <f>Q18-P18</f>
        <v>11.711463966217082</v>
      </c>
      <c r="Q74" s="29">
        <f>Q18-O18</f>
        <v>19.570575975005511</v>
      </c>
      <c r="W74" s="24" t="str">
        <f>$A$18</f>
        <v>All occupations</v>
      </c>
      <c r="X74" s="29">
        <f>Y18-X18</f>
        <v>30.547645529864553</v>
      </c>
      <c r="Y74" s="29">
        <f t="shared" ref="Y74" si="91">Z18-Y18</f>
        <v>-4.8713299514727169</v>
      </c>
      <c r="Z74" s="29">
        <f>AA18-Z18</f>
        <v>8.3668879912110015</v>
      </c>
      <c r="AA74" s="29">
        <f>AB18-AA18</f>
        <v>13.518536033783107</v>
      </c>
      <c r="AB74" s="29">
        <f>AB18-Z18</f>
        <v>21.885424024994109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90.385345216584128</v>
      </c>
      <c r="C80" s="11">
        <f t="shared" si="92"/>
        <v>103.3519049283895</v>
      </c>
      <c r="D80" s="11">
        <f t="shared" si="92"/>
        <v>103.48984965678839</v>
      </c>
      <c r="E80" s="11">
        <f t="shared" si="92"/>
        <v>98.135581785107206</v>
      </c>
      <c r="F80" s="11">
        <f t="shared" si="92"/>
        <v>106.6469250752032</v>
      </c>
      <c r="H80" s="40">
        <f>IF(D$6-B$6 &lt;&gt; 0,(EXP(LN(D8/B8)/(D$6-B$6))-1)*100,0)</f>
        <v>2.7448226850459667</v>
      </c>
      <c r="I80" s="40">
        <f t="shared" ref="I80:I88" si="93">F46</f>
        <v>0.20053463983158437</v>
      </c>
      <c r="L80" t="str">
        <f t="shared" ref="L80:Q88" si="94">L8</f>
        <v>Managers, directors and senior officials</v>
      </c>
      <c r="M80" s="11">
        <f t="shared" si="94"/>
        <v>58.43849246243704</v>
      </c>
      <c r="N80" s="11">
        <f t="shared" si="94"/>
        <v>64.878139713043566</v>
      </c>
      <c r="O80" s="11">
        <f t="shared" si="94"/>
        <v>63.748787297218023</v>
      </c>
      <c r="P80" s="11">
        <f t="shared" si="94"/>
        <v>59.377963918455436</v>
      </c>
      <c r="Q80" s="11">
        <f t="shared" si="94"/>
        <v>62.37041391065317</v>
      </c>
      <c r="S80" s="40">
        <f t="shared" ref="S80:S88" si="95">IF(O$6-M$6 &lt;&gt; 0,(EXP(LN(O8/M8)/(O$6-M$6))-1)*100,0)</f>
        <v>1.7547249559481504</v>
      </c>
      <c r="T80" s="40">
        <f t="shared" ref="T80:T88" si="96">Q46</f>
        <v>-0.14562143014149598</v>
      </c>
      <c r="W80" t="str">
        <f t="shared" ref="W80:AB88" si="97">W8</f>
        <v>Managers, directors and senior officials</v>
      </c>
      <c r="X80" s="11">
        <f t="shared" si="97"/>
        <v>31.94685275414713</v>
      </c>
      <c r="Y80" s="11">
        <f t="shared" si="97"/>
        <v>38.473765215346049</v>
      </c>
      <c r="Z80" s="11">
        <f t="shared" si="97"/>
        <v>39.741062359570542</v>
      </c>
      <c r="AA80" s="11">
        <f t="shared" si="97"/>
        <v>38.757617866651813</v>
      </c>
      <c r="AB80" s="11">
        <f t="shared" si="97"/>
        <v>44.276511164550193</v>
      </c>
      <c r="AD80" s="40">
        <f t="shared" ref="AD80:AD88" si="98">IF(Z$6-X$6 &lt;&gt; 0,(EXP(LN(Z8/X8)/(Z$6-X$6))-1)*100,0)</f>
        <v>4.4629481909899571</v>
      </c>
      <c r="AE80" s="40">
        <f t="shared" ref="AE80:AE88" si="99">AB46</f>
        <v>0.72306387296314778</v>
      </c>
    </row>
    <row r="81" spans="1:31" x14ac:dyDescent="0.2">
      <c r="A81" t="str">
        <f t="shared" si="92"/>
        <v>Professional occupations</v>
      </c>
      <c r="B81" s="11">
        <f t="shared" si="92"/>
        <v>164.87037425102454</v>
      </c>
      <c r="C81" s="11">
        <f t="shared" si="92"/>
        <v>190.32991915818843</v>
      </c>
      <c r="D81" s="11">
        <f t="shared" si="92"/>
        <v>195.86769029375122</v>
      </c>
      <c r="E81" s="11">
        <f t="shared" si="92"/>
        <v>209.27510360015475</v>
      </c>
      <c r="F81" s="11">
        <f t="shared" si="92"/>
        <v>227.02958743119225</v>
      </c>
      <c r="H81" s="40">
        <f t="shared" ref="H81:H88" si="100">IF(D$6-B$6 &lt;&gt; 0,(EXP(LN(D9/B9)/(D$6-B$6))-1)*100,0)</f>
        <v>3.5056449120035138</v>
      </c>
      <c r="I81" s="40">
        <f t="shared" si="93"/>
        <v>0.98913302193079922</v>
      </c>
      <c r="L81" t="str">
        <f t="shared" si="94"/>
        <v>Professional occupations</v>
      </c>
      <c r="M81" s="11">
        <f t="shared" si="94"/>
        <v>85.418310947733914</v>
      </c>
      <c r="N81" s="11">
        <f t="shared" si="94"/>
        <v>95.658663094800715</v>
      </c>
      <c r="O81" s="11">
        <f t="shared" si="94"/>
        <v>98.213383808760199</v>
      </c>
      <c r="P81" s="11">
        <f t="shared" si="94"/>
        <v>107.95388884032998</v>
      </c>
      <c r="Q81" s="11">
        <f t="shared" si="94"/>
        <v>116.4373595049083</v>
      </c>
      <c r="S81" s="40">
        <f t="shared" si="95"/>
        <v>2.8309715305236294</v>
      </c>
      <c r="T81" s="40">
        <f t="shared" si="96"/>
        <v>1.1412022204714711</v>
      </c>
      <c r="W81" t="str">
        <f t="shared" si="97"/>
        <v>Professional occupations</v>
      </c>
      <c r="X81" s="11">
        <f t="shared" si="97"/>
        <v>79.452063303290657</v>
      </c>
      <c r="Y81" s="11">
        <f t="shared" si="97"/>
        <v>94.671256063387759</v>
      </c>
      <c r="Z81" s="11">
        <f t="shared" si="97"/>
        <v>97.654306484991011</v>
      </c>
      <c r="AA81" s="11">
        <f t="shared" si="97"/>
        <v>101.32121475982481</v>
      </c>
      <c r="AB81" s="11">
        <f t="shared" si="97"/>
        <v>110.592227926284</v>
      </c>
      <c r="AD81" s="40">
        <f t="shared" si="98"/>
        <v>4.2118831963125158</v>
      </c>
      <c r="AE81" s="40">
        <f t="shared" si="99"/>
        <v>0.83288976783921775</v>
      </c>
    </row>
    <row r="82" spans="1:31" x14ac:dyDescent="0.2">
      <c r="A82" t="str">
        <f t="shared" si="92"/>
        <v>Associate professional occupations</v>
      </c>
      <c r="B82" s="11">
        <f t="shared" si="92"/>
        <v>109.43547353662167</v>
      </c>
      <c r="C82" s="11">
        <f t="shared" si="92"/>
        <v>116.75603943534162</v>
      </c>
      <c r="D82" s="11">
        <f t="shared" si="92"/>
        <v>120.65605769675105</v>
      </c>
      <c r="E82" s="11">
        <f t="shared" si="92"/>
        <v>126.06894811063596</v>
      </c>
      <c r="F82" s="11">
        <f t="shared" si="92"/>
        <v>135.05188219616554</v>
      </c>
      <c r="H82" s="40">
        <f t="shared" si="100"/>
        <v>1.9713577379873337</v>
      </c>
      <c r="I82" s="40">
        <f t="shared" si="93"/>
        <v>0.75426379623844131</v>
      </c>
      <c r="L82" t="str">
        <f t="shared" si="94"/>
        <v>Associate professional occupations</v>
      </c>
      <c r="M82" s="11">
        <f t="shared" si="94"/>
        <v>58.196014878462648</v>
      </c>
      <c r="N82" s="11">
        <f t="shared" si="94"/>
        <v>60.083003830441513</v>
      </c>
      <c r="O82" s="11">
        <f t="shared" si="94"/>
        <v>62.070628283801049</v>
      </c>
      <c r="P82" s="11">
        <f t="shared" si="94"/>
        <v>59.824321739693673</v>
      </c>
      <c r="Q82" s="11">
        <f t="shared" si="94"/>
        <v>61.61690938333242</v>
      </c>
      <c r="S82" s="40">
        <f t="shared" si="95"/>
        <v>1.2974654390257134</v>
      </c>
      <c r="T82" s="40">
        <f t="shared" si="96"/>
        <v>-4.8898485519532908E-2</v>
      </c>
      <c r="W82" t="str">
        <f t="shared" si="97"/>
        <v>Associate professional occupations</v>
      </c>
      <c r="X82" s="11">
        <f t="shared" si="97"/>
        <v>51.239458658159087</v>
      </c>
      <c r="Y82" s="11">
        <f t="shared" si="97"/>
        <v>56.673035604900079</v>
      </c>
      <c r="Z82" s="11">
        <f t="shared" si="97"/>
        <v>58.585429412950077</v>
      </c>
      <c r="AA82" s="11">
        <f t="shared" si="97"/>
        <v>66.244626370942257</v>
      </c>
      <c r="AB82" s="11">
        <f t="shared" si="97"/>
        <v>73.434972812833138</v>
      </c>
      <c r="AD82" s="40">
        <f t="shared" si="98"/>
        <v>2.7157441710204289</v>
      </c>
      <c r="AE82" s="40">
        <f t="shared" si="99"/>
        <v>1.5174939006247223</v>
      </c>
    </row>
    <row r="83" spans="1:31" x14ac:dyDescent="0.2">
      <c r="A83" t="str">
        <f t="shared" si="92"/>
        <v>Administrative and secretarial occupations</v>
      </c>
      <c r="B83" s="11">
        <f t="shared" si="92"/>
        <v>90.678646623967666</v>
      </c>
      <c r="C83" s="11">
        <f t="shared" si="92"/>
        <v>87.897030033752117</v>
      </c>
      <c r="D83" s="11">
        <f t="shared" si="92"/>
        <v>88.509210428487705</v>
      </c>
      <c r="E83" s="11">
        <f t="shared" si="92"/>
        <v>87.763429048836642</v>
      </c>
      <c r="F83" s="11">
        <f t="shared" si="92"/>
        <v>79.502098024458391</v>
      </c>
      <c r="H83" s="40">
        <f t="shared" si="100"/>
        <v>-0.48313476212160644</v>
      </c>
      <c r="I83" s="40">
        <f t="shared" si="93"/>
        <v>-0.71293452912181143</v>
      </c>
      <c r="L83" t="str">
        <f t="shared" si="94"/>
        <v>Administrative and secretarial occupations</v>
      </c>
      <c r="M83" s="11">
        <f t="shared" si="94"/>
        <v>18.825718251981996</v>
      </c>
      <c r="N83" s="11">
        <f t="shared" si="94"/>
        <v>17.389869518659481</v>
      </c>
      <c r="O83" s="11">
        <f t="shared" si="94"/>
        <v>19.938590260525345</v>
      </c>
      <c r="P83" s="11">
        <f t="shared" si="94"/>
        <v>20.545615860304409</v>
      </c>
      <c r="Q83" s="11">
        <f t="shared" si="94"/>
        <v>21.907499464525628</v>
      </c>
      <c r="S83" s="40">
        <f t="shared" si="95"/>
        <v>1.1552851794743635</v>
      </c>
      <c r="T83" s="40">
        <f t="shared" si="96"/>
        <v>0.62978792038288489</v>
      </c>
      <c r="W83" t="str">
        <f t="shared" si="97"/>
        <v>Administrative and secretarial occupations</v>
      </c>
      <c r="X83" s="11">
        <f t="shared" si="97"/>
        <v>71.852928371985698</v>
      </c>
      <c r="Y83" s="11">
        <f t="shared" si="97"/>
        <v>70.50716051509275</v>
      </c>
      <c r="Z83" s="11">
        <f t="shared" si="97"/>
        <v>68.570620167962289</v>
      </c>
      <c r="AA83" s="11">
        <f t="shared" si="97"/>
        <v>67.21781318853219</v>
      </c>
      <c r="AB83" s="11">
        <f t="shared" si="97"/>
        <v>57.594598559932777</v>
      </c>
      <c r="AD83" s="40">
        <f t="shared" si="98"/>
        <v>-0.93078518334299698</v>
      </c>
      <c r="AE83" s="40">
        <f t="shared" si="99"/>
        <v>-1.1561669384243412</v>
      </c>
    </row>
    <row r="84" spans="1:31" x14ac:dyDescent="0.2">
      <c r="A84" t="str">
        <f t="shared" si="92"/>
        <v>Skilled trades occupations</v>
      </c>
      <c r="B84" s="11">
        <f t="shared" si="92"/>
        <v>75.268682461280349</v>
      </c>
      <c r="C84" s="11">
        <f t="shared" si="92"/>
        <v>75.650661857335365</v>
      </c>
      <c r="D84" s="11">
        <f t="shared" si="92"/>
        <v>66.142592168640263</v>
      </c>
      <c r="E84" s="11">
        <f t="shared" si="92"/>
        <v>68.094604609546735</v>
      </c>
      <c r="F84" s="11">
        <f t="shared" si="92"/>
        <v>66.885401172804023</v>
      </c>
      <c r="H84" s="40">
        <f t="shared" si="100"/>
        <v>-2.551899196616858</v>
      </c>
      <c r="I84" s="40">
        <f t="shared" si="93"/>
        <v>7.4479894142975844E-2</v>
      </c>
      <c r="L84" t="str">
        <f t="shared" si="94"/>
        <v>Skilled trades occupations</v>
      </c>
      <c r="M84" s="11">
        <f t="shared" si="94"/>
        <v>65.389289642846848</v>
      </c>
      <c r="N84" s="11">
        <f t="shared" si="94"/>
        <v>66.447035949091742</v>
      </c>
      <c r="O84" s="11">
        <f t="shared" si="94"/>
        <v>56.401777301112261</v>
      </c>
      <c r="P84" s="11">
        <f t="shared" si="94"/>
        <v>57.115639705699074</v>
      </c>
      <c r="Q84" s="11">
        <f t="shared" si="94"/>
        <v>54.487156223247219</v>
      </c>
      <c r="S84" s="40">
        <f t="shared" si="95"/>
        <v>-2.9138601178571477</v>
      </c>
      <c r="T84" s="40">
        <f t="shared" si="96"/>
        <v>-0.22997290400239567</v>
      </c>
      <c r="W84" t="str">
        <f t="shared" si="97"/>
        <v>Skilled trades occupations</v>
      </c>
      <c r="X84" s="11">
        <f t="shared" si="97"/>
        <v>9.8793928184335353</v>
      </c>
      <c r="Y84" s="11">
        <f t="shared" si="97"/>
        <v>9.2036259082436125</v>
      </c>
      <c r="Z84" s="11">
        <f t="shared" si="97"/>
        <v>9.7408148675280231</v>
      </c>
      <c r="AA84" s="11">
        <f t="shared" si="97"/>
        <v>10.978964903847606</v>
      </c>
      <c r="AB84" s="11">
        <f t="shared" si="97"/>
        <v>12.398244949556812</v>
      </c>
      <c r="AD84" s="40">
        <f t="shared" si="98"/>
        <v>-0.28212683469013289</v>
      </c>
      <c r="AE84" s="40">
        <f t="shared" si="99"/>
        <v>1.6212021546822442</v>
      </c>
    </row>
    <row r="85" spans="1:31" x14ac:dyDescent="0.2">
      <c r="A85" t="str">
        <f t="shared" si="92"/>
        <v>Caring, leisure and other service occupations</v>
      </c>
      <c r="B85" s="11">
        <f t="shared" si="92"/>
        <v>82.57988464680065</v>
      </c>
      <c r="C85" s="11">
        <f t="shared" si="92"/>
        <v>88.32305600064511</v>
      </c>
      <c r="D85" s="11">
        <f t="shared" si="92"/>
        <v>83.955136869153137</v>
      </c>
      <c r="E85" s="11">
        <f t="shared" si="92"/>
        <v>84.632319387229259</v>
      </c>
      <c r="F85" s="11">
        <f t="shared" si="92"/>
        <v>88.727120881120669</v>
      </c>
      <c r="H85" s="40">
        <f t="shared" si="100"/>
        <v>0.33087514107248417</v>
      </c>
      <c r="I85" s="40">
        <f t="shared" si="93"/>
        <v>0.36923353337710019</v>
      </c>
      <c r="L85" t="str">
        <f t="shared" si="94"/>
        <v>Caring, leisure and other service occupations</v>
      </c>
      <c r="M85" s="11">
        <f t="shared" si="94"/>
        <v>18.563222570462493</v>
      </c>
      <c r="N85" s="11">
        <f t="shared" si="94"/>
        <v>19.407315260927025</v>
      </c>
      <c r="O85" s="11">
        <f t="shared" si="94"/>
        <v>18.910794359405731</v>
      </c>
      <c r="P85" s="11">
        <f t="shared" si="94"/>
        <v>20.666848314553398</v>
      </c>
      <c r="Q85" s="11">
        <f t="shared" si="94"/>
        <v>23.528759265928539</v>
      </c>
      <c r="S85" s="40">
        <f t="shared" si="95"/>
        <v>0.37170003753264069</v>
      </c>
      <c r="T85" s="40">
        <f t="shared" si="96"/>
        <v>1.4672640523369695</v>
      </c>
      <c r="W85" t="str">
        <f t="shared" si="97"/>
        <v>Caring, leisure and other service occupations</v>
      </c>
      <c r="X85" s="11">
        <f t="shared" si="97"/>
        <v>64.016662076338136</v>
      </c>
      <c r="Y85" s="11">
        <f t="shared" si="97"/>
        <v>68.91574073971816</v>
      </c>
      <c r="Z85" s="11">
        <f t="shared" si="97"/>
        <v>65.044342509747352</v>
      </c>
      <c r="AA85" s="11">
        <f t="shared" si="97"/>
        <v>63.96547107267584</v>
      </c>
      <c r="AB85" s="11">
        <f t="shared" si="97"/>
        <v>65.198361615192113</v>
      </c>
      <c r="AD85" s="40">
        <f>IF(Z$6-X$6 &lt;&gt; 0,(EXP(LN(Z13/X13)/(Z$6-X$6))-1)*100,0)</f>
        <v>0.31902451041008195</v>
      </c>
      <c r="AE85" s="40">
        <f t="shared" si="99"/>
        <v>1.576864478507467E-2</v>
      </c>
    </row>
    <row r="86" spans="1:31" x14ac:dyDescent="0.2">
      <c r="A86" t="str">
        <f t="shared" si="92"/>
        <v>Sales and customer service occupations</v>
      </c>
      <c r="B86" s="11">
        <f t="shared" si="92"/>
        <v>62.541417404560072</v>
      </c>
      <c r="C86" s="11">
        <f t="shared" si="92"/>
        <v>61.294599016954052</v>
      </c>
      <c r="D86" s="11">
        <f t="shared" si="92"/>
        <v>61.197808110554703</v>
      </c>
      <c r="E86" s="11">
        <f t="shared" si="92"/>
        <v>62.113905127412991</v>
      </c>
      <c r="F86" s="11">
        <f t="shared" si="92"/>
        <v>62.296865943881812</v>
      </c>
      <c r="H86" s="40">
        <f t="shared" si="100"/>
        <v>-0.43341089335325877</v>
      </c>
      <c r="I86" s="40">
        <f t="shared" si="93"/>
        <v>0.11873540113855885</v>
      </c>
      <c r="L86" t="str">
        <f t="shared" si="94"/>
        <v>Sales and customer service occupations</v>
      </c>
      <c r="M86" s="11">
        <f t="shared" si="94"/>
        <v>26.006029696714187</v>
      </c>
      <c r="N86" s="11">
        <f t="shared" si="94"/>
        <v>25.733353170568861</v>
      </c>
      <c r="O86" s="11">
        <f t="shared" si="94"/>
        <v>26.16856924774298</v>
      </c>
      <c r="P86" s="11">
        <f t="shared" si="94"/>
        <v>27.34552723768542</v>
      </c>
      <c r="Q86" s="11">
        <f t="shared" si="94"/>
        <v>28.426825232273515</v>
      </c>
      <c r="S86" s="40">
        <f t="shared" si="95"/>
        <v>0.12469009424840305</v>
      </c>
      <c r="T86" s="40">
        <f t="shared" si="96"/>
        <v>0.55335341686508777</v>
      </c>
      <c r="W86" t="str">
        <f t="shared" si="97"/>
        <v>Sales and customer service occupations</v>
      </c>
      <c r="X86" s="11">
        <f t="shared" si="97"/>
        <v>36.535387707845892</v>
      </c>
      <c r="Y86" s="11">
        <f t="shared" si="97"/>
        <v>35.561245846385141</v>
      </c>
      <c r="Z86" s="11">
        <f t="shared" si="97"/>
        <v>35.029238862811724</v>
      </c>
      <c r="AA86" s="11">
        <f t="shared" si="97"/>
        <v>34.768377889727503</v>
      </c>
      <c r="AB86" s="11">
        <f t="shared" si="97"/>
        <v>33.870040711608318</v>
      </c>
      <c r="AD86" s="40">
        <f t="shared" si="98"/>
        <v>-0.83842957512839655</v>
      </c>
      <c r="AE86" s="40">
        <f t="shared" si="99"/>
        <v>-0.22409679400685611</v>
      </c>
    </row>
    <row r="87" spans="1:31" x14ac:dyDescent="0.2">
      <c r="A87" t="str">
        <f t="shared" si="92"/>
        <v>Process, plant and machine operatives</v>
      </c>
      <c r="B87" s="11">
        <f t="shared" si="92"/>
        <v>39.354939895378926</v>
      </c>
      <c r="C87" s="11">
        <f t="shared" si="92"/>
        <v>43.646490692368118</v>
      </c>
      <c r="D87" s="11">
        <f t="shared" si="92"/>
        <v>36.463521547400461</v>
      </c>
      <c r="E87" s="11">
        <f t="shared" si="92"/>
        <v>36.752264054723646</v>
      </c>
      <c r="F87" s="11">
        <f t="shared" si="92"/>
        <v>35.288246100373918</v>
      </c>
      <c r="H87" s="40">
        <f t="shared" si="100"/>
        <v>-1.5145959115408281</v>
      </c>
      <c r="I87" s="40">
        <f t="shared" si="93"/>
        <v>-0.21817774130722389</v>
      </c>
      <c r="L87" t="str">
        <f t="shared" si="94"/>
        <v>Process, plant and machine operatives</v>
      </c>
      <c r="M87" s="11">
        <f t="shared" si="94"/>
        <v>34.966112793730531</v>
      </c>
      <c r="N87" s="11">
        <f t="shared" si="94"/>
        <v>39.124982213948741</v>
      </c>
      <c r="O87" s="11">
        <f t="shared" si="94"/>
        <v>32.561953878803408</v>
      </c>
      <c r="P87" s="11">
        <f t="shared" si="94"/>
        <v>31.906052663035993</v>
      </c>
      <c r="Q87" s="11">
        <f t="shared" si="94"/>
        <v>30.077426166792801</v>
      </c>
      <c r="S87" s="40">
        <f t="shared" si="95"/>
        <v>-1.4145959946077591</v>
      </c>
      <c r="T87" s="40">
        <f t="shared" si="96"/>
        <v>-0.52773336045653929</v>
      </c>
      <c r="W87" t="str">
        <f t="shared" si="97"/>
        <v>Process, plant and machine operatives</v>
      </c>
      <c r="X87" s="11">
        <f t="shared" si="97"/>
        <v>4.3888271016483866</v>
      </c>
      <c r="Y87" s="11">
        <f t="shared" si="97"/>
        <v>4.5215084784193476</v>
      </c>
      <c r="Z87" s="11">
        <f t="shared" si="97"/>
        <v>3.9015676685970515</v>
      </c>
      <c r="AA87" s="11">
        <f t="shared" si="97"/>
        <v>4.846211391687663</v>
      </c>
      <c r="AB87" s="11">
        <f t="shared" si="97"/>
        <v>5.2108199335811127</v>
      </c>
      <c r="AD87" s="40">
        <f t="shared" si="98"/>
        <v>-2.3261887454905983</v>
      </c>
      <c r="AE87" s="40">
        <f t="shared" si="99"/>
        <v>1.9477850998774304</v>
      </c>
    </row>
    <row r="88" spans="1:31" x14ac:dyDescent="0.2">
      <c r="A88" t="str">
        <f t="shared" si="92"/>
        <v>Elementary occupations</v>
      </c>
      <c r="B88" s="11">
        <f t="shared" si="92"/>
        <v>95.647235963782123</v>
      </c>
      <c r="C88" s="11">
        <f t="shared" si="92"/>
        <v>96.459298877025802</v>
      </c>
      <c r="D88" s="11">
        <f t="shared" si="92"/>
        <v>87.747133228473288</v>
      </c>
      <c r="E88" s="11">
        <f t="shared" si="92"/>
        <v>87.418844276352701</v>
      </c>
      <c r="F88" s="11">
        <f t="shared" si="92"/>
        <v>84.056873174799676</v>
      </c>
      <c r="H88" s="40">
        <f t="shared" si="100"/>
        <v>-1.7093736738885479</v>
      </c>
      <c r="I88" s="40">
        <f t="shared" si="93"/>
        <v>-0.28602723179859124</v>
      </c>
      <c r="L88" t="str">
        <f t="shared" si="94"/>
        <v>Elementary occupations</v>
      </c>
      <c r="M88" s="11">
        <f t="shared" si="94"/>
        <v>49.214090055575738</v>
      </c>
      <c r="N88" s="11">
        <f t="shared" si="94"/>
        <v>48.694273018599581</v>
      </c>
      <c r="O88" s="11">
        <f t="shared" si="94"/>
        <v>44.593481284184797</v>
      </c>
      <c r="P88" s="11">
        <f t="shared" si="94"/>
        <v>45.731219450584788</v>
      </c>
      <c r="Q88" s="11">
        <f t="shared" si="94"/>
        <v>43.326192544897644</v>
      </c>
      <c r="S88" s="40">
        <f t="shared" si="95"/>
        <v>-1.9525318186647711</v>
      </c>
      <c r="T88" s="40">
        <f t="shared" si="96"/>
        <v>-0.19201759663239892</v>
      </c>
      <c r="W88" t="str">
        <f t="shared" si="97"/>
        <v>Elementary occupations</v>
      </c>
      <c r="X88" s="11">
        <f t="shared" si="97"/>
        <v>46.433145908206185</v>
      </c>
      <c r="Y88" s="11">
        <f t="shared" si="97"/>
        <v>47.76502585842637</v>
      </c>
      <c r="Z88" s="11">
        <f t="shared" si="97"/>
        <v>43.153651944288498</v>
      </c>
      <c r="AA88" s="11">
        <f t="shared" si="97"/>
        <v>41.68762482576787</v>
      </c>
      <c r="AB88" s="11">
        <f t="shared" si="97"/>
        <v>40.730680629902167</v>
      </c>
      <c r="AD88" s="40">
        <f t="shared" si="98"/>
        <v>-1.4542522634261035</v>
      </c>
      <c r="AE88" s="40">
        <f t="shared" si="99"/>
        <v>-0.38449502003622404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810.76200000000017</v>
      </c>
      <c r="C90" s="34">
        <f t="shared" si="101"/>
        <v>863.70900000000017</v>
      </c>
      <c r="D90" s="34">
        <f t="shared" si="101"/>
        <v>844.02900000000022</v>
      </c>
      <c r="E90" s="34">
        <f t="shared" si="101"/>
        <v>860.255</v>
      </c>
      <c r="F90" s="34">
        <f t="shared" si="101"/>
        <v>885.48499999999945</v>
      </c>
      <c r="H90" s="43">
        <f>IF(D$6-B$6 &lt;&gt; 0,(EXP(LN(D18/B18)/(D$6-B$6))-1)*100,0)</f>
        <v>0.80748890696860087</v>
      </c>
      <c r="I90" s="43">
        <f>F56</f>
        <v>0.3201692055678107</v>
      </c>
      <c r="L90" s="24" t="str">
        <f t="shared" ref="L90:Q90" si="102">L18</f>
        <v>All occupations</v>
      </c>
      <c r="M90" s="34">
        <f t="shared" si="102"/>
        <v>415.01728129994535</v>
      </c>
      <c r="N90" s="34">
        <f t="shared" si="102"/>
        <v>437.4166357700812</v>
      </c>
      <c r="O90" s="34">
        <f t="shared" si="102"/>
        <v>422.6079657215538</v>
      </c>
      <c r="P90" s="34">
        <f t="shared" si="102"/>
        <v>430.46707773034223</v>
      </c>
      <c r="Q90" s="34">
        <f t="shared" si="102"/>
        <v>442.17854169655931</v>
      </c>
      <c r="S90" s="43">
        <f>IF(O$6-M$6 &lt;&gt; 0,(EXP(LN(O18/M18)/(O$6-M$6))-1)*100,0)</f>
        <v>0.36315367629655704</v>
      </c>
      <c r="T90" s="43">
        <f>Q56</f>
        <v>0.30224776147209642</v>
      </c>
      <c r="W90" s="24" t="str">
        <f t="shared" ref="W90:AB90" si="103">W18</f>
        <v>All occupations</v>
      </c>
      <c r="X90" s="34">
        <f t="shared" si="103"/>
        <v>395.7447187000547</v>
      </c>
      <c r="Y90" s="34">
        <f t="shared" si="103"/>
        <v>426.29236422991926</v>
      </c>
      <c r="Z90" s="34">
        <f t="shared" si="103"/>
        <v>421.42103427844654</v>
      </c>
      <c r="AA90" s="34">
        <f t="shared" si="103"/>
        <v>429.78792226965754</v>
      </c>
      <c r="AB90" s="34">
        <f t="shared" si="103"/>
        <v>443.30645830344065</v>
      </c>
      <c r="AD90" s="43">
        <f>IF(Z$6-X$6 &lt;&gt; 0,(EXP(LN(Z18/X18)/(Z$6-X$6))-1)*100,0)</f>
        <v>1.26519799058884</v>
      </c>
      <c r="AE90" s="43">
        <f>AB56</f>
        <v>0.33809622687834828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Coast to Capital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Coast to Capital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Coast to Capital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61.595106570056316</v>
      </c>
      <c r="C8" s="11">
        <v>72.85763596822504</v>
      </c>
      <c r="D8" s="11">
        <v>73.54306461016435</v>
      </c>
      <c r="E8" s="11">
        <v>66.787399005233425</v>
      </c>
      <c r="F8" s="11">
        <v>71.534953715217085</v>
      </c>
      <c r="G8" s="10"/>
      <c r="H8" s="11">
        <f>F8-D8</f>
        <v>-2.008110894947265</v>
      </c>
      <c r="I8" s="11">
        <f>'RD T1'!E7</f>
        <v>35.352890515756336</v>
      </c>
      <c r="J8" s="11">
        <f>SUM(H8:I8)</f>
        <v>33.344779620809071</v>
      </c>
      <c r="L8" s="10" t="str">
        <f>name!D4</f>
        <v>11 Corporate managers and directors</v>
      </c>
      <c r="M8" s="11">
        <v>41.855147426224491</v>
      </c>
      <c r="N8" s="11">
        <v>47.386915105199037</v>
      </c>
      <c r="O8" s="11">
        <v>47.429451510176058</v>
      </c>
      <c r="P8" s="11">
        <v>40.92624337507246</v>
      </c>
      <c r="Q8" s="11">
        <v>41.83836215670879</v>
      </c>
      <c r="R8" s="10"/>
      <c r="S8" s="11">
        <f>Q8-O8</f>
        <v>-5.5910893534672681</v>
      </c>
      <c r="T8" s="11">
        <f>'RD T1'!T7</f>
        <v>19.407403178251531</v>
      </c>
      <c r="U8" s="11">
        <f>SUM(S8:T8)</f>
        <v>13.816313824784263</v>
      </c>
      <c r="W8" s="10" t="str">
        <f>name!D4</f>
        <v>11 Corporate managers and directors</v>
      </c>
      <c r="X8" s="11">
        <v>19.739959143831829</v>
      </c>
      <c r="Y8" s="11">
        <v>25.47072086302612</v>
      </c>
      <c r="Z8" s="11">
        <v>26.113613099988434</v>
      </c>
      <c r="AA8" s="11">
        <v>25.86115563016099</v>
      </c>
      <c r="AB8" s="11">
        <v>29.696591558508473</v>
      </c>
      <c r="AC8" s="10"/>
      <c r="AD8" s="11">
        <f>AB8-Z8</f>
        <v>3.5829784585200386</v>
      </c>
      <c r="AE8" s="11">
        <f>'RD T1'!T36</f>
        <v>15.945487337504815</v>
      </c>
      <c r="AF8" s="11">
        <f>SUM(AD8:AE8)</f>
        <v>19.528465796024854</v>
      </c>
    </row>
    <row r="9" spans="1:32" x14ac:dyDescent="0.2">
      <c r="A9" s="10" t="str">
        <f>name!D5</f>
        <v>12 Other managers and proprietors</v>
      </c>
      <c r="B9" s="11">
        <v>28.790238646527808</v>
      </c>
      <c r="C9" s="11">
        <v>30.494268960164462</v>
      </c>
      <c r="D9" s="11">
        <v>29.946785046624044</v>
      </c>
      <c r="E9" s="11">
        <v>31.348182779873781</v>
      </c>
      <c r="F9" s="11">
        <v>35.111971359986114</v>
      </c>
      <c r="H9" s="11">
        <f t="shared" ref="H9:H32" si="2">F9-D9</f>
        <v>5.1651863133620708</v>
      </c>
      <c r="I9" s="11">
        <f>'RD T1'!E8</f>
        <v>18.292215292277881</v>
      </c>
      <c r="J9" s="11">
        <f>SUM(H9:I9)</f>
        <v>23.457401605639951</v>
      </c>
      <c r="L9" s="10" t="str">
        <f>name!D5</f>
        <v>12 Other managers and proprietors</v>
      </c>
      <c r="M9" s="11">
        <v>16.583345036212553</v>
      </c>
      <c r="N9" s="11">
        <v>17.491224607844522</v>
      </c>
      <c r="O9" s="11">
        <v>16.319335787041965</v>
      </c>
      <c r="P9" s="11">
        <v>18.451720543382972</v>
      </c>
      <c r="Q9" s="11">
        <v>20.532051753944376</v>
      </c>
      <c r="S9" s="11">
        <f t="shared" ref="S9:S32" si="3">Q9-O9</f>
        <v>4.2127159669024117</v>
      </c>
      <c r="T9" s="11">
        <f>'RD T1'!T8</f>
        <v>9.5841491374610115</v>
      </c>
      <c r="U9" s="11">
        <f>SUM(S9:T9)</f>
        <v>13.796865104363423</v>
      </c>
      <c r="W9" s="10" t="str">
        <f>name!D5</f>
        <v>12 Other managers and proprietors</v>
      </c>
      <c r="X9" s="11">
        <v>12.206893610315303</v>
      </c>
      <c r="Y9" s="11">
        <v>13.003044352319931</v>
      </c>
      <c r="Z9" s="11">
        <v>13.627449259582107</v>
      </c>
      <c r="AA9" s="11">
        <v>12.896462236490825</v>
      </c>
      <c r="AB9" s="11">
        <v>14.579919606041718</v>
      </c>
      <c r="AD9" s="11">
        <f t="shared" ref="AD9:AD32" si="4">AB9-Z9</f>
        <v>0.95247034645961115</v>
      </c>
      <c r="AE9" s="11">
        <f>'RD T1'!T37</f>
        <v>8.7080661548168692</v>
      </c>
      <c r="AF9" s="11">
        <f>SUM(AD9:AE9)</f>
        <v>9.6605365012764803</v>
      </c>
    </row>
    <row r="10" spans="1:32" x14ac:dyDescent="0.2">
      <c r="A10" s="10" t="str">
        <f>name!D6</f>
        <v>21 Science, research, engineering and technology professionals</v>
      </c>
      <c r="B10" s="11">
        <v>49.139695400891299</v>
      </c>
      <c r="C10" s="11">
        <v>55.444105472650278</v>
      </c>
      <c r="D10" s="11">
        <v>57.32918880303761</v>
      </c>
      <c r="E10" s="11">
        <v>70.223594240879933</v>
      </c>
      <c r="F10" s="11">
        <v>78.73018924650917</v>
      </c>
      <c r="G10" s="11"/>
      <c r="H10" s="11">
        <f t="shared" si="2"/>
        <v>21.40100044347156</v>
      </c>
      <c r="I10" s="11">
        <f>'RD T1'!E9</f>
        <v>27.066212192679899</v>
      </c>
      <c r="J10" s="11">
        <f t="shared" ref="J10:J32" si="5">SUM(H10:I10)</f>
        <v>48.467212636151459</v>
      </c>
      <c r="L10" s="10" t="str">
        <f>name!D6</f>
        <v>21 Science, research, engineering and technology professionals</v>
      </c>
      <c r="M10" s="11">
        <v>38.529066917827528</v>
      </c>
      <c r="N10" s="11">
        <v>43.729496598051163</v>
      </c>
      <c r="O10" s="11">
        <v>43.362996227761805</v>
      </c>
      <c r="P10" s="11">
        <v>51.337821408529805</v>
      </c>
      <c r="Q10" s="11">
        <v>56.279215699748335</v>
      </c>
      <c r="R10" s="11"/>
      <c r="S10" s="11">
        <f t="shared" si="3"/>
        <v>12.91621947198653</v>
      </c>
      <c r="T10" s="11">
        <f>'RD T1'!T9</f>
        <v>17.049125568026039</v>
      </c>
      <c r="U10" s="11">
        <f t="shared" ref="U10:U32" si="6">SUM(S10:T10)</f>
        <v>29.965345040012568</v>
      </c>
      <c r="W10" s="10" t="str">
        <f>name!D6</f>
        <v>21 Science, research, engineering and technology professionals</v>
      </c>
      <c r="X10" s="11">
        <v>10.610628483063854</v>
      </c>
      <c r="Y10" s="11">
        <v>11.714608874599152</v>
      </c>
      <c r="Z10" s="11">
        <v>13.966192575275814</v>
      </c>
      <c r="AA10" s="11">
        <v>18.885772832350177</v>
      </c>
      <c r="AB10" s="11">
        <v>22.450973546760896</v>
      </c>
      <c r="AC10" s="11"/>
      <c r="AD10" s="11">
        <f t="shared" si="4"/>
        <v>8.4847809714850815</v>
      </c>
      <c r="AE10" s="11">
        <f>'RD T1'!T38</f>
        <v>10.017086624653855</v>
      </c>
      <c r="AF10" s="11">
        <f t="shared" ref="AF10:AF32" si="7">SUM(AD10:AE10)</f>
        <v>18.501867596138936</v>
      </c>
    </row>
    <row r="11" spans="1:32" x14ac:dyDescent="0.2">
      <c r="A11" s="10" t="str">
        <f>name!D7</f>
        <v>22 Health professionals</v>
      </c>
      <c r="B11" s="11">
        <v>29.910446080913253</v>
      </c>
      <c r="C11" s="11">
        <v>36.612090266903408</v>
      </c>
      <c r="D11" s="11">
        <v>36.412489378103366</v>
      </c>
      <c r="E11" s="11">
        <v>35.333629036595127</v>
      </c>
      <c r="F11" s="11">
        <v>36.324872090185238</v>
      </c>
      <c r="G11" s="11"/>
      <c r="H11" s="11">
        <f t="shared" si="2"/>
        <v>-8.7617287918128284E-2</v>
      </c>
      <c r="I11" s="11">
        <f>'RD T1'!E10</f>
        <v>19.096915940124717</v>
      </c>
      <c r="J11" s="11">
        <f t="shared" si="5"/>
        <v>19.009298652206589</v>
      </c>
      <c r="L11" s="10" t="str">
        <f>name!D7</f>
        <v>22 Health professionals</v>
      </c>
      <c r="M11" s="11">
        <v>6.267401817792349</v>
      </c>
      <c r="N11" s="11">
        <v>7.5491336029249947</v>
      </c>
      <c r="O11" s="11">
        <v>8.2660634671786042</v>
      </c>
      <c r="P11" s="11">
        <v>8.0991672962040617</v>
      </c>
      <c r="Q11" s="11">
        <v>8.4004447010736296</v>
      </c>
      <c r="R11" s="11"/>
      <c r="S11" s="11">
        <f t="shared" si="3"/>
        <v>0.13438123389502543</v>
      </c>
      <c r="T11" s="11">
        <f>'RD T1'!T10</f>
        <v>3.051359278297761</v>
      </c>
      <c r="U11" s="11">
        <f t="shared" si="6"/>
        <v>3.1857405121927864</v>
      </c>
      <c r="W11" s="10" t="str">
        <f>name!D7</f>
        <v>22 Health professionals</v>
      </c>
      <c r="X11" s="11">
        <v>23.643044263120942</v>
      </c>
      <c r="Y11" s="11">
        <v>29.062956663978404</v>
      </c>
      <c r="Z11" s="11">
        <v>28.146425910924741</v>
      </c>
      <c r="AA11" s="11">
        <v>27.234461740391069</v>
      </c>
      <c r="AB11" s="11">
        <v>27.924427389111631</v>
      </c>
      <c r="AC11" s="11"/>
      <c r="AD11" s="11">
        <f t="shared" si="4"/>
        <v>-0.22199852181310931</v>
      </c>
      <c r="AE11" s="11">
        <f>'RD T1'!T39</f>
        <v>16.045556661826961</v>
      </c>
      <c r="AF11" s="11">
        <f t="shared" si="7"/>
        <v>15.823558140013851</v>
      </c>
    </row>
    <row r="12" spans="1:32" x14ac:dyDescent="0.2">
      <c r="A12" s="10" t="str">
        <f>name!D8</f>
        <v>23 Teaching and other educational professionals</v>
      </c>
      <c r="B12" s="11">
        <v>35.396638863748379</v>
      </c>
      <c r="C12" s="11">
        <v>39.343863959436874</v>
      </c>
      <c r="D12" s="11">
        <v>39.698179015235404</v>
      </c>
      <c r="E12" s="11">
        <v>38.433399777436279</v>
      </c>
      <c r="F12" s="11">
        <v>40.808950185995698</v>
      </c>
      <c r="G12" s="11"/>
      <c r="H12" s="11">
        <f t="shared" si="2"/>
        <v>1.1107711707602945</v>
      </c>
      <c r="I12" s="11">
        <f>'RD T1'!E11</f>
        <v>20.263136661468355</v>
      </c>
      <c r="J12" s="11">
        <f t="shared" si="5"/>
        <v>21.37390783222865</v>
      </c>
      <c r="L12" s="10" t="str">
        <f>name!D8</f>
        <v>23 Teaching and other educational professionals</v>
      </c>
      <c r="M12" s="11">
        <v>11.046362549521321</v>
      </c>
      <c r="N12" s="11">
        <v>11.651908474694658</v>
      </c>
      <c r="O12" s="11">
        <v>12.324067961721445</v>
      </c>
      <c r="P12" s="11">
        <v>12.342151684481962</v>
      </c>
      <c r="Q12" s="11">
        <v>13.053894204519572</v>
      </c>
      <c r="R12" s="11"/>
      <c r="S12" s="11">
        <f t="shared" si="3"/>
        <v>0.72982624279812747</v>
      </c>
      <c r="T12" s="11">
        <f>'RD T1'!T11</f>
        <v>5.3861965338841324</v>
      </c>
      <c r="U12" s="11">
        <f t="shared" si="6"/>
        <v>6.1160227766822599</v>
      </c>
      <c r="W12" s="10" t="str">
        <f>name!D8</f>
        <v>23 Teaching and other educational professionals</v>
      </c>
      <c r="X12" s="11">
        <v>24.350276314227095</v>
      </c>
      <c r="Y12" s="11">
        <v>27.691955484742163</v>
      </c>
      <c r="Z12" s="11">
        <v>27.374111053513989</v>
      </c>
      <c r="AA12" s="11">
        <v>26.091248092954338</v>
      </c>
      <c r="AB12" s="11">
        <v>27.755055981476119</v>
      </c>
      <c r="AC12" s="11"/>
      <c r="AD12" s="11">
        <f t="shared" si="4"/>
        <v>0.38094492796212975</v>
      </c>
      <c r="AE12" s="11">
        <f>'RD T1'!T40</f>
        <v>14.876940127584227</v>
      </c>
      <c r="AF12" s="11">
        <f t="shared" si="7"/>
        <v>15.257885055546357</v>
      </c>
    </row>
    <row r="13" spans="1:32" x14ac:dyDescent="0.2">
      <c r="A13" s="10" t="str">
        <f>name!D9</f>
        <v>24 Business, media and public service professionals</v>
      </c>
      <c r="B13" s="11">
        <v>50.423593905471591</v>
      </c>
      <c r="C13" s="11">
        <v>58.929859459197885</v>
      </c>
      <c r="D13" s="11">
        <v>62.427833097374844</v>
      </c>
      <c r="E13" s="11">
        <v>65.284480545243412</v>
      </c>
      <c r="F13" s="11">
        <v>71.165575908502149</v>
      </c>
      <c r="G13" s="11"/>
      <c r="H13" s="11">
        <f t="shared" si="2"/>
        <v>8.7377428111273048</v>
      </c>
      <c r="I13" s="11">
        <f>'RD T1'!E12</f>
        <v>31.785664222974688</v>
      </c>
      <c r="J13" s="11">
        <f t="shared" si="5"/>
        <v>40.523407034101993</v>
      </c>
      <c r="L13" s="10" t="str">
        <f>name!D9</f>
        <v>24 Business, media and public service professionals</v>
      </c>
      <c r="M13" s="11">
        <v>29.575479662592727</v>
      </c>
      <c r="N13" s="11">
        <v>32.728124419129891</v>
      </c>
      <c r="O13" s="11">
        <v>34.260256152098343</v>
      </c>
      <c r="P13" s="11">
        <v>36.174748451114155</v>
      </c>
      <c r="Q13" s="11">
        <v>38.703804899566755</v>
      </c>
      <c r="R13" s="11"/>
      <c r="S13" s="11">
        <f t="shared" si="3"/>
        <v>4.4435487474684123</v>
      </c>
      <c r="T13" s="11">
        <f>'RD T1'!T12</f>
        <v>15.449053145357331</v>
      </c>
      <c r="U13" s="11">
        <f t="shared" si="6"/>
        <v>19.892601892825745</v>
      </c>
      <c r="W13" s="10" t="str">
        <f>name!D9</f>
        <v>24 Business, media and public service professionals</v>
      </c>
      <c r="X13" s="11">
        <v>20.848114242878758</v>
      </c>
      <c r="Y13" s="11">
        <v>26.201735040068044</v>
      </c>
      <c r="Z13" s="11">
        <v>28.167576945276465</v>
      </c>
      <c r="AA13" s="11">
        <v>29.109732094129232</v>
      </c>
      <c r="AB13" s="11">
        <v>32.461771008935344</v>
      </c>
      <c r="AC13" s="11"/>
      <c r="AD13" s="11">
        <f t="shared" si="4"/>
        <v>4.2941940636588782</v>
      </c>
      <c r="AE13" s="11">
        <f>'RD T1'!T41</f>
        <v>16.336611077617359</v>
      </c>
      <c r="AF13" s="11">
        <f t="shared" si="7"/>
        <v>20.630805141276237</v>
      </c>
    </row>
    <row r="14" spans="1:32" x14ac:dyDescent="0.2">
      <c r="A14" s="10" t="str">
        <f>name!D10</f>
        <v>31 Science, engineering and technology associate professionals</v>
      </c>
      <c r="B14" s="11">
        <v>12.602380648575904</v>
      </c>
      <c r="C14" s="11">
        <v>14.887322362082921</v>
      </c>
      <c r="D14" s="11">
        <v>16.022880748874112</v>
      </c>
      <c r="E14" s="11">
        <v>15.0680725413776</v>
      </c>
      <c r="F14" s="11">
        <v>16.163969361497685</v>
      </c>
      <c r="G14" s="11"/>
      <c r="H14" s="11">
        <f t="shared" si="2"/>
        <v>0.14108861262357308</v>
      </c>
      <c r="I14" s="11">
        <f>'RD T1'!E13</f>
        <v>6.3927931510324383</v>
      </c>
      <c r="J14" s="11">
        <f t="shared" si="5"/>
        <v>6.5338817636560114</v>
      </c>
      <c r="L14" s="10" t="str">
        <f>name!D10</f>
        <v>31 Science, engineering and technology associate professionals</v>
      </c>
      <c r="M14" s="11">
        <v>8.6415719703832359</v>
      </c>
      <c r="N14" s="11">
        <v>10.706895998859375</v>
      </c>
      <c r="O14" s="11">
        <v>11.02324204941276</v>
      </c>
      <c r="P14" s="11">
        <v>9.7328010017049973</v>
      </c>
      <c r="Q14" s="11">
        <v>9.9393555835924801</v>
      </c>
      <c r="R14" s="11"/>
      <c r="S14" s="11">
        <f t="shared" si="3"/>
        <v>-1.0838864658202798</v>
      </c>
      <c r="T14" s="11">
        <f>'RD T1'!T13</f>
        <v>3.5843515717308239</v>
      </c>
      <c r="U14" s="11">
        <f t="shared" si="6"/>
        <v>2.5004651059105441</v>
      </c>
      <c r="W14" s="10" t="str">
        <f>name!D10</f>
        <v>31 Science, engineering and technology associate professionals</v>
      </c>
      <c r="X14" s="11">
        <v>3.9608086781926795</v>
      </c>
      <c r="Y14" s="11">
        <v>4.1804263632235328</v>
      </c>
      <c r="Z14" s="11">
        <v>4.9996386994613795</v>
      </c>
      <c r="AA14" s="11">
        <v>5.3352715396725756</v>
      </c>
      <c r="AB14" s="11">
        <v>6.2246137779052031</v>
      </c>
      <c r="AC14" s="11"/>
      <c r="AD14" s="11">
        <f t="shared" si="4"/>
        <v>1.2249750784438236</v>
      </c>
      <c r="AE14" s="11">
        <f>'RD T1'!T42</f>
        <v>2.8084415793016144</v>
      </c>
      <c r="AF14" s="11">
        <f t="shared" si="7"/>
        <v>4.0334166577454376</v>
      </c>
    </row>
    <row r="15" spans="1:32" x14ac:dyDescent="0.2">
      <c r="A15" s="10" t="str">
        <f>name!D11</f>
        <v>32 Health and social care associate professionals</v>
      </c>
      <c r="B15" s="11">
        <v>13.448981244325154</v>
      </c>
      <c r="C15" s="11">
        <v>15.758464883062159</v>
      </c>
      <c r="D15" s="11">
        <v>16.072021548673167</v>
      </c>
      <c r="E15" s="11">
        <v>24.736880620033553</v>
      </c>
      <c r="F15" s="11">
        <v>28.070697591517831</v>
      </c>
      <c r="G15" s="11"/>
      <c r="H15" s="11">
        <f t="shared" si="2"/>
        <v>11.998676042844664</v>
      </c>
      <c r="I15" s="11">
        <f>'RD T1'!E14</f>
        <v>14.45569881416931</v>
      </c>
      <c r="J15" s="11">
        <f t="shared" si="5"/>
        <v>26.454374857013974</v>
      </c>
      <c r="L15" s="10" t="str">
        <f>name!D11</f>
        <v>32 Health and social care associate professionals</v>
      </c>
      <c r="M15" s="11">
        <v>2.7342645439956774</v>
      </c>
      <c r="N15" s="11">
        <v>2.8444382032107636</v>
      </c>
      <c r="O15" s="11">
        <v>3.2541109188868793</v>
      </c>
      <c r="P15" s="11">
        <v>4.271865645173393</v>
      </c>
      <c r="Q15" s="11">
        <v>4.6802560344310136</v>
      </c>
      <c r="R15" s="11"/>
      <c r="S15" s="11">
        <f t="shared" si="3"/>
        <v>1.4261451155441343</v>
      </c>
      <c r="T15" s="11">
        <f>'RD T1'!T14</f>
        <v>1.9912335341704637</v>
      </c>
      <c r="U15" s="11">
        <f t="shared" si="6"/>
        <v>3.4173786497145979</v>
      </c>
      <c r="W15" s="10" t="str">
        <f>name!D11</f>
        <v>32 Health and social care associate professionals</v>
      </c>
      <c r="X15" s="11">
        <v>10.714716700329477</v>
      </c>
      <c r="Y15" s="11">
        <v>12.914026679851398</v>
      </c>
      <c r="Z15" s="11">
        <v>12.817910629786301</v>
      </c>
      <c r="AA15" s="11">
        <v>20.465014974860161</v>
      </c>
      <c r="AB15" s="11">
        <v>23.390441557086817</v>
      </c>
      <c r="AC15" s="11"/>
      <c r="AD15" s="11">
        <f t="shared" si="4"/>
        <v>10.572530927300516</v>
      </c>
      <c r="AE15" s="11">
        <f>'RD T1'!T43</f>
        <v>12.464465279998848</v>
      </c>
      <c r="AF15" s="11">
        <f t="shared" si="7"/>
        <v>23.036996207299364</v>
      </c>
    </row>
    <row r="16" spans="1:32" x14ac:dyDescent="0.2">
      <c r="A16" s="10" t="str">
        <f>name!D12</f>
        <v>33 Protective service occupations</v>
      </c>
      <c r="B16" s="11">
        <v>10.155262053087888</v>
      </c>
      <c r="C16" s="11">
        <v>10.128084280085526</v>
      </c>
      <c r="D16" s="11">
        <v>10.635707093942797</v>
      </c>
      <c r="E16" s="11">
        <v>9.2474817841401578</v>
      </c>
      <c r="F16" s="11">
        <v>9.8318614078764845</v>
      </c>
      <c r="G16" s="11"/>
      <c r="H16" s="11">
        <f t="shared" si="2"/>
        <v>-0.80384568606631213</v>
      </c>
      <c r="I16" s="11">
        <f>'RD T1'!E15</f>
        <v>3.2742147749050283</v>
      </c>
      <c r="J16" s="11">
        <f t="shared" si="5"/>
        <v>2.4703690888387162</v>
      </c>
      <c r="L16" s="10" t="str">
        <f>name!D12</f>
        <v>33 Protective service occupations</v>
      </c>
      <c r="M16" s="11">
        <v>7.8824653703516878</v>
      </c>
      <c r="N16" s="11">
        <v>7.5580962466847401</v>
      </c>
      <c r="O16" s="11">
        <v>7.8045847016945098</v>
      </c>
      <c r="P16" s="11">
        <v>6.6821887516699077</v>
      </c>
      <c r="Q16" s="11">
        <v>6.5596902507494441</v>
      </c>
      <c r="R16" s="11"/>
      <c r="S16" s="11">
        <f t="shared" si="3"/>
        <v>-1.2448944509450657</v>
      </c>
      <c r="T16" s="11">
        <f>'RD T1'!T15</f>
        <v>1.8774350548363754</v>
      </c>
      <c r="U16" s="11">
        <f t="shared" si="6"/>
        <v>0.63254060389130973</v>
      </c>
      <c r="W16" s="10" t="str">
        <f>name!D12</f>
        <v>33 Protective service occupations</v>
      </c>
      <c r="X16" s="11">
        <v>2.2727966827362089</v>
      </c>
      <c r="Y16" s="11">
        <v>2.5699880334007723</v>
      </c>
      <c r="Z16" s="11">
        <v>2.8311223922482767</v>
      </c>
      <c r="AA16" s="11">
        <v>2.5652930324702554</v>
      </c>
      <c r="AB16" s="11">
        <v>3.2721711571270471</v>
      </c>
      <c r="AC16" s="11"/>
      <c r="AD16" s="11">
        <f t="shared" si="4"/>
        <v>0.44104876487877043</v>
      </c>
      <c r="AE16" s="11">
        <f>'RD T1'!T44</f>
        <v>1.3967797200686538</v>
      </c>
      <c r="AF16" s="11">
        <f t="shared" si="7"/>
        <v>1.8378284849474242</v>
      </c>
    </row>
    <row r="17" spans="1:32" x14ac:dyDescent="0.2">
      <c r="A17" s="10" t="str">
        <f>name!D13</f>
        <v>34 Culture, media and sports occupations</v>
      </c>
      <c r="B17" s="11">
        <v>19.445543314841689</v>
      </c>
      <c r="C17" s="11">
        <v>18.35400423970998</v>
      </c>
      <c r="D17" s="11">
        <v>19.12083262739749</v>
      </c>
      <c r="E17" s="11">
        <v>17.389655890822883</v>
      </c>
      <c r="F17" s="11">
        <v>18.723904915928856</v>
      </c>
      <c r="G17" s="11"/>
      <c r="H17" s="11">
        <f t="shared" si="2"/>
        <v>-0.39692771146863493</v>
      </c>
      <c r="I17" s="11">
        <f>'RD T1'!E16</f>
        <v>8.3862430144632825</v>
      </c>
      <c r="J17" s="11">
        <f t="shared" si="5"/>
        <v>7.9893153029946475</v>
      </c>
      <c r="L17" s="10" t="str">
        <f>name!D13</f>
        <v>34 Culture, media and sports occupations</v>
      </c>
      <c r="M17" s="11">
        <v>10.561391420419772</v>
      </c>
      <c r="N17" s="11">
        <v>9.4006760056945406</v>
      </c>
      <c r="O17" s="11">
        <v>9.3519923611949576</v>
      </c>
      <c r="P17" s="11">
        <v>8.4182578211333556</v>
      </c>
      <c r="Q17" s="11">
        <v>9.2790307501725895</v>
      </c>
      <c r="R17" s="11"/>
      <c r="S17" s="11">
        <f t="shared" si="3"/>
        <v>-7.2961611022368089E-2</v>
      </c>
      <c r="T17" s="11">
        <f>'RD T1'!T16</f>
        <v>3.5043300234823689</v>
      </c>
      <c r="U17" s="11">
        <f t="shared" si="6"/>
        <v>3.4313684124600008</v>
      </c>
      <c r="W17" s="10" t="str">
        <f>name!D13</f>
        <v>34 Culture, media and sports occupations</v>
      </c>
      <c r="X17" s="11">
        <v>8.8841518944219136</v>
      </c>
      <c r="Y17" s="11">
        <v>8.9533282340154283</v>
      </c>
      <c r="Z17" s="11">
        <v>9.7688402662025311</v>
      </c>
      <c r="AA17" s="11">
        <v>8.9713980696895295</v>
      </c>
      <c r="AB17" s="11">
        <v>9.4448741657562607</v>
      </c>
      <c r="AC17" s="11"/>
      <c r="AD17" s="11">
        <f t="shared" si="4"/>
        <v>-0.32396610044627039</v>
      </c>
      <c r="AE17" s="11">
        <f>'RD T1'!T45</f>
        <v>4.8819129909809131</v>
      </c>
      <c r="AF17" s="11">
        <f t="shared" si="7"/>
        <v>4.5579468905346427</v>
      </c>
    </row>
    <row r="18" spans="1:32" x14ac:dyDescent="0.2">
      <c r="A18" s="10" t="str">
        <f>name!D14</f>
        <v>35 Business and public service associate professionals</v>
      </c>
      <c r="B18" s="11">
        <v>53.783306275791034</v>
      </c>
      <c r="C18" s="11">
        <v>57.628163670401037</v>
      </c>
      <c r="D18" s="11">
        <v>58.804615677863481</v>
      </c>
      <c r="E18" s="11">
        <v>59.626857274261766</v>
      </c>
      <c r="F18" s="11">
        <v>62.261448919344659</v>
      </c>
      <c r="G18" s="11"/>
      <c r="H18" s="11">
        <f t="shared" si="2"/>
        <v>3.4568332414811778</v>
      </c>
      <c r="I18" s="11">
        <f>'RD T1'!E17</f>
        <v>27.693360065637719</v>
      </c>
      <c r="J18" s="11">
        <f t="shared" si="5"/>
        <v>31.150193307118897</v>
      </c>
      <c r="L18" s="10" t="str">
        <f>name!D14</f>
        <v>35 Business and public service associate professionals</v>
      </c>
      <c r="M18" s="11">
        <v>28.376321573312278</v>
      </c>
      <c r="N18" s="11">
        <v>29.572897375992088</v>
      </c>
      <c r="O18" s="11">
        <v>30.636698252611943</v>
      </c>
      <c r="P18" s="11">
        <v>30.719208520012018</v>
      </c>
      <c r="Q18" s="11">
        <v>31.158576764386893</v>
      </c>
      <c r="R18" s="11"/>
      <c r="S18" s="11">
        <f t="shared" si="3"/>
        <v>0.52187851177495048</v>
      </c>
      <c r="T18" s="11">
        <f>'RD T1'!T17</f>
        <v>11.875784871541288</v>
      </c>
      <c r="U18" s="11">
        <f t="shared" si="6"/>
        <v>12.397663383316239</v>
      </c>
      <c r="W18" s="10" t="str">
        <f>name!D14</f>
        <v>35 Business and public service associate professionals</v>
      </c>
      <c r="X18" s="11">
        <v>25.406984702478809</v>
      </c>
      <c r="Y18" s="11">
        <v>28.055266294408945</v>
      </c>
      <c r="Z18" s="11">
        <v>28.167917425251595</v>
      </c>
      <c r="AA18" s="11">
        <v>28.907648754249731</v>
      </c>
      <c r="AB18" s="11">
        <v>31.102872154957812</v>
      </c>
      <c r="AC18" s="11"/>
      <c r="AD18" s="11">
        <f t="shared" si="4"/>
        <v>2.9349547297062166</v>
      </c>
      <c r="AE18" s="11">
        <f>'RD T1'!T46</f>
        <v>15.817575194096428</v>
      </c>
      <c r="AF18" s="11">
        <f t="shared" si="7"/>
        <v>18.752529923802644</v>
      </c>
    </row>
    <row r="19" spans="1:32" x14ac:dyDescent="0.2">
      <c r="A19" s="10" t="str">
        <f>name!D15</f>
        <v>41 Administrative occupations</v>
      </c>
      <c r="B19" s="11">
        <v>70.148045636564206</v>
      </c>
      <c r="C19" s="11">
        <v>69.039756734949364</v>
      </c>
      <c r="D19" s="11">
        <v>70.247132864703659</v>
      </c>
      <c r="E19" s="11">
        <v>71.267736579131963</v>
      </c>
      <c r="F19" s="11">
        <v>67.098706015036555</v>
      </c>
      <c r="G19" s="11"/>
      <c r="H19" s="11">
        <f t="shared" si="2"/>
        <v>-3.1484268496671035</v>
      </c>
      <c r="I19" s="11">
        <f>'RD T1'!E18</f>
        <v>35.189353327317292</v>
      </c>
      <c r="J19" s="11">
        <f t="shared" si="5"/>
        <v>32.040926477650189</v>
      </c>
      <c r="L19" s="10" t="str">
        <f>name!D15</f>
        <v>41 Administrative occupations</v>
      </c>
      <c r="M19" s="11">
        <v>17.851858546233991</v>
      </c>
      <c r="N19" s="11">
        <v>16.597285591388619</v>
      </c>
      <c r="O19" s="11">
        <v>19.210443461948238</v>
      </c>
      <c r="P19" s="11">
        <v>19.84458208308201</v>
      </c>
      <c r="Q19" s="11">
        <v>21.128870787435805</v>
      </c>
      <c r="R19" s="11"/>
      <c r="S19" s="11">
        <f t="shared" si="3"/>
        <v>1.918427325487567</v>
      </c>
      <c r="T19" s="11">
        <f>'RD T1'!T18</f>
        <v>7.4492769688396079</v>
      </c>
      <c r="U19" s="11">
        <f t="shared" si="6"/>
        <v>9.3677042943271758</v>
      </c>
      <c r="W19" s="10" t="str">
        <f>name!D15</f>
        <v>41 Administrative occupations</v>
      </c>
      <c r="X19" s="11">
        <v>52.29618709033025</v>
      </c>
      <c r="Y19" s="11">
        <v>52.442471143560859</v>
      </c>
      <c r="Z19" s="11">
        <v>51.03668940275535</v>
      </c>
      <c r="AA19" s="11">
        <v>51.423154496049911</v>
      </c>
      <c r="AB19" s="11">
        <v>45.969835227600761</v>
      </c>
      <c r="AC19" s="11"/>
      <c r="AD19" s="11">
        <f t="shared" si="4"/>
        <v>-5.0668541751545888</v>
      </c>
      <c r="AE19" s="11">
        <f>'RD T1'!T47</f>
        <v>27.74007635847768</v>
      </c>
      <c r="AF19" s="11">
        <f t="shared" si="7"/>
        <v>22.673222183323091</v>
      </c>
    </row>
    <row r="20" spans="1:32" x14ac:dyDescent="0.2">
      <c r="A20" s="10" t="str">
        <f>name!D16</f>
        <v>42 Secretarial and related occupations</v>
      </c>
      <c r="B20" s="11">
        <v>20.530600987403453</v>
      </c>
      <c r="C20" s="11">
        <v>18.857273298802752</v>
      </c>
      <c r="D20" s="11">
        <v>18.26207756378405</v>
      </c>
      <c r="E20" s="11">
        <v>16.495692469704675</v>
      </c>
      <c r="F20" s="11">
        <v>12.403392009421838</v>
      </c>
      <c r="G20" s="11"/>
      <c r="H20" s="11">
        <f t="shared" si="2"/>
        <v>-5.8586855543622125</v>
      </c>
      <c r="I20" s="11">
        <f>'RD T1'!E19</f>
        <v>8.1200467716727935</v>
      </c>
      <c r="J20" s="11">
        <f t="shared" si="5"/>
        <v>2.261361217310581</v>
      </c>
      <c r="L20" s="10" t="str">
        <f>name!D16</f>
        <v>42 Secretarial and related occupations</v>
      </c>
      <c r="M20" s="11">
        <v>0.97385970574800518</v>
      </c>
      <c r="N20" s="11">
        <v>0.79258392727086224</v>
      </c>
      <c r="O20" s="11">
        <v>0.72814679857710696</v>
      </c>
      <c r="P20" s="11">
        <v>0.70103377722239779</v>
      </c>
      <c r="Q20" s="11">
        <v>0.77862867708982386</v>
      </c>
      <c r="R20" s="11"/>
      <c r="S20" s="11">
        <f t="shared" si="3"/>
        <v>5.0481878512716905E-2</v>
      </c>
      <c r="T20" s="11">
        <f>'RD T1'!T19</f>
        <v>0.23255875847398402</v>
      </c>
      <c r="U20" s="11">
        <f t="shared" si="6"/>
        <v>0.2830406369867009</v>
      </c>
      <c r="W20" s="10" t="str">
        <f>name!D16</f>
        <v>42 Secretarial and related occupations</v>
      </c>
      <c r="X20" s="11">
        <v>19.556741281655444</v>
      </c>
      <c r="Y20" s="11">
        <v>18.064689371531887</v>
      </c>
      <c r="Z20" s="11">
        <v>17.533930765206936</v>
      </c>
      <c r="AA20" s="11">
        <v>15.794658692482276</v>
      </c>
      <c r="AB20" s="11">
        <v>11.624763332332018</v>
      </c>
      <c r="AC20" s="11"/>
      <c r="AD20" s="11">
        <f t="shared" si="4"/>
        <v>-5.9091674328749182</v>
      </c>
      <c r="AE20" s="11">
        <f>'RD T1'!T48</f>
        <v>7.8874880131988077</v>
      </c>
      <c r="AF20" s="11">
        <f t="shared" si="7"/>
        <v>1.9783205803238895</v>
      </c>
    </row>
    <row r="21" spans="1:32" x14ac:dyDescent="0.2">
      <c r="A21" s="10" t="str">
        <f>name!D17</f>
        <v>51 Skilled agricultural and related trades</v>
      </c>
      <c r="B21" s="11">
        <v>8.3412407981771839</v>
      </c>
      <c r="C21" s="11">
        <v>9.3552283176119015</v>
      </c>
      <c r="D21" s="11">
        <v>7.2795482824823923</v>
      </c>
      <c r="E21" s="11">
        <v>7.3882344038848791</v>
      </c>
      <c r="F21" s="11">
        <v>8.4187768921036383</v>
      </c>
      <c r="G21" s="11"/>
      <c r="H21" s="11">
        <f t="shared" si="2"/>
        <v>1.1392286096212461</v>
      </c>
      <c r="I21" s="11">
        <f>'RD T1'!E20</f>
        <v>4.3318939448802469</v>
      </c>
      <c r="J21" s="11">
        <f t="shared" si="5"/>
        <v>5.471122554501493</v>
      </c>
      <c r="L21" s="10" t="str">
        <f>name!D17</f>
        <v>51 Skilled agricultural and related trades</v>
      </c>
      <c r="M21" s="11">
        <v>6.3950847406329849</v>
      </c>
      <c r="N21" s="11">
        <v>7.9771769117738218</v>
      </c>
      <c r="O21" s="11">
        <v>5.4407991264394111</v>
      </c>
      <c r="P21" s="11">
        <v>5.3676377044654933</v>
      </c>
      <c r="Q21" s="11">
        <v>5.9253133600103256</v>
      </c>
      <c r="R21" s="11"/>
      <c r="S21" s="11">
        <f t="shared" si="3"/>
        <v>0.4845142335709145</v>
      </c>
      <c r="T21" s="11">
        <f>'RD T1'!T20</f>
        <v>2.8580164765086615</v>
      </c>
      <c r="U21" s="11">
        <f t="shared" si="6"/>
        <v>3.342530710079576</v>
      </c>
      <c r="W21" s="10" t="str">
        <f>name!D17</f>
        <v>51 Skilled agricultural and related trades</v>
      </c>
      <c r="X21" s="11">
        <v>1.9461560575442021</v>
      </c>
      <c r="Y21" s="11">
        <v>1.3780514058380873</v>
      </c>
      <c r="Z21" s="11">
        <v>1.8387491560429809</v>
      </c>
      <c r="AA21" s="11">
        <v>2.0205966994193845</v>
      </c>
      <c r="AB21" s="11">
        <v>2.4934635320933158</v>
      </c>
      <c r="AC21" s="11"/>
      <c r="AD21" s="11">
        <f t="shared" si="4"/>
        <v>0.65471437605033489</v>
      </c>
      <c r="AE21" s="11">
        <f>'RD T1'!T49</f>
        <v>1.4738774683715852</v>
      </c>
      <c r="AF21" s="11">
        <f t="shared" si="7"/>
        <v>2.1285918444219201</v>
      </c>
    </row>
    <row r="22" spans="1:32" x14ac:dyDescent="0.2">
      <c r="A22" s="10" t="str">
        <f>name!D18</f>
        <v>52 Skilled metal, electrical and electronic trades</v>
      </c>
      <c r="B22" s="11">
        <v>24.992127990711936</v>
      </c>
      <c r="C22" s="11">
        <v>26.483151116760933</v>
      </c>
      <c r="D22" s="11">
        <v>22.992161336678354</v>
      </c>
      <c r="E22" s="11">
        <v>23.264913857796646</v>
      </c>
      <c r="F22" s="11">
        <v>22.343242797187987</v>
      </c>
      <c r="G22" s="11"/>
      <c r="H22" s="11">
        <f t="shared" si="2"/>
        <v>-0.64891853949036715</v>
      </c>
      <c r="I22" s="11">
        <f>'RD T1'!E21</f>
        <v>8.7765622450452589</v>
      </c>
      <c r="J22" s="11">
        <f t="shared" si="5"/>
        <v>8.1276437055548918</v>
      </c>
      <c r="L22" s="10" t="str">
        <f>name!D18</f>
        <v>52 Skilled metal, electrical and electronic trades</v>
      </c>
      <c r="M22" s="11">
        <v>24.418038693217778</v>
      </c>
      <c r="N22" s="11">
        <v>25.463964994267403</v>
      </c>
      <c r="O22" s="11">
        <v>22.250674979254782</v>
      </c>
      <c r="P22" s="11">
        <v>21.909049636476862</v>
      </c>
      <c r="Q22" s="11">
        <v>20.559352067421944</v>
      </c>
      <c r="R22" s="11"/>
      <c r="S22" s="11">
        <f t="shared" si="3"/>
        <v>-1.6913229118328381</v>
      </c>
      <c r="T22" s="11">
        <f>'RD T1'!T21</f>
        <v>7.9808288036115522</v>
      </c>
      <c r="U22" s="11">
        <f t="shared" si="6"/>
        <v>6.2895058917787141</v>
      </c>
      <c r="W22" s="10" t="str">
        <f>name!D18</f>
        <v>52 Skilled metal, electrical and electronic trades</v>
      </c>
      <c r="X22" s="11">
        <v>0.57408929749415261</v>
      </c>
      <c r="Y22" s="11">
        <v>1.0191861224935186</v>
      </c>
      <c r="Z22" s="11">
        <v>0.74148635742355506</v>
      </c>
      <c r="AA22" s="11">
        <v>1.3558642213197418</v>
      </c>
      <c r="AB22" s="11">
        <v>1.7838907297660513</v>
      </c>
      <c r="AC22" s="11"/>
      <c r="AD22" s="11">
        <f t="shared" si="4"/>
        <v>1.0424043723424963</v>
      </c>
      <c r="AE22" s="11">
        <f>'RD T1'!T50</f>
        <v>0.79573344143370817</v>
      </c>
      <c r="AF22" s="11">
        <f t="shared" si="7"/>
        <v>1.8381378137762043</v>
      </c>
    </row>
    <row r="23" spans="1:32" x14ac:dyDescent="0.2">
      <c r="A23" s="10" t="str">
        <f>name!D19</f>
        <v>53 Skilled construction and building trades</v>
      </c>
      <c r="B23" s="11">
        <v>22.992439420060858</v>
      </c>
      <c r="C23" s="11">
        <v>22.362370028002442</v>
      </c>
      <c r="D23" s="11">
        <v>19.850752532626185</v>
      </c>
      <c r="E23" s="11">
        <v>20.003344738468769</v>
      </c>
      <c r="F23" s="11">
        <v>17.861585274348297</v>
      </c>
      <c r="G23" s="11"/>
      <c r="H23" s="11">
        <f t="shared" si="2"/>
        <v>-1.9891672582778881</v>
      </c>
      <c r="I23" s="11">
        <f>'RD T1'!E22</f>
        <v>8.0805579631927689</v>
      </c>
      <c r="J23" s="11">
        <f t="shared" si="5"/>
        <v>6.0913907049148808</v>
      </c>
      <c r="L23" s="10" t="str">
        <f>name!D19</f>
        <v>53 Skilled construction and building trades</v>
      </c>
      <c r="M23" s="11">
        <v>22.627881843130837</v>
      </c>
      <c r="N23" s="11">
        <v>21.923251064046504</v>
      </c>
      <c r="O23" s="11">
        <v>19.437307358487764</v>
      </c>
      <c r="P23" s="11">
        <v>19.732838661118322</v>
      </c>
      <c r="Q23" s="11">
        <v>17.542907639531258</v>
      </c>
      <c r="R23" s="11"/>
      <c r="S23" s="11">
        <f t="shared" si="3"/>
        <v>-1.8943997189565067</v>
      </c>
      <c r="T23" s="11">
        <f>'RD T1'!T22</f>
        <v>7.9244698016038271</v>
      </c>
      <c r="U23" s="11">
        <f t="shared" si="6"/>
        <v>6.0300700826473204</v>
      </c>
      <c r="W23" s="10" t="str">
        <f>name!D19</f>
        <v>53 Skilled construction and building trades</v>
      </c>
      <c r="X23" s="11">
        <v>0.36455757693004898</v>
      </c>
      <c r="Y23" s="11">
        <v>0.4391189639559232</v>
      </c>
      <c r="Z23" s="11">
        <v>0.413445174138455</v>
      </c>
      <c r="AA23" s="11">
        <v>0.27050607735046001</v>
      </c>
      <c r="AB23" s="11">
        <v>0.31867763481704342</v>
      </c>
      <c r="AC23" s="11"/>
      <c r="AD23" s="11">
        <f t="shared" si="4"/>
        <v>-9.4767539321411576E-2</v>
      </c>
      <c r="AE23" s="11">
        <f>'RD T1'!T51</f>
        <v>0.15608816158894254</v>
      </c>
      <c r="AF23" s="11">
        <f t="shared" si="7"/>
        <v>6.1320622267530961E-2</v>
      </c>
    </row>
    <row r="24" spans="1:32" x14ac:dyDescent="0.2">
      <c r="A24" s="10" t="str">
        <f>name!D20</f>
        <v>54 Textiles, printing and other skilled trades</v>
      </c>
      <c r="B24" s="11">
        <v>18.942874252330373</v>
      </c>
      <c r="C24" s="11">
        <v>17.449912394960094</v>
      </c>
      <c r="D24" s="11">
        <v>16.020130016853329</v>
      </c>
      <c r="E24" s="11">
        <v>17.43811160939644</v>
      </c>
      <c r="F24" s="11">
        <v>18.261796209164096</v>
      </c>
      <c r="G24" s="11"/>
      <c r="H24" s="11">
        <f t="shared" si="2"/>
        <v>2.2416661923107668</v>
      </c>
      <c r="I24" s="11">
        <f>'RD T1'!E23</f>
        <v>7.559808114588324</v>
      </c>
      <c r="J24" s="11">
        <f t="shared" si="5"/>
        <v>9.8014743068990917</v>
      </c>
      <c r="L24" s="10" t="str">
        <f>name!D20</f>
        <v>54 Textiles, printing and other skilled trades</v>
      </c>
      <c r="M24" s="11">
        <v>11.948284365865252</v>
      </c>
      <c r="N24" s="11">
        <v>11.082642979004016</v>
      </c>
      <c r="O24" s="11">
        <v>9.2729958369303027</v>
      </c>
      <c r="P24" s="11">
        <v>10.106113703638393</v>
      </c>
      <c r="Q24" s="11">
        <v>10.459583156283694</v>
      </c>
      <c r="R24" s="11"/>
      <c r="S24" s="11">
        <f t="shared" si="3"/>
        <v>1.1865873193533911</v>
      </c>
      <c r="T24" s="11">
        <f>'RD T1'!T23</f>
        <v>3.2900452644471616</v>
      </c>
      <c r="U24" s="11">
        <f t="shared" si="6"/>
        <v>4.4766325838005532</v>
      </c>
      <c r="W24" s="10" t="str">
        <f>name!D20</f>
        <v>54 Textiles, printing and other skilled trades</v>
      </c>
      <c r="X24" s="11">
        <v>6.9945898864651319</v>
      </c>
      <c r="Y24" s="11">
        <v>6.3672694159560841</v>
      </c>
      <c r="Z24" s="11">
        <v>6.747134179923032</v>
      </c>
      <c r="AA24" s="11">
        <v>7.3319979057580191</v>
      </c>
      <c r="AB24" s="11">
        <v>7.8022130528804006</v>
      </c>
      <c r="AC24" s="11"/>
      <c r="AD24" s="11">
        <f t="shared" si="4"/>
        <v>1.0550788729573686</v>
      </c>
      <c r="AE24" s="11">
        <f>'RD T1'!T52</f>
        <v>4.2697628501411629</v>
      </c>
      <c r="AF24" s="11">
        <f t="shared" si="7"/>
        <v>5.3248417230985314</v>
      </c>
    </row>
    <row r="25" spans="1:32" x14ac:dyDescent="0.2">
      <c r="A25" s="10" t="str">
        <f>name!D21</f>
        <v>61 Caring personal service occupations</v>
      </c>
      <c r="B25" s="11">
        <v>60.359909143969162</v>
      </c>
      <c r="C25" s="11">
        <v>64.604954437630269</v>
      </c>
      <c r="D25" s="11">
        <v>61.909118769742562</v>
      </c>
      <c r="E25" s="11">
        <v>64.290050819414134</v>
      </c>
      <c r="F25" s="11">
        <v>68.12343565894875</v>
      </c>
      <c r="G25" s="11"/>
      <c r="H25" s="11">
        <f t="shared" si="2"/>
        <v>6.214316889206188</v>
      </c>
      <c r="I25" s="11">
        <f>'RD T1'!E24</f>
        <v>35.91427516521339</v>
      </c>
      <c r="J25" s="11">
        <f t="shared" si="5"/>
        <v>42.128592054419578</v>
      </c>
      <c r="L25" s="10" t="str">
        <f>name!D21</f>
        <v>61 Caring personal service occupations</v>
      </c>
      <c r="M25" s="11">
        <v>11.583356203196361</v>
      </c>
      <c r="N25" s="11">
        <v>11.735289295412024</v>
      </c>
      <c r="O25" s="11">
        <v>11.717419074021571</v>
      </c>
      <c r="P25" s="11">
        <v>13.956039700560925</v>
      </c>
      <c r="Q25" s="11">
        <v>16.094623800329686</v>
      </c>
      <c r="R25" s="11"/>
      <c r="S25" s="11">
        <f t="shared" si="3"/>
        <v>4.3772047263081149</v>
      </c>
      <c r="T25" s="11">
        <f>'RD T1'!T24</f>
        <v>6.3758274366441103</v>
      </c>
      <c r="U25" s="11">
        <f t="shared" si="6"/>
        <v>10.753032162952225</v>
      </c>
      <c r="W25" s="10" t="str">
        <f>name!D21</f>
        <v>61 Caring personal service occupations</v>
      </c>
      <c r="X25" s="11">
        <v>48.776552940772795</v>
      </c>
      <c r="Y25" s="11">
        <v>52.869665142218302</v>
      </c>
      <c r="Z25" s="11">
        <v>50.191699695720963</v>
      </c>
      <c r="AA25" s="11">
        <v>50.334011118853191</v>
      </c>
      <c r="AB25" s="11">
        <v>52.028811858619072</v>
      </c>
      <c r="AC25" s="11"/>
      <c r="AD25" s="11">
        <f t="shared" si="4"/>
        <v>1.8371121628981086</v>
      </c>
      <c r="AE25" s="11">
        <f>'RD T1'!T53</f>
        <v>29.538447728569274</v>
      </c>
      <c r="AF25" s="11">
        <f t="shared" si="7"/>
        <v>31.375559891467383</v>
      </c>
    </row>
    <row r="26" spans="1:32" x14ac:dyDescent="0.2">
      <c r="A26" s="10" t="str">
        <f>name!D22</f>
        <v>62 Leisure, travel and related personal service occupations</v>
      </c>
      <c r="B26" s="11">
        <v>21.298453523845314</v>
      </c>
      <c r="C26" s="11">
        <v>22.924735332251505</v>
      </c>
      <c r="D26" s="11">
        <v>21.081551676176787</v>
      </c>
      <c r="E26" s="11">
        <v>19.613359572345257</v>
      </c>
      <c r="F26" s="11">
        <v>19.828111666909656</v>
      </c>
      <c r="G26" s="11"/>
      <c r="H26" s="11">
        <f t="shared" si="2"/>
        <v>-1.2534400092671305</v>
      </c>
      <c r="I26" s="11">
        <f>'RD T1'!E25</f>
        <v>10.03789946103482</v>
      </c>
      <c r="J26" s="11">
        <f t="shared" si="5"/>
        <v>8.7844594517676899</v>
      </c>
      <c r="L26" s="10" t="str">
        <f>name!D22</f>
        <v>62 Leisure, travel and related personal service occupations</v>
      </c>
      <c r="M26" s="11">
        <v>6.2847611535672785</v>
      </c>
      <c r="N26" s="11">
        <v>7.1574228738207486</v>
      </c>
      <c r="O26" s="11">
        <v>6.459723487241555</v>
      </c>
      <c r="P26" s="11">
        <v>6.3006087847952577</v>
      </c>
      <c r="Q26" s="11">
        <v>6.9731100290013197</v>
      </c>
      <c r="R26" s="11"/>
      <c r="S26" s="11">
        <f t="shared" si="3"/>
        <v>0.51338654175976473</v>
      </c>
      <c r="T26" s="11">
        <f>'RD T1'!T25</f>
        <v>2.8595029061302468</v>
      </c>
      <c r="U26" s="11">
        <f t="shared" si="6"/>
        <v>3.3728894478900115</v>
      </c>
      <c r="W26" s="10" t="str">
        <f>name!D22</f>
        <v>62 Leisure, travel and related personal service occupations</v>
      </c>
      <c r="X26" s="11">
        <v>15.013692370278013</v>
      </c>
      <c r="Y26" s="11">
        <v>15.767312458430752</v>
      </c>
      <c r="Z26" s="11">
        <v>14.621828188935218</v>
      </c>
      <c r="AA26" s="11">
        <v>13.312750787549993</v>
      </c>
      <c r="AB26" s="11">
        <v>12.855001637908305</v>
      </c>
      <c r="AC26" s="11"/>
      <c r="AD26" s="11">
        <f t="shared" si="4"/>
        <v>-1.766826551026913</v>
      </c>
      <c r="AE26" s="11">
        <f>'RD T1'!T54</f>
        <v>7.1783965549045741</v>
      </c>
      <c r="AF26" s="11">
        <f t="shared" si="7"/>
        <v>5.4115700038776611</v>
      </c>
    </row>
    <row r="27" spans="1:32" x14ac:dyDescent="0.2">
      <c r="A27" s="10" t="str">
        <f>name!D23</f>
        <v>63 Community and civil enforcement occupations</v>
      </c>
      <c r="B27" s="11">
        <v>0.92152197898617327</v>
      </c>
      <c r="C27" s="11">
        <v>0.79336623076334301</v>
      </c>
      <c r="D27" s="11">
        <v>0.96446642323378384</v>
      </c>
      <c r="E27" s="11">
        <v>0.72890899546986965</v>
      </c>
      <c r="F27" s="11">
        <v>0.77557355526226401</v>
      </c>
      <c r="G27" s="11"/>
      <c r="H27" s="11">
        <f t="shared" si="2"/>
        <v>-0.18889286797151983</v>
      </c>
      <c r="I27" s="11">
        <f>'RD T1'!E26</f>
        <v>0.37399107708642837</v>
      </c>
      <c r="J27" s="11">
        <f t="shared" si="5"/>
        <v>0.18509820911490854</v>
      </c>
      <c r="L27" s="10" t="str">
        <f>name!D23</f>
        <v>63 Community and civil enforcement occupations</v>
      </c>
      <c r="M27" s="11">
        <v>0.69510521369885248</v>
      </c>
      <c r="N27" s="11">
        <v>0.51460309169425111</v>
      </c>
      <c r="O27" s="11">
        <v>0.73365179814260784</v>
      </c>
      <c r="P27" s="11">
        <v>0.41019982919721548</v>
      </c>
      <c r="Q27" s="11">
        <v>0.46102543659753503</v>
      </c>
      <c r="R27" s="11"/>
      <c r="S27" s="11">
        <f t="shared" si="3"/>
        <v>-0.2726263615450728</v>
      </c>
      <c r="T27" s="11">
        <f>'RD T1'!T26</f>
        <v>0.18438870898051674</v>
      </c>
      <c r="U27" s="11">
        <f t="shared" si="6"/>
        <v>-8.8237652564556068E-2</v>
      </c>
      <c r="W27" s="10" t="str">
        <f>name!D23</f>
        <v>63 Community and civil enforcement occupations</v>
      </c>
      <c r="X27" s="11">
        <v>0.22641676528731999</v>
      </c>
      <c r="Y27" s="11">
        <v>0.27876313906909234</v>
      </c>
      <c r="Z27" s="11">
        <v>0.23081462509117637</v>
      </c>
      <c r="AA27" s="11">
        <v>0.31870916627265367</v>
      </c>
      <c r="AB27" s="11">
        <v>0.31454811866472959</v>
      </c>
      <c r="AC27" s="11"/>
      <c r="AD27" s="11">
        <f t="shared" si="4"/>
        <v>8.3733493573553225E-2</v>
      </c>
      <c r="AE27" s="11">
        <f>'RD T1'!T55</f>
        <v>0.18960236810591166</v>
      </c>
      <c r="AF27" s="11">
        <f t="shared" si="7"/>
        <v>0.27333586167946489</v>
      </c>
    </row>
    <row r="28" spans="1:32" x14ac:dyDescent="0.2">
      <c r="A28" s="10" t="str">
        <f>name!D24</f>
        <v>71 Sales occupations</v>
      </c>
      <c r="B28" s="11">
        <v>50.12186191816896</v>
      </c>
      <c r="C28" s="11">
        <v>47.901529213748212</v>
      </c>
      <c r="D28" s="11">
        <v>47.652914566235552</v>
      </c>
      <c r="E28" s="11">
        <v>47.175392389096018</v>
      </c>
      <c r="F28" s="11">
        <v>45.81395431501516</v>
      </c>
      <c r="G28" s="11"/>
      <c r="H28" s="11">
        <f t="shared" si="2"/>
        <v>-1.8389602512203922</v>
      </c>
      <c r="I28" s="11">
        <f>'RD T1'!E27</f>
        <v>20.597548624661723</v>
      </c>
      <c r="J28" s="11">
        <f t="shared" si="5"/>
        <v>18.758588373441331</v>
      </c>
      <c r="L28" s="10" t="str">
        <f>name!D24</f>
        <v>71 Sales occupations</v>
      </c>
      <c r="M28" s="11">
        <v>21.555913964013385</v>
      </c>
      <c r="N28" s="11">
        <v>21.648783638125881</v>
      </c>
      <c r="O28" s="11">
        <v>21.472159660214515</v>
      </c>
      <c r="P28" s="11">
        <v>21.536712985036889</v>
      </c>
      <c r="Q28" s="11">
        <v>21.600320792704338</v>
      </c>
      <c r="R28" s="11"/>
      <c r="S28" s="11">
        <f t="shared" si="3"/>
        <v>0.12816113248982219</v>
      </c>
      <c r="T28" s="11">
        <f>'RD T1'!T27</f>
        <v>7.1827421632795927</v>
      </c>
      <c r="U28" s="11">
        <f t="shared" si="6"/>
        <v>7.3109032957694149</v>
      </c>
      <c r="W28" s="10" t="str">
        <f>name!D24</f>
        <v>71 Sales occupations</v>
      </c>
      <c r="X28" s="11">
        <v>28.565947954155575</v>
      </c>
      <c r="Y28" s="11">
        <v>26.252745575622274</v>
      </c>
      <c r="Z28" s="11">
        <v>26.180754906021043</v>
      </c>
      <c r="AA28" s="11">
        <v>25.638679404059079</v>
      </c>
      <c r="AB28" s="11">
        <v>24.213633522310857</v>
      </c>
      <c r="AC28" s="11"/>
      <c r="AD28" s="11">
        <f t="shared" si="4"/>
        <v>-1.967121383710186</v>
      </c>
      <c r="AE28" s="11">
        <f>'RD T1'!T56</f>
        <v>13.414806461382128</v>
      </c>
      <c r="AF28" s="11">
        <f t="shared" si="7"/>
        <v>11.447685077671942</v>
      </c>
    </row>
    <row r="29" spans="1:32" x14ac:dyDescent="0.2">
      <c r="A29" s="10" t="str">
        <f>name!D25</f>
        <v>72 Customer service occupations</v>
      </c>
      <c r="B29" s="11">
        <v>12.419555486391111</v>
      </c>
      <c r="C29" s="11">
        <v>13.393069803205837</v>
      </c>
      <c r="D29" s="11">
        <v>13.54489354431915</v>
      </c>
      <c r="E29" s="11">
        <v>14.93851273831697</v>
      </c>
      <c r="F29" s="11">
        <v>16.482911628866653</v>
      </c>
      <c r="G29" s="11"/>
      <c r="H29" s="11">
        <f t="shared" si="2"/>
        <v>2.9380180845475028</v>
      </c>
      <c r="I29" s="11">
        <f>'RD T1'!E28</f>
        <v>6.937017266590928</v>
      </c>
      <c r="J29" s="11">
        <f t="shared" si="5"/>
        <v>9.8750353511384308</v>
      </c>
      <c r="L29" s="10" t="str">
        <f>name!D25</f>
        <v>72 Customer service occupations</v>
      </c>
      <c r="M29" s="11">
        <v>4.4501157327008025</v>
      </c>
      <c r="N29" s="11">
        <v>4.0845695324429823</v>
      </c>
      <c r="O29" s="11">
        <v>4.696409587528465</v>
      </c>
      <c r="P29" s="11">
        <v>5.8088142526485305</v>
      </c>
      <c r="Q29" s="11">
        <v>6.8265044395691783</v>
      </c>
      <c r="R29" s="11"/>
      <c r="S29" s="11">
        <f t="shared" si="3"/>
        <v>2.1300948520407132</v>
      </c>
      <c r="T29" s="11">
        <f>'RD T1'!T28</f>
        <v>2.0332178088903099</v>
      </c>
      <c r="U29" s="11">
        <f t="shared" si="6"/>
        <v>4.1633126609310231</v>
      </c>
      <c r="W29" s="10" t="str">
        <f>name!D25</f>
        <v>72 Customer service occupations</v>
      </c>
      <c r="X29" s="11">
        <v>7.969439753690315</v>
      </c>
      <c r="Y29" s="11">
        <v>9.3085002707628686</v>
      </c>
      <c r="Z29" s="11">
        <v>8.8484839567906768</v>
      </c>
      <c r="AA29" s="11">
        <v>9.129698485668424</v>
      </c>
      <c r="AB29" s="11">
        <v>9.6564071892974592</v>
      </c>
      <c r="AC29" s="11"/>
      <c r="AD29" s="11">
        <f t="shared" si="4"/>
        <v>0.80792323250678244</v>
      </c>
      <c r="AE29" s="11">
        <f>'RD T1'!T57</f>
        <v>4.9037994577006172</v>
      </c>
      <c r="AF29" s="11">
        <f t="shared" si="7"/>
        <v>5.7117226902073996</v>
      </c>
    </row>
    <row r="30" spans="1:32" x14ac:dyDescent="0.2">
      <c r="A30" s="10" t="str">
        <f>name!D26</f>
        <v>81 Process, plant and machine operatives</v>
      </c>
      <c r="B30" s="11">
        <v>11.738311185066136</v>
      </c>
      <c r="C30" s="11">
        <v>12.185109177380017</v>
      </c>
      <c r="D30" s="11">
        <v>10.744740318669564</v>
      </c>
      <c r="E30" s="11">
        <v>11.422884855871242</v>
      </c>
      <c r="F30" s="11">
        <v>10.876026155973342</v>
      </c>
      <c r="G30" s="11"/>
      <c r="H30" s="11">
        <f t="shared" si="2"/>
        <v>0.13128583730377841</v>
      </c>
      <c r="I30" s="11">
        <f>'RD T1'!E29</f>
        <v>4.2598057557000564</v>
      </c>
      <c r="J30" s="11">
        <f t="shared" si="5"/>
        <v>4.3910915930038348</v>
      </c>
      <c r="L30" s="10" t="str">
        <f>name!D26</f>
        <v>81 Process, plant and machine operatives</v>
      </c>
      <c r="M30" s="11">
        <v>9.7753516973168217</v>
      </c>
      <c r="N30" s="11">
        <v>10.162479091049407</v>
      </c>
      <c r="O30" s="11">
        <v>8.9538643597825356</v>
      </c>
      <c r="P30" s="11">
        <v>9.3243652170396487</v>
      </c>
      <c r="Q30" s="11">
        <v>8.7669427801067563</v>
      </c>
      <c r="R30" s="11"/>
      <c r="S30" s="11">
        <f t="shared" si="3"/>
        <v>-0.18692157967577927</v>
      </c>
      <c r="T30" s="11">
        <f>'RD T1'!T29</f>
        <v>3.2861633268431674</v>
      </c>
      <c r="U30" s="11">
        <f t="shared" si="6"/>
        <v>3.0992417471673881</v>
      </c>
      <c r="W30" s="10" t="str">
        <f>name!D26</f>
        <v>81 Process, plant and machine operatives</v>
      </c>
      <c r="X30" s="11">
        <v>1.9629594877493184</v>
      </c>
      <c r="Y30" s="11">
        <v>2.0226300863305862</v>
      </c>
      <c r="Z30" s="11">
        <v>1.7908759588870293</v>
      </c>
      <c r="AA30" s="11">
        <v>2.0985196388316001</v>
      </c>
      <c r="AB30" s="11">
        <v>2.1090833758665744</v>
      </c>
      <c r="AC30" s="11"/>
      <c r="AD30" s="11">
        <f t="shared" si="4"/>
        <v>0.31820741697954502</v>
      </c>
      <c r="AE30" s="11">
        <f>'RD T1'!T58</f>
        <v>0.97364242885688912</v>
      </c>
      <c r="AF30" s="11">
        <f t="shared" si="7"/>
        <v>1.2918498458364343</v>
      </c>
    </row>
    <row r="31" spans="1:32" x14ac:dyDescent="0.2">
      <c r="A31" s="10" t="str">
        <f>name!D27</f>
        <v>82 Transport and mobile machine drivers and operatives</v>
      </c>
      <c r="B31" s="11">
        <v>27.616628710312789</v>
      </c>
      <c r="C31" s="11">
        <v>31.461381514988105</v>
      </c>
      <c r="D31" s="11">
        <v>25.718781228730894</v>
      </c>
      <c r="E31" s="11">
        <v>25.329379198852404</v>
      </c>
      <c r="F31" s="11">
        <v>24.412219944400576</v>
      </c>
      <c r="G31" s="11"/>
      <c r="H31" s="11">
        <f t="shared" si="2"/>
        <v>-1.3065612843303178</v>
      </c>
      <c r="I31" s="11">
        <f>'RD T1'!E30</f>
        <v>13.157263743263037</v>
      </c>
      <c r="J31" s="11">
        <f t="shared" si="5"/>
        <v>11.850702458932719</v>
      </c>
      <c r="L31" s="10" t="str">
        <f>name!D27</f>
        <v>82 Transport and mobile machine drivers and operatives</v>
      </c>
      <c r="M31" s="11">
        <v>25.190761096413706</v>
      </c>
      <c r="N31" s="11">
        <v>28.962503122899331</v>
      </c>
      <c r="O31" s="11">
        <v>23.608089519020869</v>
      </c>
      <c r="P31" s="11">
        <v>22.581687445996344</v>
      </c>
      <c r="Q31" s="11">
        <v>21.310483386686045</v>
      </c>
      <c r="R31" s="11"/>
      <c r="S31" s="11">
        <f t="shared" si="3"/>
        <v>-2.297606132334824</v>
      </c>
      <c r="T31" s="11">
        <f>'RD T1'!T30</f>
        <v>11.495413684345348</v>
      </c>
      <c r="U31" s="11">
        <f t="shared" si="6"/>
        <v>9.1978075520105236</v>
      </c>
      <c r="W31" s="10" t="str">
        <f>name!D27</f>
        <v>82 Transport and mobile machine drivers and operatives</v>
      </c>
      <c r="X31" s="11">
        <v>2.4258676138990687</v>
      </c>
      <c r="Y31" s="11">
        <v>2.4988783920887618</v>
      </c>
      <c r="Z31" s="11">
        <v>2.110691709710022</v>
      </c>
      <c r="AA31" s="11">
        <v>2.7476917528560629</v>
      </c>
      <c r="AB31" s="11">
        <v>3.1017365577145384</v>
      </c>
      <c r="AC31" s="11"/>
      <c r="AD31" s="11">
        <f t="shared" si="4"/>
        <v>0.99104484800451642</v>
      </c>
      <c r="AE31" s="11">
        <f>'RD T1'!T59</f>
        <v>1.661850058917687</v>
      </c>
      <c r="AF31" s="11">
        <f t="shared" si="7"/>
        <v>2.6528949069222034</v>
      </c>
    </row>
    <row r="32" spans="1:32" x14ac:dyDescent="0.2">
      <c r="A32" s="10" t="str">
        <f>name!D28</f>
        <v>91 Elementary trades and related occupations</v>
      </c>
      <c r="B32" s="11">
        <v>11.17167519731867</v>
      </c>
      <c r="C32" s="11">
        <v>10.09302432608356</v>
      </c>
      <c r="D32" s="11">
        <v>8.9228356697226037</v>
      </c>
      <c r="E32" s="11">
        <v>16.144100587044484</v>
      </c>
      <c r="F32" s="11">
        <v>17.79277383696374</v>
      </c>
      <c r="G32" s="11"/>
      <c r="H32" s="11">
        <f t="shared" si="2"/>
        <v>8.8699381672411359</v>
      </c>
      <c r="I32" s="11">
        <f>'RD T1'!E31</f>
        <v>6.8694527641571019</v>
      </c>
      <c r="J32" s="11">
        <f t="shared" si="5"/>
        <v>15.739390931398237</v>
      </c>
      <c r="L32" s="10" t="str">
        <f>name!D28</f>
        <v>91 Elementary trades and related occupations</v>
      </c>
      <c r="M32" s="11">
        <v>9.0804771226574239</v>
      </c>
      <c r="N32" s="11">
        <v>8.4200652055719871</v>
      </c>
      <c r="O32" s="11">
        <v>7.4479473493161885</v>
      </c>
      <c r="P32" s="11">
        <v>10.115948338949773</v>
      </c>
      <c r="Q32" s="11">
        <v>10.698477056733006</v>
      </c>
      <c r="R32" s="11"/>
      <c r="S32" s="11">
        <f t="shared" si="3"/>
        <v>3.2505297074168178</v>
      </c>
      <c r="T32" s="11">
        <f>'RD T1'!T31</f>
        <v>3.3182176233348213</v>
      </c>
      <c r="U32" s="11">
        <f t="shared" si="6"/>
        <v>6.5687473307516395</v>
      </c>
      <c r="W32" s="10" t="str">
        <f>name!D28</f>
        <v>91 Elementary trades and related occupations</v>
      </c>
      <c r="X32" s="11">
        <v>2.0911980746612389</v>
      </c>
      <c r="Y32" s="11">
        <v>1.6729591205115644</v>
      </c>
      <c r="Z32" s="11">
        <v>1.4748883204064103</v>
      </c>
      <c r="AA32" s="11">
        <v>6.0281522480947087</v>
      </c>
      <c r="AB32" s="11">
        <v>7.0942967802307617</v>
      </c>
      <c r="AC32" s="11"/>
      <c r="AD32" s="11">
        <f t="shared" si="4"/>
        <v>5.619408459824351</v>
      </c>
      <c r="AE32" s="11">
        <f>'RD T1'!T60</f>
        <v>3.5512351408222789</v>
      </c>
      <c r="AF32" s="11">
        <f t="shared" si="7"/>
        <v>9.1706436006466294</v>
      </c>
    </row>
    <row r="33" spans="1:32" x14ac:dyDescent="0.2">
      <c r="A33" s="10" t="str">
        <f>name!D29</f>
        <v>92 Elementary administration and service occupations</v>
      </c>
      <c r="B33" s="11">
        <v>84.475560766463445</v>
      </c>
      <c r="C33" s="11">
        <v>86.366274550942236</v>
      </c>
      <c r="D33" s="11">
        <v>78.824297558750686</v>
      </c>
      <c r="E33" s="11">
        <v>71.27474368930821</v>
      </c>
      <c r="F33" s="11">
        <v>66.264099337835944</v>
      </c>
      <c r="G33" s="11"/>
      <c r="H33" s="11">
        <f t="shared" ref="H33" si="8">F33-D33</f>
        <v>-12.560198220914742</v>
      </c>
      <c r="I33" s="11">
        <f>'RD T1'!E32</f>
        <v>33.882226551435906</v>
      </c>
      <c r="J33" s="11">
        <f>SUM(H33:I33)</f>
        <v>21.322028330521164</v>
      </c>
      <c r="L33" s="10" t="str">
        <f>name!D29</f>
        <v>92 Elementary administration and service occupations</v>
      </c>
      <c r="M33" s="11">
        <v>40.133612932918318</v>
      </c>
      <c r="N33" s="11">
        <v>40.274207813027594</v>
      </c>
      <c r="O33" s="11">
        <v>37.14553393486861</v>
      </c>
      <c r="P33" s="11">
        <v>35.615271111635018</v>
      </c>
      <c r="Q33" s="11">
        <v>32.62771548816464</v>
      </c>
      <c r="R33" s="11"/>
      <c r="S33" s="11">
        <f t="shared" ref="S33" si="9">Q33-O33</f>
        <v>-4.5178184467039699</v>
      </c>
      <c r="T33" s="11">
        <f>'RD T1'!T32</f>
        <v>13.616031699084406</v>
      </c>
      <c r="U33" s="11">
        <f t="shared" ref="U33" si="10">SUM(S33:T33)</f>
        <v>9.098213252380436</v>
      </c>
      <c r="W33" s="10" t="str">
        <f>name!D29</f>
        <v>92 Elementary administration and service occupations</v>
      </c>
      <c r="X33" s="11">
        <v>44.34194783354495</v>
      </c>
      <c r="Y33" s="11">
        <v>46.092066737914806</v>
      </c>
      <c r="Z33" s="11">
        <v>41.678763623882091</v>
      </c>
      <c r="AA33" s="11">
        <v>35.659472577673164</v>
      </c>
      <c r="AB33" s="11">
        <v>33.636383849671404</v>
      </c>
      <c r="AC33" s="11"/>
      <c r="AD33" s="11">
        <f t="shared" ref="AD33" si="11">AB33-Z33</f>
        <v>-8.0423797742106871</v>
      </c>
      <c r="AE33" s="11">
        <f>'RD T1'!T61</f>
        <v>20.266194852351493</v>
      </c>
      <c r="AF33" s="11">
        <f t="shared" ref="AF33" si="12">SUM(AD33:AE33)</f>
        <v>12.223815078140806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810.76200000000017</v>
      </c>
      <c r="C35" s="34">
        <f>SUM(C8:C33)</f>
        <v>863.70900000000006</v>
      </c>
      <c r="D35" s="34">
        <f>SUM(D8:D33)</f>
        <v>844.02900000000022</v>
      </c>
      <c r="E35" s="34">
        <f>SUM(E8:E33)</f>
        <v>860.25499999999988</v>
      </c>
      <c r="F35" s="34">
        <f>SUM(F8:F33)</f>
        <v>885.48499999999945</v>
      </c>
      <c r="G35" s="11"/>
      <c r="H35" s="34">
        <f>F35-D35</f>
        <v>41.455999999999221</v>
      </c>
      <c r="I35" s="34">
        <f>SUM(I8:I33)</f>
        <v>416.14704742132972</v>
      </c>
      <c r="J35" s="34">
        <f>SUM(J8:J33)</f>
        <v>457.60304742132899</v>
      </c>
      <c r="L35" s="231" t="str">
        <f>name!D3</f>
        <v>All occupations</v>
      </c>
      <c r="M35" s="34">
        <f>SUM(M8:M33)</f>
        <v>415.01728129994541</v>
      </c>
      <c r="N35" s="34">
        <f>SUM(N8:N33)</f>
        <v>437.4166357700812</v>
      </c>
      <c r="O35" s="34">
        <f>SUM(O8:O33)</f>
        <v>422.6079657215538</v>
      </c>
      <c r="P35" s="34">
        <f>SUM(P8:P33)</f>
        <v>430.46707773034217</v>
      </c>
      <c r="Q35" s="34">
        <f>SUM(Q8:Q33)</f>
        <v>442.17854169655931</v>
      </c>
      <c r="R35" s="11"/>
      <c r="S35" s="34">
        <f>Q35-O35</f>
        <v>19.570575975005511</v>
      </c>
      <c r="T35" s="34">
        <f>SUM(T8:T33)</f>
        <v>172.84712332805643</v>
      </c>
      <c r="U35" s="34">
        <f>SUM(U8:U33)</f>
        <v>192.41769930306188</v>
      </c>
      <c r="W35" s="231" t="str">
        <f>name!D3</f>
        <v>All occupations</v>
      </c>
      <c r="X35" s="34">
        <f>SUM(X8:X33)</f>
        <v>395.7447187000547</v>
      </c>
      <c r="Y35" s="34">
        <f>SUM(Y8:Y33)</f>
        <v>426.29236422991931</v>
      </c>
      <c r="Z35" s="34">
        <f>SUM(Z8:Z33)</f>
        <v>421.42103427844665</v>
      </c>
      <c r="AA35" s="34">
        <f>SUM(AA8:AA33)</f>
        <v>429.7879222696576</v>
      </c>
      <c r="AB35" s="34">
        <f>SUM(AB8:AB33)</f>
        <v>443.30645830344065</v>
      </c>
      <c r="AC35" s="11"/>
      <c r="AD35" s="34">
        <f t="shared" ref="AD35" si="13">AB35-Z35</f>
        <v>21.885424024993995</v>
      </c>
      <c r="AE35" s="34">
        <f>SUM(AE8:AE33)</f>
        <v>243.29992409327323</v>
      </c>
      <c r="AF35" s="34">
        <f>SUM(AF8:AF33)</f>
        <v>265.18534811826737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Coast to Capital (Continued)</v>
      </c>
      <c r="L38" s="19" t="str">
        <f>CONCATENATE(L$1," (Continued)")</f>
        <v>Occupation Table 2.1  Males: Employment Change by Occupation (SOC 2020) and Replacement Demand, 2015-2035, Coast to Capital (Continued)</v>
      </c>
      <c r="W38" s="19" t="str">
        <f>CONCATENATE(W$1," (Continued)")</f>
        <v>Occupation Table 2.2  Females: Employment Change by Occupation (SOC 2020) and Replacement Demand, 2015-2035, Coast to Capital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7.5971871609740349</v>
      </c>
      <c r="C45" s="173">
        <f t="shared" si="20"/>
        <v>8.4354378579156908</v>
      </c>
      <c r="D45" s="173">
        <f t="shared" si="20"/>
        <v>8.7133338558466988</v>
      </c>
      <c r="E45" s="173">
        <f t="shared" si="20"/>
        <v>7.7636746087187447</v>
      </c>
      <c r="F45" s="173">
        <f t="shared" si="20"/>
        <v>8.078618352114054</v>
      </c>
      <c r="H45" s="68">
        <f t="shared" ref="H45:H70" si="21">IF(D8&gt;0,(H8/D8)*100,0)</f>
        <v>-2.730523817020436</v>
      </c>
      <c r="I45" s="69">
        <f t="shared" ref="I45:I70" si="22">IF(D8&gt;0,I8/D8*100,0)</f>
        <v>48.071005339734278</v>
      </c>
      <c r="J45" s="69">
        <f t="shared" ref="J45:J70" si="23">IF(D8&gt;0,(J8/D8)*100,0)</f>
        <v>45.340481522713844</v>
      </c>
      <c r="L45" t="str">
        <f t="shared" ref="L45:L70" si="24">L8</f>
        <v>11 Corporate managers and directors</v>
      </c>
      <c r="M45" s="173">
        <f t="shared" ref="M45:Q45" si="25">M8/M$35*100</f>
        <v>10.085157730088479</v>
      </c>
      <c r="N45" s="173">
        <f t="shared" si="25"/>
        <v>10.833359143228144</v>
      </c>
      <c r="O45" s="173">
        <f t="shared" si="25"/>
        <v>11.223037745915605</v>
      </c>
      <c r="P45" s="173">
        <f t="shared" si="25"/>
        <v>9.5074038160729959</v>
      </c>
      <c r="Q45" s="173">
        <f t="shared" si="25"/>
        <v>9.4618707629236241</v>
      </c>
      <c r="S45" s="68">
        <f t="shared" ref="S45:S70" si="26">IF(O8&gt;0,(S8/O8)*100,0)</f>
        <v>-11.788222666390507</v>
      </c>
      <c r="T45" s="69">
        <f t="shared" ref="T45:T70" si="27">IF(O8&gt;0,T8/O8*100,0)</f>
        <v>40.918464288138864</v>
      </c>
      <c r="U45" s="69">
        <f t="shared" ref="U45:U70" si="28">IF(O8&gt;0,(U8/O8)*100,0)</f>
        <v>29.130241621748361</v>
      </c>
      <c r="W45" t="str">
        <f t="shared" ref="W45:W70" si="29">W8</f>
        <v>11 Corporate managers and directors</v>
      </c>
      <c r="X45" s="173">
        <f t="shared" ref="X45:AB45" si="30">X8/X$35*100</f>
        <v>4.9880537152015059</v>
      </c>
      <c r="Y45" s="173">
        <f t="shared" si="30"/>
        <v>5.9749418474895721</v>
      </c>
      <c r="Z45" s="173">
        <f t="shared" si="30"/>
        <v>6.1965613901308769</v>
      </c>
      <c r="AA45" s="173">
        <f t="shared" si="30"/>
        <v>6.0171899418651371</v>
      </c>
      <c r="AB45" s="173">
        <f t="shared" si="30"/>
        <v>6.6988853878102841</v>
      </c>
      <c r="AD45" s="68">
        <f t="shared" ref="AD45:AD70" si="31">IF(Z8&gt;0,(AD8/Z8)*100,0)</f>
        <v>13.720730428228736</v>
      </c>
      <c r="AE45" s="69">
        <f t="shared" ref="AE45:AE70" si="32">IF(Z8&gt;0,AE8/Z8*100,0)</f>
        <v>61.061972835585429</v>
      </c>
      <c r="AF45" s="69">
        <f t="shared" ref="AF45:AF70" si="33">IF(Z8&gt;0,(AF8/Z8)*100,0)</f>
        <v>74.78270326381417</v>
      </c>
    </row>
    <row r="46" spans="1:32" x14ac:dyDescent="0.2">
      <c r="A46" t="str">
        <f t="shared" si="19"/>
        <v>12 Other managers and proprietors</v>
      </c>
      <c r="B46" s="173">
        <f t="shared" si="20"/>
        <v>3.5510098705326349</v>
      </c>
      <c r="C46" s="173">
        <f t="shared" si="20"/>
        <v>3.5306184096917437</v>
      </c>
      <c r="D46" s="173">
        <f t="shared" si="20"/>
        <v>3.5480753678634307</v>
      </c>
      <c r="E46" s="173">
        <f t="shared" si="20"/>
        <v>3.6440570272621242</v>
      </c>
      <c r="F46" s="173">
        <f t="shared" si="20"/>
        <v>3.9652813271807128</v>
      </c>
      <c r="H46" s="68">
        <f t="shared" si="21"/>
        <v>17.247882553404015</v>
      </c>
      <c r="I46" s="69">
        <f t="shared" si="22"/>
        <v>61.082400878086894</v>
      </c>
      <c r="J46" s="69">
        <f t="shared" si="23"/>
        <v>78.330283431490912</v>
      </c>
      <c r="L46" t="str">
        <f t="shared" si="24"/>
        <v>12 Other managers and proprietors</v>
      </c>
      <c r="M46" s="173">
        <f t="shared" ref="M46:Q46" si="34">M9/M$35*100</f>
        <v>3.9958203630145399</v>
      </c>
      <c r="N46" s="173">
        <f t="shared" si="34"/>
        <v>3.9987561463113654</v>
      </c>
      <c r="O46" s="173">
        <f t="shared" si="34"/>
        <v>3.8615778950542503</v>
      </c>
      <c r="P46" s="173">
        <f t="shared" si="34"/>
        <v>4.2864417508234389</v>
      </c>
      <c r="Q46" s="173">
        <f t="shared" si="34"/>
        <v>4.6433849266331642</v>
      </c>
      <c r="S46" s="68">
        <f t="shared" si="26"/>
        <v>25.814261204475201</v>
      </c>
      <c r="T46" s="69">
        <f t="shared" si="27"/>
        <v>58.728794250750752</v>
      </c>
      <c r="U46" s="69">
        <f t="shared" si="28"/>
        <v>84.543055455225954</v>
      </c>
      <c r="W46" t="str">
        <f t="shared" si="29"/>
        <v>12 Other managers and proprietors</v>
      </c>
      <c r="X46" s="173">
        <f t="shared" ref="X46:AB46" si="35">X9/X$35*100</f>
        <v>3.0845373377091678</v>
      </c>
      <c r="Y46" s="173">
        <f t="shared" si="35"/>
        <v>3.0502644296267016</v>
      </c>
      <c r="Z46" s="173">
        <f t="shared" si="35"/>
        <v>3.2336898614742626</v>
      </c>
      <c r="AA46" s="173">
        <f t="shared" si="35"/>
        <v>3.0006572005062826</v>
      </c>
      <c r="AB46" s="173">
        <f t="shared" si="35"/>
        <v>3.288903045049222</v>
      </c>
      <c r="AD46" s="68">
        <f t="shared" si="31"/>
        <v>6.9893516263866031</v>
      </c>
      <c r="AE46" s="69">
        <f t="shared" si="32"/>
        <v>63.90092517639583</v>
      </c>
      <c r="AF46" s="69">
        <f t="shared" si="33"/>
        <v>70.890276802782424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6.0609273006000883</v>
      </c>
      <c r="C47" s="173">
        <f t="shared" si="20"/>
        <v>6.419303894326708</v>
      </c>
      <c r="D47" s="173">
        <f t="shared" si="20"/>
        <v>6.7923245294933698</v>
      </c>
      <c r="E47" s="173">
        <f t="shared" si="20"/>
        <v>8.1631137559072524</v>
      </c>
      <c r="F47" s="173">
        <f t="shared" si="20"/>
        <v>8.8911940062800863</v>
      </c>
      <c r="H47" s="68">
        <f t="shared" si="21"/>
        <v>37.33002487964319</v>
      </c>
      <c r="I47" s="69">
        <f t="shared" si="22"/>
        <v>47.211922508915357</v>
      </c>
      <c r="J47" s="69">
        <f t="shared" si="23"/>
        <v>84.541947388558555</v>
      </c>
      <c r="L47" t="str">
        <f t="shared" si="24"/>
        <v>21 Science, research, engineering and technology professionals</v>
      </c>
      <c r="M47" s="173">
        <f t="shared" ref="M47:Q47" si="36">M10/M$35*100</f>
        <v>9.28372592031449</v>
      </c>
      <c r="N47" s="173">
        <f t="shared" si="36"/>
        <v>9.9972184462222078</v>
      </c>
      <c r="O47" s="173">
        <f t="shared" si="36"/>
        <v>10.260809010952869</v>
      </c>
      <c r="P47" s="173">
        <f t="shared" si="36"/>
        <v>11.926073807830061</v>
      </c>
      <c r="Q47" s="173">
        <f t="shared" si="36"/>
        <v>12.727712992090284</v>
      </c>
      <c r="S47" s="68">
        <f t="shared" si="26"/>
        <v>29.786270773690966</v>
      </c>
      <c r="T47" s="69">
        <f t="shared" si="27"/>
        <v>39.3172221736626</v>
      </c>
      <c r="U47" s="69">
        <f t="shared" si="28"/>
        <v>69.103492947353558</v>
      </c>
      <c r="W47" t="str">
        <f t="shared" si="29"/>
        <v>21 Science, research, engineering and technology professionals</v>
      </c>
      <c r="X47" s="173">
        <f t="shared" ref="X47:AB47" si="37">X10/X$35*100</f>
        <v>2.6811800591850545</v>
      </c>
      <c r="Y47" s="173">
        <f t="shared" si="37"/>
        <v>2.7480222161054049</v>
      </c>
      <c r="Z47" s="173">
        <f t="shared" si="37"/>
        <v>3.3140710688987332</v>
      </c>
      <c r="AA47" s="173">
        <f t="shared" si="37"/>
        <v>4.3942074343589539</v>
      </c>
      <c r="AB47" s="173">
        <f t="shared" si="37"/>
        <v>5.0644363794477671</v>
      </c>
      <c r="AD47" s="68">
        <f t="shared" si="31"/>
        <v>60.752283958232034</v>
      </c>
      <c r="AE47" s="69">
        <f t="shared" si="32"/>
        <v>71.723818575915857</v>
      </c>
      <c r="AF47" s="69">
        <f t="shared" si="33"/>
        <v>132.47610253414788</v>
      </c>
    </row>
    <row r="48" spans="1:32" x14ac:dyDescent="0.2">
      <c r="A48" t="str">
        <f t="shared" si="19"/>
        <v>22 Health professionals</v>
      </c>
      <c r="B48" s="173">
        <f t="shared" si="20"/>
        <v>3.6891771051076945</v>
      </c>
      <c r="C48" s="173">
        <f t="shared" si="20"/>
        <v>4.2389381454753172</v>
      </c>
      <c r="D48" s="173">
        <f t="shared" si="20"/>
        <v>4.3141277584186515</v>
      </c>
      <c r="E48" s="173">
        <f t="shared" si="20"/>
        <v>4.107343640733867</v>
      </c>
      <c r="F48" s="173">
        <f t="shared" si="20"/>
        <v>4.1022571912776913</v>
      </c>
      <c r="H48" s="68">
        <f t="shared" si="21"/>
        <v>-0.24062427319461685</v>
      </c>
      <c r="I48" s="69">
        <f t="shared" si="22"/>
        <v>52.446059762144792</v>
      </c>
      <c r="J48" s="69">
        <f t="shared" si="23"/>
        <v>52.205435488950179</v>
      </c>
      <c r="L48" t="str">
        <f t="shared" si="24"/>
        <v>22 Health professionals</v>
      </c>
      <c r="M48" s="173">
        <f t="shared" ref="M48:Q48" si="38">M11/M$35*100</f>
        <v>1.510154420115029</v>
      </c>
      <c r="N48" s="173">
        <f t="shared" si="38"/>
        <v>1.7258451063788613</v>
      </c>
      <c r="O48" s="173">
        <f t="shared" si="38"/>
        <v>1.955964898358048</v>
      </c>
      <c r="P48" s="173">
        <f t="shared" si="38"/>
        <v>1.8814835594181327</v>
      </c>
      <c r="Q48" s="173">
        <f t="shared" si="38"/>
        <v>1.8997856994241824</v>
      </c>
      <c r="S48" s="68">
        <f t="shared" si="26"/>
        <v>1.6256980656947799</v>
      </c>
      <c r="T48" s="69">
        <f t="shared" si="27"/>
        <v>36.914297723620784</v>
      </c>
      <c r="U48" s="69">
        <f t="shared" si="28"/>
        <v>38.539995789315569</v>
      </c>
      <c r="W48" t="str">
        <f t="shared" si="29"/>
        <v>22 Health professionals</v>
      </c>
      <c r="X48" s="173">
        <f t="shared" ref="X48:AB48" si="39">X11/X$35*100</f>
        <v>5.9743170649967983</v>
      </c>
      <c r="Y48" s="173">
        <f t="shared" si="39"/>
        <v>6.8176113631496813</v>
      </c>
      <c r="Z48" s="173">
        <f t="shared" si="39"/>
        <v>6.6789323791387867</v>
      </c>
      <c r="AA48" s="173">
        <f t="shared" si="39"/>
        <v>6.336721049900425</v>
      </c>
      <c r="AB48" s="173">
        <f t="shared" si="39"/>
        <v>6.299124875369519</v>
      </c>
      <c r="AD48" s="68">
        <f t="shared" si="31"/>
        <v>-0.78872721714533178</v>
      </c>
      <c r="AE48" s="69">
        <f t="shared" si="32"/>
        <v>57.007439284143871</v>
      </c>
      <c r="AF48" s="69">
        <f t="shared" si="33"/>
        <v>56.218712066998542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4.3658482839289912</v>
      </c>
      <c r="C49" s="173">
        <f t="shared" si="20"/>
        <v>4.5552221824059806</v>
      </c>
      <c r="D49" s="173">
        <f t="shared" si="20"/>
        <v>4.7034141025054108</v>
      </c>
      <c r="E49" s="173">
        <f t="shared" si="20"/>
        <v>4.4676752564572464</v>
      </c>
      <c r="F49" s="173">
        <f t="shared" si="20"/>
        <v>4.6086551647962102</v>
      </c>
      <c r="H49" s="68">
        <f t="shared" si="21"/>
        <v>2.7980406112179645</v>
      </c>
      <c r="I49" s="69">
        <f t="shared" si="22"/>
        <v>51.042987774556991</v>
      </c>
      <c r="J49" s="69">
        <f t="shared" si="23"/>
        <v>53.841028385774962</v>
      </c>
      <c r="L49" t="str">
        <f t="shared" si="24"/>
        <v>23 Teaching and other educational professionals</v>
      </c>
      <c r="M49" s="173">
        <f t="shared" ref="M49:Q49" si="40">M12/M$35*100</f>
        <v>2.6616632721705349</v>
      </c>
      <c r="N49" s="173">
        <f t="shared" si="40"/>
        <v>2.6638009444202382</v>
      </c>
      <c r="O49" s="173">
        <f t="shared" si="40"/>
        <v>2.9161939578397527</v>
      </c>
      <c r="P49" s="173">
        <f t="shared" si="40"/>
        <v>2.8671534533039171</v>
      </c>
      <c r="Q49" s="173">
        <f t="shared" si="40"/>
        <v>2.9521772256143719</v>
      </c>
      <c r="S49" s="68">
        <f t="shared" si="26"/>
        <v>5.9219589267518469</v>
      </c>
      <c r="T49" s="69">
        <f t="shared" si="27"/>
        <v>43.704696782050043</v>
      </c>
      <c r="U49" s="69">
        <f t="shared" si="28"/>
        <v>49.626655708801884</v>
      </c>
      <c r="W49" t="str">
        <f t="shared" si="29"/>
        <v>23 Teaching and other educational professionals</v>
      </c>
      <c r="X49" s="173">
        <f t="shared" ref="X49:AB49" si="41">X12/X$35*100</f>
        <v>6.1530262221093102</v>
      </c>
      <c r="Y49" s="173">
        <f t="shared" si="41"/>
        <v>6.4960008220570895</v>
      </c>
      <c r="Z49" s="173">
        <f t="shared" si="41"/>
        <v>6.4956679488919438</v>
      </c>
      <c r="AA49" s="173">
        <f t="shared" si="41"/>
        <v>6.0707262212417792</v>
      </c>
      <c r="AB49" s="173">
        <f t="shared" si="41"/>
        <v>6.2609184823736426</v>
      </c>
      <c r="AD49" s="68">
        <f t="shared" si="31"/>
        <v>1.3916248356610221</v>
      </c>
      <c r="AE49" s="69">
        <f t="shared" si="32"/>
        <v>54.346751565744412</v>
      </c>
      <c r="AF49" s="69">
        <f t="shared" si="33"/>
        <v>55.738376401405432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6.2192843159239803</v>
      </c>
      <c r="C50" s="173">
        <f t="shared" si="20"/>
        <v>6.8228835706468134</v>
      </c>
      <c r="D50" s="173">
        <f t="shared" si="20"/>
        <v>7.3964085472625731</v>
      </c>
      <c r="E50" s="173">
        <f t="shared" si="20"/>
        <v>7.5889684506621204</v>
      </c>
      <c r="F50" s="173">
        <f t="shared" si="20"/>
        <v>8.0369036074583082</v>
      </c>
      <c r="H50" s="68">
        <f t="shared" si="21"/>
        <v>13.996549900263537</v>
      </c>
      <c r="I50" s="69">
        <f t="shared" si="22"/>
        <v>50.915853788158003</v>
      </c>
      <c r="J50" s="69">
        <f t="shared" si="23"/>
        <v>64.912403688421534</v>
      </c>
      <c r="L50" t="str">
        <f t="shared" si="24"/>
        <v>24 Business, media and public service professionals</v>
      </c>
      <c r="M50" s="173">
        <f t="shared" ref="M50:Q50" si="42">M13/M$35*100</f>
        <v>7.1263248532577723</v>
      </c>
      <c r="N50" s="173">
        <f t="shared" si="42"/>
        <v>7.4821398508338257</v>
      </c>
      <c r="O50" s="173">
        <f t="shared" si="42"/>
        <v>8.1068647377725007</v>
      </c>
      <c r="P50" s="173">
        <f t="shared" si="42"/>
        <v>8.4036039740477264</v>
      </c>
      <c r="Q50" s="173">
        <f t="shared" si="42"/>
        <v>8.7529812620637895</v>
      </c>
      <c r="S50" s="68">
        <f t="shared" si="26"/>
        <v>12.969981099210951</v>
      </c>
      <c r="T50" s="69">
        <f t="shared" si="27"/>
        <v>45.093221360550508</v>
      </c>
      <c r="U50" s="69">
        <f t="shared" si="28"/>
        <v>58.063202459761463</v>
      </c>
      <c r="W50" t="str">
        <f t="shared" si="29"/>
        <v>24 Business, media and public service professionals</v>
      </c>
      <c r="X50" s="173">
        <f t="shared" ref="X50:AB50" si="43">X13/X$35*100</f>
        <v>5.2680713747389492</v>
      </c>
      <c r="Y50" s="173">
        <f t="shared" si="43"/>
        <v>6.1464237313751715</v>
      </c>
      <c r="Z50" s="173">
        <f t="shared" si="43"/>
        <v>6.6839513584092307</v>
      </c>
      <c r="AA50" s="173">
        <f t="shared" si="43"/>
        <v>6.773045631530147</v>
      </c>
      <c r="AB50" s="173">
        <f t="shared" si="43"/>
        <v>7.3226478885889481</v>
      </c>
      <c r="AD50" s="68">
        <f t="shared" si="31"/>
        <v>15.245166710653077</v>
      </c>
      <c r="AE50" s="69">
        <f t="shared" si="32"/>
        <v>57.997928289521937</v>
      </c>
      <c r="AF50" s="69">
        <f t="shared" si="33"/>
        <v>73.243095000175018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1.5543871874330448</v>
      </c>
      <c r="C51" s="173">
        <f t="shared" si="20"/>
        <v>1.7236502528146542</v>
      </c>
      <c r="D51" s="173">
        <f t="shared" si="20"/>
        <v>1.8983803576505203</v>
      </c>
      <c r="E51" s="173">
        <f t="shared" si="20"/>
        <v>1.7515820938416633</v>
      </c>
      <c r="F51" s="173">
        <f t="shared" si="20"/>
        <v>1.8254368353498585</v>
      </c>
      <c r="H51" s="68">
        <f t="shared" si="21"/>
        <v>0.88054460889304842</v>
      </c>
      <c r="I51" s="69">
        <f t="shared" si="22"/>
        <v>39.897901327647617</v>
      </c>
      <c r="J51" s="69">
        <f t="shared" si="23"/>
        <v>40.778445936540663</v>
      </c>
      <c r="L51" t="str">
        <f t="shared" si="24"/>
        <v>31 Science, engineering and technology associate professionals</v>
      </c>
      <c r="M51" s="173">
        <f t="shared" ref="M51:Q51" si="44">M14/M$35*100</f>
        <v>2.0822197917434946</v>
      </c>
      <c r="N51" s="173">
        <f t="shared" si="44"/>
        <v>2.4477569263020049</v>
      </c>
      <c r="O51" s="173">
        <f t="shared" si="44"/>
        <v>2.6083848255420032</v>
      </c>
      <c r="P51" s="173">
        <f t="shared" si="44"/>
        <v>2.2609861485857747</v>
      </c>
      <c r="Q51" s="173">
        <f t="shared" si="44"/>
        <v>2.2478149992211214</v>
      </c>
      <c r="S51" s="68">
        <f t="shared" si="26"/>
        <v>-9.8327376008043075</v>
      </c>
      <c r="T51" s="69">
        <f t="shared" si="27"/>
        <v>32.516310135109237</v>
      </c>
      <c r="U51" s="69">
        <f t="shared" si="28"/>
        <v>22.683572534304925</v>
      </c>
      <c r="W51" t="str">
        <f t="shared" si="29"/>
        <v>31 Science, engineering and technology associate professionals</v>
      </c>
      <c r="X51" s="173">
        <f t="shared" ref="X51:AB51" si="45">X14/X$35*100</f>
        <v>1.0008494089834412</v>
      </c>
      <c r="Y51" s="173">
        <f t="shared" si="45"/>
        <v>0.98064772301875769</v>
      </c>
      <c r="Z51" s="173">
        <f t="shared" si="45"/>
        <v>1.1863761636914294</v>
      </c>
      <c r="AA51" s="173">
        <f t="shared" si="45"/>
        <v>1.241373073374807</v>
      </c>
      <c r="AB51" s="173">
        <f t="shared" si="45"/>
        <v>1.4041333396601434</v>
      </c>
      <c r="AD51" s="68">
        <f t="shared" si="31"/>
        <v>24.501272033432986</v>
      </c>
      <c r="AE51" s="69">
        <f t="shared" si="32"/>
        <v>56.17289064516148</v>
      </c>
      <c r="AF51" s="69">
        <f t="shared" si="33"/>
        <v>80.674162678594456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1.6588075470144323</v>
      </c>
      <c r="C52" s="173">
        <f t="shared" si="20"/>
        <v>1.8245109039111733</v>
      </c>
      <c r="D52" s="173">
        <f t="shared" si="20"/>
        <v>1.9042025272441068</v>
      </c>
      <c r="E52" s="173">
        <f t="shared" si="20"/>
        <v>2.8755288397084069</v>
      </c>
      <c r="F52" s="173">
        <f t="shared" si="20"/>
        <v>3.1700929537505265</v>
      </c>
      <c r="H52" s="68">
        <f t="shared" si="21"/>
        <v>74.655674188261784</v>
      </c>
      <c r="I52" s="69">
        <f t="shared" si="22"/>
        <v>89.943251820507342</v>
      </c>
      <c r="J52" s="69">
        <f t="shared" si="23"/>
        <v>164.5989260087691</v>
      </c>
      <c r="L52" t="str">
        <f t="shared" si="24"/>
        <v>32 Health and social care associate professionals</v>
      </c>
      <c r="M52" s="173">
        <f t="shared" ref="M52:Q52" si="46">M15/M$35*100</f>
        <v>0.65883149140952102</v>
      </c>
      <c r="N52" s="173">
        <f t="shared" si="46"/>
        <v>0.65028121260250427</v>
      </c>
      <c r="O52" s="173">
        <f t="shared" si="46"/>
        <v>0.77000700006467337</v>
      </c>
      <c r="P52" s="173">
        <f t="shared" si="46"/>
        <v>0.99237917744999327</v>
      </c>
      <c r="Q52" s="173">
        <f t="shared" si="46"/>
        <v>1.0584539033653049</v>
      </c>
      <c r="S52" s="68">
        <f t="shared" si="26"/>
        <v>43.825952805320171</v>
      </c>
      <c r="T52" s="69">
        <f t="shared" si="27"/>
        <v>61.1913233385295</v>
      </c>
      <c r="U52" s="69">
        <f t="shared" si="28"/>
        <v>105.01727614384966</v>
      </c>
      <c r="W52" t="str">
        <f t="shared" si="29"/>
        <v>32 Health and social care associate professionals</v>
      </c>
      <c r="X52" s="173">
        <f t="shared" ref="X52:AB52" si="47">X15/X$35*100</f>
        <v>2.7074819180216125</v>
      </c>
      <c r="Y52" s="173">
        <f t="shared" si="47"/>
        <v>3.0293825936057028</v>
      </c>
      <c r="Z52" s="173">
        <f t="shared" si="47"/>
        <v>3.0415925137037862</v>
      </c>
      <c r="AA52" s="173">
        <f t="shared" si="47"/>
        <v>4.7616542751566664</v>
      </c>
      <c r="AB52" s="173">
        <f t="shared" si="47"/>
        <v>5.2763593038105929</v>
      </c>
      <c r="AD52" s="68">
        <f t="shared" si="31"/>
        <v>82.482482774782611</v>
      </c>
      <c r="AE52" s="69">
        <f t="shared" si="32"/>
        <v>97.242566592981888</v>
      </c>
      <c r="AF52" s="69">
        <f t="shared" si="33"/>
        <v>179.72504936776451</v>
      </c>
    </row>
    <row r="53" spans="1:32" x14ac:dyDescent="0.2">
      <c r="A53" t="str">
        <f t="shared" si="19"/>
        <v>33 Protective service occupations</v>
      </c>
      <c r="B53" s="173">
        <f t="shared" si="20"/>
        <v>1.2525577238558154</v>
      </c>
      <c r="C53" s="173">
        <f t="shared" si="20"/>
        <v>1.1726269241243896</v>
      </c>
      <c r="D53" s="173">
        <f t="shared" si="20"/>
        <v>1.2601115712780953</v>
      </c>
      <c r="E53" s="173">
        <f t="shared" si="20"/>
        <v>1.0749698384944184</v>
      </c>
      <c r="F53" s="173">
        <f t="shared" si="20"/>
        <v>1.1103363024643547</v>
      </c>
      <c r="H53" s="68">
        <f t="shared" si="21"/>
        <v>-7.5579900702992751</v>
      </c>
      <c r="I53" s="69">
        <f t="shared" si="22"/>
        <v>30.785116080996112</v>
      </c>
      <c r="J53" s="69">
        <f t="shared" si="23"/>
        <v>23.227126010696839</v>
      </c>
      <c r="L53" t="str">
        <f t="shared" si="24"/>
        <v>33 Protective service occupations</v>
      </c>
      <c r="M53" s="173">
        <f t="shared" ref="M53:Q53" si="48">M16/M$35*100</f>
        <v>1.8993101553896004</v>
      </c>
      <c r="N53" s="173">
        <f t="shared" si="48"/>
        <v>1.727894101096213</v>
      </c>
      <c r="O53" s="173">
        <f t="shared" si="48"/>
        <v>1.8467670594824432</v>
      </c>
      <c r="P53" s="173">
        <f t="shared" si="48"/>
        <v>1.5523112213138486</v>
      </c>
      <c r="Q53" s="173">
        <f t="shared" si="48"/>
        <v>1.4834935737905997</v>
      </c>
      <c r="S53" s="68">
        <f t="shared" si="26"/>
        <v>-15.950809665436491</v>
      </c>
      <c r="T53" s="69">
        <f t="shared" si="27"/>
        <v>24.055540769885578</v>
      </c>
      <c r="U53" s="69">
        <f t="shared" si="28"/>
        <v>8.1047311044490833</v>
      </c>
      <c r="W53" t="str">
        <f t="shared" si="29"/>
        <v>33 Protective service occupations</v>
      </c>
      <c r="X53" s="173">
        <f t="shared" ref="X53:AB53" si="49">X16/X$35*100</f>
        <v>0.5743087842591833</v>
      </c>
      <c r="Y53" s="173">
        <f t="shared" si="49"/>
        <v>0.60286982574584846</v>
      </c>
      <c r="Z53" s="173">
        <f t="shared" si="49"/>
        <v>0.67180376914401041</v>
      </c>
      <c r="AA53" s="173">
        <f t="shared" si="49"/>
        <v>0.59687415572854063</v>
      </c>
      <c r="AB53" s="173">
        <f t="shared" si="49"/>
        <v>0.73812846527204556</v>
      </c>
      <c r="AD53" s="68">
        <f t="shared" si="31"/>
        <v>15.578583465214329</v>
      </c>
      <c r="AE53" s="69">
        <f t="shared" si="32"/>
        <v>49.336606707399547</v>
      </c>
      <c r="AF53" s="69">
        <f t="shared" si="33"/>
        <v>64.915190172613876</v>
      </c>
    </row>
    <row r="54" spans="1:32" x14ac:dyDescent="0.2">
      <c r="A54" t="str">
        <f t="shared" si="19"/>
        <v>34 Culture, media and sports occupations</v>
      </c>
      <c r="B54" s="173">
        <f t="shared" si="20"/>
        <v>2.3984280608664053</v>
      </c>
      <c r="C54" s="173">
        <f t="shared" si="20"/>
        <v>2.125021765398992</v>
      </c>
      <c r="D54" s="173">
        <f t="shared" si="20"/>
        <v>2.2654236557508667</v>
      </c>
      <c r="E54" s="173">
        <f t="shared" si="20"/>
        <v>2.0214536260554006</v>
      </c>
      <c r="F54" s="173">
        <f t="shared" si="20"/>
        <v>2.1145366568523314</v>
      </c>
      <c r="H54" s="68">
        <f t="shared" si="21"/>
        <v>-2.0758913547514286</v>
      </c>
      <c r="I54" s="69">
        <f t="shared" si="22"/>
        <v>43.859193675734417</v>
      </c>
      <c r="J54" s="69">
        <f t="shared" si="23"/>
        <v>41.783302320982983</v>
      </c>
      <c r="L54" t="str">
        <f t="shared" si="24"/>
        <v>34 Culture, media and sports occupations</v>
      </c>
      <c r="M54" s="173">
        <f t="shared" ref="M54:Q54" si="50">M17/M$35*100</f>
        <v>2.5448076252002476</v>
      </c>
      <c r="N54" s="173">
        <f t="shared" si="50"/>
        <v>2.1491354550666442</v>
      </c>
      <c r="O54" s="173">
        <f t="shared" si="50"/>
        <v>2.2129238253300603</v>
      </c>
      <c r="P54" s="173">
        <f t="shared" si="50"/>
        <v>1.955610139924989</v>
      </c>
      <c r="Q54" s="173">
        <f t="shared" si="50"/>
        <v>2.098480562754272</v>
      </c>
      <c r="S54" s="68">
        <f t="shared" si="26"/>
        <v>-0.78017184151169872</v>
      </c>
      <c r="T54" s="69">
        <f t="shared" si="27"/>
        <v>37.471480815394941</v>
      </c>
      <c r="U54" s="69">
        <f t="shared" si="28"/>
        <v>36.691308973883238</v>
      </c>
      <c r="W54" t="str">
        <f t="shared" si="29"/>
        <v>34 Culture, media and sports occupations</v>
      </c>
      <c r="X54" s="173">
        <f t="shared" ref="X54:AB54" si="51">X17/X$35*100</f>
        <v>2.2449198876499588</v>
      </c>
      <c r="Y54" s="173">
        <f t="shared" si="51"/>
        <v>2.1002788192533708</v>
      </c>
      <c r="Z54" s="173">
        <f t="shared" si="51"/>
        <v>2.3180713518319398</v>
      </c>
      <c r="AA54" s="173">
        <f t="shared" si="51"/>
        <v>2.0874011587651582</v>
      </c>
      <c r="AB54" s="173">
        <f t="shared" si="51"/>
        <v>2.1305518989960892</v>
      </c>
      <c r="AD54" s="68">
        <f t="shared" si="31"/>
        <v>-3.3163209922379728</v>
      </c>
      <c r="AE54" s="69">
        <f t="shared" si="32"/>
        <v>49.974335314612247</v>
      </c>
      <c r="AF54" s="69">
        <f t="shared" si="33"/>
        <v>46.658014322374278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6.6336737878429215</v>
      </c>
      <c r="C55" s="173">
        <f t="shared" si="52"/>
        <v>6.6721735758688432</v>
      </c>
      <c r="D55" s="173">
        <f t="shared" si="52"/>
        <v>6.9671321338323047</v>
      </c>
      <c r="E55" s="173">
        <f t="shared" si="52"/>
        <v>6.9313002858759063</v>
      </c>
      <c r="F55" s="173">
        <f t="shared" si="52"/>
        <v>7.0313386358148016</v>
      </c>
      <c r="H55" s="68">
        <f t="shared" si="21"/>
        <v>5.8785066471958505</v>
      </c>
      <c r="I55" s="69">
        <f t="shared" si="22"/>
        <v>47.093854362290578</v>
      </c>
      <c r="J55" s="69">
        <f t="shared" si="23"/>
        <v>52.972361009486427</v>
      </c>
      <c r="L55" t="str">
        <f t="shared" si="24"/>
        <v>35 Business and public service associate professionals</v>
      </c>
      <c r="M55" s="173">
        <f t="shared" ref="M55:Q55" si="53">M18/M$35*100</f>
        <v>6.8373831288253903</v>
      </c>
      <c r="N55" s="173">
        <f t="shared" si="53"/>
        <v>6.7608076505660062</v>
      </c>
      <c r="O55" s="173">
        <f t="shared" si="53"/>
        <v>7.2494370048854506</v>
      </c>
      <c r="P55" s="173">
        <f t="shared" si="53"/>
        <v>7.1362503915468949</v>
      </c>
      <c r="Q55" s="173">
        <f t="shared" si="53"/>
        <v>7.0466053474320693</v>
      </c>
      <c r="S55" s="68">
        <f t="shared" si="26"/>
        <v>1.7034424123378162</v>
      </c>
      <c r="T55" s="69">
        <f t="shared" si="27"/>
        <v>38.763266111839627</v>
      </c>
      <c r="U55" s="69">
        <f t="shared" si="28"/>
        <v>40.466708524177442</v>
      </c>
      <c r="W55" t="str">
        <f t="shared" si="29"/>
        <v>35 Business and public service associate professionals</v>
      </c>
      <c r="X55" s="173">
        <f t="shared" ref="X55:AB55" si="54">X18/X$35*100</f>
        <v>6.4200439075816016</v>
      </c>
      <c r="Y55" s="173">
        <f t="shared" si="54"/>
        <v>6.5812265591690107</v>
      </c>
      <c r="Z55" s="173">
        <f t="shared" si="54"/>
        <v>6.6840321517127057</v>
      </c>
      <c r="AA55" s="173">
        <f t="shared" si="54"/>
        <v>6.7260263158610796</v>
      </c>
      <c r="AB55" s="173">
        <f t="shared" si="54"/>
        <v>7.0161107677046477</v>
      </c>
      <c r="AD55" s="68">
        <f t="shared" si="31"/>
        <v>10.419494936019403</v>
      </c>
      <c r="AE55" s="69">
        <f t="shared" si="32"/>
        <v>56.154578115585153</v>
      </c>
      <c r="AF55" s="69">
        <f t="shared" si="33"/>
        <v>66.574073051604557</v>
      </c>
    </row>
    <row r="56" spans="1:32" x14ac:dyDescent="0.2">
      <c r="A56" t="str">
        <f t="shared" si="19"/>
        <v>41 Administrative occupations</v>
      </c>
      <c r="B56" s="173">
        <f t="shared" si="52"/>
        <v>8.6521131523880239</v>
      </c>
      <c r="C56" s="173">
        <f t="shared" si="52"/>
        <v>7.9934048082107925</v>
      </c>
      <c r="D56" s="173">
        <f t="shared" si="52"/>
        <v>8.3228340335111284</v>
      </c>
      <c r="E56" s="173">
        <f t="shared" si="52"/>
        <v>8.2844896663352117</v>
      </c>
      <c r="F56" s="173">
        <f t="shared" si="52"/>
        <v>7.5776219828722793</v>
      </c>
      <c r="H56" s="68">
        <f t="shared" si="21"/>
        <v>-4.4819293276082739</v>
      </c>
      <c r="I56" s="69">
        <f t="shared" si="22"/>
        <v>50.093650647766886</v>
      </c>
      <c r="J56" s="69">
        <f t="shared" si="23"/>
        <v>45.611721320158615</v>
      </c>
      <c r="L56" t="str">
        <f t="shared" si="24"/>
        <v>41 Administrative occupations</v>
      </c>
      <c r="M56" s="173">
        <f t="shared" ref="M56:Q56" si="55">M19/M$35*100</f>
        <v>4.3014735411299458</v>
      </c>
      <c r="N56" s="173">
        <f t="shared" si="55"/>
        <v>3.7943882866203178</v>
      </c>
      <c r="O56" s="173">
        <f t="shared" si="55"/>
        <v>4.545688917422237</v>
      </c>
      <c r="P56" s="173">
        <f t="shared" si="55"/>
        <v>4.6100115687623537</v>
      </c>
      <c r="Q56" s="173">
        <f t="shared" si="55"/>
        <v>4.7783573364659757</v>
      </c>
      <c r="S56" s="68">
        <f t="shared" si="26"/>
        <v>9.9863770937279988</v>
      </c>
      <c r="T56" s="69">
        <f t="shared" si="27"/>
        <v>38.777225437793902</v>
      </c>
      <c r="U56" s="69">
        <f t="shared" si="28"/>
        <v>48.763602531521911</v>
      </c>
      <c r="W56" t="str">
        <f t="shared" si="29"/>
        <v>41 Administrative occupations</v>
      </c>
      <c r="X56" s="173">
        <f t="shared" ref="X56:AB56" si="56">X19/X$35*100</f>
        <v>13.214626656828971</v>
      </c>
      <c r="Y56" s="173">
        <f t="shared" si="56"/>
        <v>12.301996363058523</v>
      </c>
      <c r="Z56" s="173">
        <f t="shared" si="56"/>
        <v>12.110617470753429</v>
      </c>
      <c r="AA56" s="173">
        <f t="shared" si="56"/>
        <v>11.964774213405184</v>
      </c>
      <c r="AB56" s="173">
        <f t="shared" si="56"/>
        <v>10.369764384559153</v>
      </c>
      <c r="AD56" s="68">
        <f t="shared" si="31"/>
        <v>-9.9278660791838931</v>
      </c>
      <c r="AE56" s="69">
        <f t="shared" si="32"/>
        <v>54.353204886718331</v>
      </c>
      <c r="AF56" s="69">
        <f t="shared" si="33"/>
        <v>44.425338807534445</v>
      </c>
    </row>
    <row r="57" spans="1:32" x14ac:dyDescent="0.2">
      <c r="A57" t="str">
        <f t="shared" si="19"/>
        <v>42 Secretarial and related occupations</v>
      </c>
      <c r="B57" s="173">
        <f t="shared" si="52"/>
        <v>2.5322598971589008</v>
      </c>
      <c r="C57" s="173">
        <f t="shared" si="52"/>
        <v>2.1832901241972413</v>
      </c>
      <c r="D57" s="173">
        <f t="shared" si="52"/>
        <v>2.1636789214332737</v>
      </c>
      <c r="E57" s="173">
        <f t="shared" si="52"/>
        <v>1.9175352040621301</v>
      </c>
      <c r="F57" s="173">
        <f t="shared" si="52"/>
        <v>1.4007455811698499</v>
      </c>
      <c r="H57" s="68">
        <f t="shared" si="21"/>
        <v>-32.081155793471758</v>
      </c>
      <c r="I57" s="69">
        <f t="shared" si="22"/>
        <v>44.463981402509461</v>
      </c>
      <c r="J57" s="69">
        <f t="shared" si="23"/>
        <v>12.382825609037708</v>
      </c>
      <c r="L57" t="str">
        <f t="shared" si="24"/>
        <v>42 Secretarial and related occupations</v>
      </c>
      <c r="M57" s="173">
        <f t="shared" ref="M57:Q57" si="57">M20/M$35*100</f>
        <v>0.23465521789782234</v>
      </c>
      <c r="N57" s="173">
        <f t="shared" si="57"/>
        <v>0.18119656694709416</v>
      </c>
      <c r="O57" s="173">
        <f t="shared" si="57"/>
        <v>0.17229840836858842</v>
      </c>
      <c r="P57" s="173">
        <f t="shared" si="57"/>
        <v>0.16285421429174821</v>
      </c>
      <c r="Q57" s="173">
        <f t="shared" si="57"/>
        <v>0.17608920462362693</v>
      </c>
      <c r="S57" s="68">
        <f t="shared" si="26"/>
        <v>6.9329259719832628</v>
      </c>
      <c r="T57" s="69">
        <f t="shared" si="27"/>
        <v>31.938444133577725</v>
      </c>
      <c r="U57" s="69">
        <f t="shared" si="28"/>
        <v>38.871370105560985</v>
      </c>
      <c r="W57" t="str">
        <f t="shared" si="29"/>
        <v>42 Secretarial and related occupations</v>
      </c>
      <c r="X57" s="173">
        <f t="shared" ref="X57:AB57" si="58">X20/X$35*100</f>
        <v>4.9417567329503669</v>
      </c>
      <c r="Y57" s="173">
        <f t="shared" si="58"/>
        <v>4.2376291220146651</v>
      </c>
      <c r="Z57" s="173">
        <f t="shared" si="58"/>
        <v>4.1606681534604402</v>
      </c>
      <c r="AA57" s="173">
        <f t="shared" si="58"/>
        <v>3.6749889594553076</v>
      </c>
      <c r="AB57" s="173">
        <f t="shared" si="58"/>
        <v>2.6222860313880054</v>
      </c>
      <c r="AD57" s="68">
        <f t="shared" si="31"/>
        <v>-33.70132751180153</v>
      </c>
      <c r="AE57" s="69">
        <f t="shared" si="32"/>
        <v>44.984140286730053</v>
      </c>
      <c r="AF57" s="69">
        <f t="shared" si="33"/>
        <v>11.282812774928516</v>
      </c>
    </row>
    <row r="58" spans="1:32" x14ac:dyDescent="0.2">
      <c r="A58" t="str">
        <f t="shared" si="19"/>
        <v>51 Skilled agricultural and related trades</v>
      </c>
      <c r="B58" s="173">
        <f t="shared" si="52"/>
        <v>1.0288149664361652</v>
      </c>
      <c r="C58" s="173">
        <f t="shared" si="52"/>
        <v>1.083145864823905</v>
      </c>
      <c r="D58" s="173">
        <f t="shared" si="52"/>
        <v>0.8624760858314573</v>
      </c>
      <c r="E58" s="173">
        <f t="shared" si="52"/>
        <v>0.85884236695920169</v>
      </c>
      <c r="F58" s="173">
        <f t="shared" si="52"/>
        <v>0.95075319086191679</v>
      </c>
      <c r="H58" s="68">
        <f t="shared" si="21"/>
        <v>15.649715688577844</v>
      </c>
      <c r="I58" s="69">
        <f t="shared" si="22"/>
        <v>59.507730106064102</v>
      </c>
      <c r="J58" s="69">
        <f t="shared" si="23"/>
        <v>75.157445794641959</v>
      </c>
      <c r="L58" t="str">
        <f t="shared" si="24"/>
        <v>51 Skilled agricultural and related trades</v>
      </c>
      <c r="M58" s="173">
        <f t="shared" ref="M58:Q58" si="59">M21/M$35*100</f>
        <v>1.5409201083390709</v>
      </c>
      <c r="N58" s="173">
        <f t="shared" si="59"/>
        <v>1.8237022233344724</v>
      </c>
      <c r="O58" s="173">
        <f t="shared" si="59"/>
        <v>1.287434115717597</v>
      </c>
      <c r="P58" s="173">
        <f t="shared" si="59"/>
        <v>1.2469333851886222</v>
      </c>
      <c r="Q58" s="173">
        <f t="shared" si="59"/>
        <v>1.3400273421853459</v>
      </c>
      <c r="S58" s="68">
        <f t="shared" si="26"/>
        <v>8.9052034877823587</v>
      </c>
      <c r="T58" s="69">
        <f t="shared" si="27"/>
        <v>52.529351113519532</v>
      </c>
      <c r="U58" s="69">
        <f t="shared" si="28"/>
        <v>61.434554601301883</v>
      </c>
      <c r="W58" t="str">
        <f t="shared" si="29"/>
        <v>51 Skilled agricultural and related trades</v>
      </c>
      <c r="X58" s="173">
        <f t="shared" ref="X58:AB58" si="60">X21/X$35*100</f>
        <v>0.4917705696583774</v>
      </c>
      <c r="Y58" s="173">
        <f t="shared" si="60"/>
        <v>0.32326438882560887</v>
      </c>
      <c r="Z58" s="173">
        <f t="shared" si="60"/>
        <v>0.43632116256163406</v>
      </c>
      <c r="AA58" s="173">
        <f t="shared" si="60"/>
        <v>0.47013808316177425</v>
      </c>
      <c r="AB58" s="173">
        <f t="shared" si="60"/>
        <v>0.5624694802859278</v>
      </c>
      <c r="AD58" s="68">
        <f t="shared" si="31"/>
        <v>35.606508582132605</v>
      </c>
      <c r="AE58" s="69">
        <f t="shared" si="32"/>
        <v>80.156527252656602</v>
      </c>
      <c r="AF58" s="69">
        <f t="shared" si="33"/>
        <v>115.76303583478919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3.0825480215787038</v>
      </c>
      <c r="C59" s="173">
        <f t="shared" si="52"/>
        <v>3.0662122447214202</v>
      </c>
      <c r="D59" s="173">
        <f t="shared" si="52"/>
        <v>2.724096131374437</v>
      </c>
      <c r="E59" s="173">
        <f t="shared" si="52"/>
        <v>2.7044206494349523</v>
      </c>
      <c r="F59" s="173">
        <f t="shared" si="52"/>
        <v>2.523277390039131</v>
      </c>
      <c r="H59" s="68">
        <f t="shared" si="21"/>
        <v>-2.8223468424222338</v>
      </c>
      <c r="I59" s="69">
        <f t="shared" si="22"/>
        <v>38.171975729156031</v>
      </c>
      <c r="J59" s="69">
        <f t="shared" si="23"/>
        <v>35.349628886733804</v>
      </c>
      <c r="L59" t="str">
        <f t="shared" si="24"/>
        <v>52 Skilled metal, electrical and electronic trades</v>
      </c>
      <c r="M59" s="173">
        <f t="shared" ref="M59:Q59" si="61">M22/M$35*100</f>
        <v>5.8836197415042406</v>
      </c>
      <c r="N59" s="173">
        <f t="shared" si="61"/>
        <v>5.821444113445196</v>
      </c>
      <c r="O59" s="173">
        <f t="shared" si="61"/>
        <v>5.265086506655015</v>
      </c>
      <c r="P59" s="173">
        <f t="shared" si="61"/>
        <v>5.0895993607672283</v>
      </c>
      <c r="Q59" s="173">
        <f t="shared" si="61"/>
        <v>4.649558974196129</v>
      </c>
      <c r="S59" s="68">
        <f t="shared" si="26"/>
        <v>-7.6012206973933498</v>
      </c>
      <c r="T59" s="69">
        <f t="shared" si="27"/>
        <v>35.867805408386069</v>
      </c>
      <c r="U59" s="69">
        <f t="shared" si="28"/>
        <v>28.266584710992714</v>
      </c>
      <c r="W59" t="str">
        <f t="shared" si="29"/>
        <v>52 Skilled metal, electrical and electronic trades</v>
      </c>
      <c r="X59" s="173">
        <f t="shared" ref="X59:AB59" si="62">X22/X$35*100</f>
        <v>0.14506556129919448</v>
      </c>
      <c r="Y59" s="173">
        <f t="shared" si="62"/>
        <v>0.23908148679478203</v>
      </c>
      <c r="Z59" s="173">
        <f t="shared" si="62"/>
        <v>0.1759490621281212</v>
      </c>
      <c r="AA59" s="173">
        <f t="shared" si="62"/>
        <v>0.31547285325273638</v>
      </c>
      <c r="AB59" s="173">
        <f t="shared" si="62"/>
        <v>0.40240576160182817</v>
      </c>
      <c r="AD59" s="68">
        <f t="shared" si="31"/>
        <v>140.58308179324322</v>
      </c>
      <c r="AE59" s="69">
        <f t="shared" si="32"/>
        <v>107.31599219150108</v>
      </c>
      <c r="AF59" s="69">
        <f t="shared" si="33"/>
        <v>247.89907398474429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2.8359049166168186</v>
      </c>
      <c r="C60" s="173">
        <f t="shared" si="52"/>
        <v>2.5891092981551007</v>
      </c>
      <c r="D60" s="173">
        <f t="shared" si="52"/>
        <v>2.3519040853603586</v>
      </c>
      <c r="E60" s="173">
        <f t="shared" si="52"/>
        <v>2.3252808456177263</v>
      </c>
      <c r="F60" s="173">
        <f t="shared" si="52"/>
        <v>2.0171527777826057</v>
      </c>
      <c r="H60" s="68">
        <f t="shared" si="21"/>
        <v>-10.020613853346589</v>
      </c>
      <c r="I60" s="69">
        <f t="shared" si="22"/>
        <v>40.706557345429459</v>
      </c>
      <c r="J60" s="69">
        <f t="shared" si="23"/>
        <v>30.685943492082874</v>
      </c>
      <c r="L60" t="str">
        <f t="shared" si="24"/>
        <v>53 Skilled construction and building trades</v>
      </c>
      <c r="M60" s="173">
        <f t="shared" ref="M60:Q60" si="63">M23/M$35*100</f>
        <v>5.4522746070366619</v>
      </c>
      <c r="N60" s="173">
        <f t="shared" si="63"/>
        <v>5.0119838321764236</v>
      </c>
      <c r="O60" s="173">
        <f t="shared" si="63"/>
        <v>4.5993707963598913</v>
      </c>
      <c r="P60" s="173">
        <f t="shared" si="63"/>
        <v>4.584052923433922</v>
      </c>
      <c r="Q60" s="173">
        <f t="shared" si="63"/>
        <v>3.9673810430108807</v>
      </c>
      <c r="S60" s="68">
        <f t="shared" si="26"/>
        <v>-9.7462044717282907</v>
      </c>
      <c r="T60" s="69">
        <f t="shared" si="27"/>
        <v>40.769380529157594</v>
      </c>
      <c r="U60" s="69">
        <f t="shared" si="28"/>
        <v>31.023176057429303</v>
      </c>
      <c r="W60" t="str">
        <f t="shared" si="29"/>
        <v>53 Skilled construction and building trades</v>
      </c>
      <c r="X60" s="173">
        <f t="shared" ref="X60:AB60" si="64">X23/X$35*100</f>
        <v>9.2119378908593022E-2</v>
      </c>
      <c r="Y60" s="173">
        <f t="shared" si="64"/>
        <v>0.10300887390961709</v>
      </c>
      <c r="Z60" s="173">
        <f t="shared" si="64"/>
        <v>9.8107389168732906E-2</v>
      </c>
      <c r="AA60" s="173">
        <f t="shared" si="64"/>
        <v>6.293943206266718E-2</v>
      </c>
      <c r="AB60" s="173">
        <f t="shared" si="64"/>
        <v>7.1886531054981939E-2</v>
      </c>
      <c r="AD60" s="68">
        <f t="shared" si="31"/>
        <v>-22.921428341469941</v>
      </c>
      <c r="AE60" s="69">
        <f t="shared" si="32"/>
        <v>37.753049582499557</v>
      </c>
      <c r="AF60" s="69">
        <f t="shared" si="33"/>
        <v>14.831621241029612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2.336428477448421</v>
      </c>
      <c r="C61" s="173">
        <f t="shared" si="52"/>
        <v>2.0203462502949598</v>
      </c>
      <c r="D61" s="173">
        <f t="shared" si="52"/>
        <v>1.8980544527324683</v>
      </c>
      <c r="E61" s="173">
        <f t="shared" si="52"/>
        <v>2.0270863417703402</v>
      </c>
      <c r="F61" s="173">
        <f t="shared" si="52"/>
        <v>2.0623495834671517</v>
      </c>
      <c r="H61" s="68">
        <f t="shared" si="21"/>
        <v>13.992808984399707</v>
      </c>
      <c r="I61" s="69">
        <f t="shared" si="22"/>
        <v>47.189430464267978</v>
      </c>
      <c r="J61" s="69">
        <f t="shared" si="23"/>
        <v>61.182239448667687</v>
      </c>
      <c r="L61" t="str">
        <f t="shared" si="24"/>
        <v>54 Textiles, printing and other skilled trades</v>
      </c>
      <c r="M61" s="173">
        <f t="shared" ref="M61:Q61" si="65">M24/M$35*100</f>
        <v>2.8789847806915465</v>
      </c>
      <c r="N61" s="173">
        <f t="shared" si="65"/>
        <v>2.5336583185714434</v>
      </c>
      <c r="O61" s="173">
        <f t="shared" si="65"/>
        <v>2.1942311998539221</v>
      </c>
      <c r="P61" s="173">
        <f t="shared" si="65"/>
        <v>2.3477088554421748</v>
      </c>
      <c r="Q61" s="173">
        <f t="shared" si="65"/>
        <v>2.3654660210674536</v>
      </c>
      <c r="S61" s="68">
        <f t="shared" si="26"/>
        <v>12.796159301913313</v>
      </c>
      <c r="T61" s="69">
        <f t="shared" si="27"/>
        <v>35.479852706763268</v>
      </c>
      <c r="U61" s="69">
        <f t="shared" si="28"/>
        <v>48.276012008676588</v>
      </c>
      <c r="W61" t="str">
        <f t="shared" si="29"/>
        <v>54 Textiles, printing and other skilled trades</v>
      </c>
      <c r="X61" s="173">
        <f t="shared" ref="X61:AB61" si="66">X24/X$35*100</f>
        <v>1.7674499635626257</v>
      </c>
      <c r="Y61" s="173">
        <f t="shared" si="66"/>
        <v>1.4936390961302604</v>
      </c>
      <c r="Z61" s="173">
        <f t="shared" si="66"/>
        <v>1.6010435244352279</v>
      </c>
      <c r="AA61" s="173">
        <f t="shared" si="66"/>
        <v>1.7059571769812962</v>
      </c>
      <c r="AB61" s="173">
        <f t="shared" si="66"/>
        <v>1.7600043732139432</v>
      </c>
      <c r="AD61" s="68">
        <f t="shared" si="31"/>
        <v>15.637437241086621</v>
      </c>
      <c r="AE61" s="69">
        <f t="shared" si="32"/>
        <v>63.282613570164244</v>
      </c>
      <c r="AF61" s="69">
        <f t="shared" si="33"/>
        <v>78.92005081125086</v>
      </c>
    </row>
    <row r="62" spans="1:32" x14ac:dyDescent="0.2">
      <c r="A62" t="str">
        <f t="shared" si="19"/>
        <v>61 Caring personal service occupations</v>
      </c>
      <c r="B62" s="173">
        <f t="shared" si="52"/>
        <v>7.4448369736086732</v>
      </c>
      <c r="C62" s="173">
        <f t="shared" si="52"/>
        <v>7.4799445690192261</v>
      </c>
      <c r="D62" s="173">
        <f t="shared" si="52"/>
        <v>7.3349516153760774</v>
      </c>
      <c r="E62" s="173">
        <f t="shared" si="52"/>
        <v>7.4733713630742216</v>
      </c>
      <c r="F62" s="173">
        <f t="shared" si="52"/>
        <v>7.6933472231544062</v>
      </c>
      <c r="H62" s="68">
        <f t="shared" si="21"/>
        <v>10.037805435930984</v>
      </c>
      <c r="I62" s="69">
        <f t="shared" si="22"/>
        <v>58.011284733011124</v>
      </c>
      <c r="J62" s="69">
        <f t="shared" si="23"/>
        <v>68.049090168942101</v>
      </c>
      <c r="L62" t="str">
        <f t="shared" si="24"/>
        <v>61 Caring personal service occupations</v>
      </c>
      <c r="M62" s="173">
        <f t="shared" ref="M62:Q62" si="67">M25/M$35*100</f>
        <v>2.7910539452511913</v>
      </c>
      <c r="N62" s="173">
        <f t="shared" si="67"/>
        <v>2.6828630499504893</v>
      </c>
      <c r="O62" s="173">
        <f t="shared" si="67"/>
        <v>2.7726451047877068</v>
      </c>
      <c r="P62" s="173">
        <f t="shared" si="67"/>
        <v>3.2420690042418108</v>
      </c>
      <c r="Q62" s="173">
        <f t="shared" si="67"/>
        <v>3.6398473201746779</v>
      </c>
      <c r="S62" s="68">
        <f t="shared" si="26"/>
        <v>37.35638965079535</v>
      </c>
      <c r="T62" s="69">
        <f t="shared" si="27"/>
        <v>54.41324063231481</v>
      </c>
      <c r="U62" s="69">
        <f t="shared" si="28"/>
        <v>91.76963028311016</v>
      </c>
      <c r="W62" t="str">
        <f t="shared" si="29"/>
        <v>61 Caring personal service occupations</v>
      </c>
      <c r="X62" s="173">
        <f t="shared" ref="X62:AB62" si="68">X25/X$35*100</f>
        <v>12.325256822376403</v>
      </c>
      <c r="Y62" s="173">
        <f t="shared" si="68"/>
        <v>12.402207869175726</v>
      </c>
      <c r="Z62" s="173">
        <f t="shared" si="68"/>
        <v>11.910107852508773</v>
      </c>
      <c r="AA62" s="173">
        <f t="shared" si="68"/>
        <v>11.71136007104281</v>
      </c>
      <c r="AB62" s="173">
        <f t="shared" si="68"/>
        <v>11.736533696742505</v>
      </c>
      <c r="AD62" s="68">
        <f t="shared" si="31"/>
        <v>3.6601911751052527</v>
      </c>
      <c r="AE62" s="69">
        <f t="shared" si="32"/>
        <v>58.851260084120128</v>
      </c>
      <c r="AF62" s="69">
        <f t="shared" si="33"/>
        <v>62.511451259225382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2.6269674113790864</v>
      </c>
      <c r="C63" s="173">
        <f t="shared" si="52"/>
        <v>2.6542198046160803</v>
      </c>
      <c r="D63" s="173">
        <f t="shared" si="52"/>
        <v>2.4977283572219418</v>
      </c>
      <c r="E63" s="173">
        <f t="shared" si="52"/>
        <v>2.2799471752381861</v>
      </c>
      <c r="F63" s="173">
        <f t="shared" si="52"/>
        <v>2.2392374424083603</v>
      </c>
      <c r="H63" s="68">
        <f t="shared" si="21"/>
        <v>-5.9456724463198825</v>
      </c>
      <c r="I63" s="69">
        <f t="shared" si="22"/>
        <v>47.614614024726421</v>
      </c>
      <c r="J63" s="69">
        <f t="shared" si="23"/>
        <v>41.668941578406539</v>
      </c>
      <c r="L63" t="str">
        <f t="shared" si="24"/>
        <v>62 Leisure, travel and related personal service occupations</v>
      </c>
      <c r="M63" s="173">
        <f t="shared" ref="M63:Q63" si="69">M26/M$35*100</f>
        <v>1.5143372184121398</v>
      </c>
      <c r="N63" s="173">
        <f t="shared" si="69"/>
        <v>1.6362941617938138</v>
      </c>
      <c r="O63" s="173">
        <f t="shared" si="69"/>
        <v>1.5285380331656389</v>
      </c>
      <c r="P63" s="173">
        <f t="shared" si="69"/>
        <v>1.463667980839676</v>
      </c>
      <c r="Q63" s="173">
        <f t="shared" si="69"/>
        <v>1.5769896934045589</v>
      </c>
      <c r="S63" s="68">
        <f t="shared" si="26"/>
        <v>7.947500272631518</v>
      </c>
      <c r="T63" s="69">
        <f t="shared" si="27"/>
        <v>44.26664565097844</v>
      </c>
      <c r="U63" s="69">
        <f t="shared" si="28"/>
        <v>52.214145923609955</v>
      </c>
      <c r="W63" t="str">
        <f t="shared" si="29"/>
        <v>62 Leisure, travel and related personal service occupations</v>
      </c>
      <c r="X63" s="173">
        <f t="shared" ref="X63:AB63" si="70">X26/X$35*100</f>
        <v>3.7937821178246187</v>
      </c>
      <c r="Y63" s="173">
        <f t="shared" si="70"/>
        <v>3.6987086285051789</v>
      </c>
      <c r="Z63" s="173">
        <f t="shared" si="70"/>
        <v>3.4696484037562536</v>
      </c>
      <c r="AA63" s="173">
        <f t="shared" si="70"/>
        <v>3.0975162627295294</v>
      </c>
      <c r="AB63" s="173">
        <f t="shared" si="70"/>
        <v>2.8998002165601506</v>
      </c>
      <c r="AD63" s="68">
        <f t="shared" si="31"/>
        <v>-12.083485923900572</v>
      </c>
      <c r="AE63" s="69">
        <f t="shared" si="32"/>
        <v>49.0937006108216</v>
      </c>
      <c r="AF63" s="69">
        <f t="shared" si="33"/>
        <v>37.010214686921032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0.11366121981372748</v>
      </c>
      <c r="C64" s="173">
        <f t="shared" si="52"/>
        <v>9.185573274833804E-2</v>
      </c>
      <c r="D64" s="173">
        <f t="shared" si="52"/>
        <v>0.11426934657858719</v>
      </c>
      <c r="E64" s="173">
        <f t="shared" si="52"/>
        <v>8.4731735993382171E-2</v>
      </c>
      <c r="F64" s="173">
        <f t="shared" si="52"/>
        <v>8.7587430082075313E-2</v>
      </c>
      <c r="H64" s="68">
        <f t="shared" si="21"/>
        <v>-19.585219705023651</v>
      </c>
      <c r="I64" s="69">
        <f t="shared" si="22"/>
        <v>38.776992964925022</v>
      </c>
      <c r="J64" s="69">
        <f t="shared" si="23"/>
        <v>19.191773259901375</v>
      </c>
      <c r="L64" t="str">
        <f t="shared" si="24"/>
        <v>63 Community and civil enforcement occupations</v>
      </c>
      <c r="M64" s="173">
        <f t="shared" ref="M64:Q64" si="71">M27/M$35*100</f>
        <v>0.16748825772305109</v>
      </c>
      <c r="N64" s="173">
        <f t="shared" si="71"/>
        <v>0.1176459808823415</v>
      </c>
      <c r="O64" s="173">
        <f t="shared" si="71"/>
        <v>0.17360103397246263</v>
      </c>
      <c r="P64" s="173">
        <f t="shared" si="71"/>
        <v>9.529180056231322E-2</v>
      </c>
      <c r="Q64" s="173">
        <f t="shared" si="71"/>
        <v>0.10426228166311816</v>
      </c>
      <c r="S64" s="68">
        <f t="shared" si="26"/>
        <v>-37.160184468338137</v>
      </c>
      <c r="T64" s="69">
        <f t="shared" si="27"/>
        <v>25.133000348030919</v>
      </c>
      <c r="U64" s="69">
        <f t="shared" si="28"/>
        <v>-12.027184120307215</v>
      </c>
      <c r="W64" t="str">
        <f t="shared" si="29"/>
        <v>63 Community and civil enforcement occupations</v>
      </c>
      <c r="X64" s="173">
        <f t="shared" ref="X64:AB64" si="72">X27/X$35*100</f>
        <v>5.7212833068513345E-2</v>
      </c>
      <c r="Y64" s="173">
        <f t="shared" si="72"/>
        <v>6.5392477665572823E-2</v>
      </c>
      <c r="Z64" s="173">
        <f t="shared" si="72"/>
        <v>5.4770551613868797E-2</v>
      </c>
      <c r="AA64" s="173">
        <f t="shared" si="72"/>
        <v>7.4154984297741408E-2</v>
      </c>
      <c r="AB64" s="173">
        <f t="shared" si="72"/>
        <v>7.0955004776723396E-2</v>
      </c>
      <c r="AD64" s="68">
        <f t="shared" si="31"/>
        <v>36.277377805014233</v>
      </c>
      <c r="AE64" s="69">
        <f t="shared" si="32"/>
        <v>82.144867566782196</v>
      </c>
      <c r="AF64" s="69">
        <f t="shared" si="33"/>
        <v>118.42224537179642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6.1820684637623557</v>
      </c>
      <c r="C65" s="173">
        <f t="shared" si="73"/>
        <v>5.5460264063183562</v>
      </c>
      <c r="D65" s="173">
        <f t="shared" si="73"/>
        <v>5.6458859311985181</v>
      </c>
      <c r="E65" s="173">
        <f t="shared" si="73"/>
        <v>5.4838847073363155</v>
      </c>
      <c r="F65" s="173">
        <f t="shared" si="73"/>
        <v>5.1738825971095155</v>
      </c>
      <c r="H65" s="68">
        <f t="shared" si="21"/>
        <v>-3.8590719328705796</v>
      </c>
      <c r="I65" s="69">
        <f t="shared" si="22"/>
        <v>43.224110869508294</v>
      </c>
      <c r="J65" s="69">
        <f t="shared" si="23"/>
        <v>39.365038936637717</v>
      </c>
      <c r="L65" t="str">
        <f t="shared" si="24"/>
        <v>71 Sales occupations</v>
      </c>
      <c r="M65" s="173">
        <f t="shared" ref="M65:Q65" si="74">M28/M$35*100</f>
        <v>5.1939798498256469</v>
      </c>
      <c r="N65" s="173">
        <f t="shared" si="74"/>
        <v>4.9492364642265478</v>
      </c>
      <c r="O65" s="173">
        <f t="shared" si="74"/>
        <v>5.0808696006364453</v>
      </c>
      <c r="P65" s="173">
        <f t="shared" si="74"/>
        <v>5.0031033961041151</v>
      </c>
      <c r="Q65" s="173">
        <f t="shared" si="74"/>
        <v>4.8849771655195671</v>
      </c>
      <c r="S65" s="68">
        <f t="shared" si="26"/>
        <v>0.59687117885626695</v>
      </c>
      <c r="T65" s="69">
        <f t="shared" si="27"/>
        <v>33.451419311995906</v>
      </c>
      <c r="U65" s="69">
        <f t="shared" si="28"/>
        <v>34.048290490852175</v>
      </c>
      <c r="W65" t="str">
        <f t="shared" si="29"/>
        <v>71 Sales occupations</v>
      </c>
      <c r="X65" s="173">
        <f t="shared" ref="X65:AB65" si="75">X28/X$35*100</f>
        <v>7.2182764808559465</v>
      </c>
      <c r="Y65" s="173">
        <f t="shared" si="75"/>
        <v>6.1583898231550176</v>
      </c>
      <c r="Z65" s="173">
        <f t="shared" si="75"/>
        <v>6.2124936290490336</v>
      </c>
      <c r="AA65" s="173">
        <f t="shared" si="75"/>
        <v>5.9654257543265388</v>
      </c>
      <c r="AB65" s="173">
        <f t="shared" si="75"/>
        <v>5.4620529587991626</v>
      </c>
      <c r="AD65" s="68">
        <f t="shared" si="31"/>
        <v>-7.513615977734041</v>
      </c>
      <c r="AE65" s="69">
        <f t="shared" si="32"/>
        <v>51.239188898624896</v>
      </c>
      <c r="AF65" s="69">
        <f t="shared" si="33"/>
        <v>43.725572920890855</v>
      </c>
    </row>
    <row r="66" spans="1:32" x14ac:dyDescent="0.2">
      <c r="A66" t="str">
        <f t="shared" si="19"/>
        <v>72 Customer service occupations</v>
      </c>
      <c r="B66" s="173">
        <f t="shared" si="73"/>
        <v>1.5318373932659781</v>
      </c>
      <c r="C66" s="173">
        <f t="shared" si="73"/>
        <v>1.5506460860319662</v>
      </c>
      <c r="D66" s="173">
        <f t="shared" si="73"/>
        <v>1.6047900657819987</v>
      </c>
      <c r="E66" s="173">
        <f t="shared" si="73"/>
        <v>1.7365214661137651</v>
      </c>
      <c r="F66" s="173">
        <f t="shared" si="73"/>
        <v>1.8614557704384223</v>
      </c>
      <c r="H66" s="68">
        <f t="shared" si="21"/>
        <v>21.690964753131883</v>
      </c>
      <c r="I66" s="69">
        <f t="shared" si="22"/>
        <v>51.215000279573076</v>
      </c>
      <c r="J66" s="69">
        <f t="shared" si="23"/>
        <v>72.905965032704955</v>
      </c>
      <c r="L66" t="str">
        <f t="shared" si="24"/>
        <v>72 Customer service occupations</v>
      </c>
      <c r="M66" s="173">
        <f t="shared" ref="M66:Q66" si="76">M29/M$35*100</f>
        <v>1.0722723927933426</v>
      </c>
      <c r="N66" s="173">
        <f t="shared" si="76"/>
        <v>0.9337938245654539</v>
      </c>
      <c r="O66" s="173">
        <f t="shared" si="76"/>
        <v>1.111292253923774</v>
      </c>
      <c r="P66" s="173">
        <f t="shared" si="76"/>
        <v>1.3494212573179292</v>
      </c>
      <c r="Q66" s="173">
        <f t="shared" si="76"/>
        <v>1.5438344007778197</v>
      </c>
      <c r="S66" s="68">
        <f t="shared" si="26"/>
        <v>45.355815167767297</v>
      </c>
      <c r="T66" s="69">
        <f t="shared" si="27"/>
        <v>43.293025682632425</v>
      </c>
      <c r="U66" s="69">
        <f t="shared" si="28"/>
        <v>88.648840850399722</v>
      </c>
      <c r="W66" t="str">
        <f t="shared" si="29"/>
        <v>72 Customer service occupations</v>
      </c>
      <c r="X66" s="173">
        <f t="shared" ref="X66:AB66" si="77">X29/X$35*100</f>
        <v>2.0137829709688591</v>
      </c>
      <c r="Y66" s="173">
        <f t="shared" si="77"/>
        <v>2.1835953565760708</v>
      </c>
      <c r="Z66" s="173">
        <f t="shared" si="77"/>
        <v>2.0996778131734626</v>
      </c>
      <c r="AA66" s="173">
        <f t="shared" si="77"/>
        <v>2.124233374789966</v>
      </c>
      <c r="AB66" s="173">
        <f t="shared" si="77"/>
        <v>2.1782690074611333</v>
      </c>
      <c r="AD66" s="68">
        <f t="shared" si="31"/>
        <v>9.130640191608757</v>
      </c>
      <c r="AE66" s="69">
        <f t="shared" si="32"/>
        <v>55.419656990362142</v>
      </c>
      <c r="AF66" s="69">
        <f t="shared" si="33"/>
        <v>64.550297181970905</v>
      </c>
    </row>
    <row r="67" spans="1:32" x14ac:dyDescent="0.2">
      <c r="A67" t="str">
        <f t="shared" si="19"/>
        <v>81 Process, plant and machine operatives</v>
      </c>
      <c r="B67" s="173">
        <f t="shared" si="73"/>
        <v>1.4478122044528645</v>
      </c>
      <c r="C67" s="173">
        <f t="shared" si="73"/>
        <v>1.4107887236766106</v>
      </c>
      <c r="D67" s="173">
        <f t="shared" si="73"/>
        <v>1.2730297559289503</v>
      </c>
      <c r="E67" s="173">
        <f t="shared" si="73"/>
        <v>1.3278487025209087</v>
      </c>
      <c r="F67" s="173">
        <f t="shared" si="73"/>
        <v>1.2282563968868303</v>
      </c>
      <c r="H67" s="68">
        <f t="shared" si="21"/>
        <v>1.2218614262427749</v>
      </c>
      <c r="I67" s="69">
        <f t="shared" si="22"/>
        <v>39.645497511916737</v>
      </c>
      <c r="J67" s="69">
        <f t="shared" si="23"/>
        <v>40.867358938159512</v>
      </c>
      <c r="L67" t="str">
        <f t="shared" si="24"/>
        <v>81 Process, plant and machine operatives</v>
      </c>
      <c r="M67" s="173">
        <f t="shared" ref="M67:Q67" si="78">M30/M$35*100</f>
        <v>2.3554083499120324</v>
      </c>
      <c r="N67" s="173">
        <f t="shared" si="78"/>
        <v>2.323295060133721</v>
      </c>
      <c r="O67" s="173">
        <f t="shared" si="78"/>
        <v>2.1187164194822636</v>
      </c>
      <c r="P67" s="173">
        <f t="shared" si="78"/>
        <v>2.1661041458043204</v>
      </c>
      <c r="Q67" s="173">
        <f t="shared" si="78"/>
        <v>1.9826703363916256</v>
      </c>
      <c r="S67" s="68">
        <f t="shared" si="26"/>
        <v>-2.0876078993932747</v>
      </c>
      <c r="T67" s="69">
        <f t="shared" si="27"/>
        <v>36.701062187220565</v>
      </c>
      <c r="U67" s="69">
        <f t="shared" si="28"/>
        <v>34.613454287827295</v>
      </c>
      <c r="W67" t="str">
        <f t="shared" si="29"/>
        <v>81 Process, plant and machine operatives</v>
      </c>
      <c r="X67" s="173">
        <f t="shared" ref="X67:AB67" si="79">X30/X$35*100</f>
        <v>0.49601659731487074</v>
      </c>
      <c r="Y67" s="173">
        <f t="shared" si="79"/>
        <v>0.47447016555982402</v>
      </c>
      <c r="Z67" s="173">
        <f t="shared" si="79"/>
        <v>0.42496121769368989</v>
      </c>
      <c r="AA67" s="173">
        <f t="shared" si="79"/>
        <v>0.48826863904168688</v>
      </c>
      <c r="AB67" s="173">
        <f t="shared" si="79"/>
        <v>0.47576193316428506</v>
      </c>
      <c r="AD67" s="68">
        <f t="shared" si="31"/>
        <v>17.768255551171759</v>
      </c>
      <c r="AE67" s="69">
        <f t="shared" si="32"/>
        <v>54.366826693121503</v>
      </c>
      <c r="AF67" s="69">
        <f t="shared" si="33"/>
        <v>72.135082244293272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3.4062559308789488</v>
      </c>
      <c r="C68" s="173">
        <f t="shared" si="73"/>
        <v>3.6425904459705878</v>
      </c>
      <c r="D68" s="173">
        <f t="shared" si="73"/>
        <v>3.0471442602956635</v>
      </c>
      <c r="E68" s="173">
        <f t="shared" si="73"/>
        <v>2.9444036011243653</v>
      </c>
      <c r="F68" s="173">
        <f t="shared" si="73"/>
        <v>2.7569320704925087</v>
      </c>
      <c r="H68" s="68">
        <f t="shared" si="21"/>
        <v>-5.0801835153476702</v>
      </c>
      <c r="I68" s="69">
        <f t="shared" si="22"/>
        <v>51.158193019523146</v>
      </c>
      <c r="J68" s="69">
        <f t="shared" si="23"/>
        <v>46.078009504175476</v>
      </c>
      <c r="L68" t="str">
        <f t="shared" si="24"/>
        <v>82 Transport and mobile machine drivers and operatives</v>
      </c>
      <c r="M68" s="173">
        <f t="shared" ref="M68:Q68" si="80">M31/M$35*100</f>
        <v>6.0698101576660823</v>
      </c>
      <c r="N68" s="173">
        <f t="shared" si="80"/>
        <v>6.621262374237376</v>
      </c>
      <c r="O68" s="173">
        <f t="shared" si="80"/>
        <v>5.5862859751620659</v>
      </c>
      <c r="P68" s="173">
        <f t="shared" si="80"/>
        <v>5.2458570269901594</v>
      </c>
      <c r="Q68" s="173">
        <f t="shared" si="80"/>
        <v>4.8194295690879896</v>
      </c>
      <c r="S68" s="68">
        <f t="shared" si="26"/>
        <v>-9.7322832094636844</v>
      </c>
      <c r="T68" s="69">
        <f t="shared" si="27"/>
        <v>48.692689321952862</v>
      </c>
      <c r="U68" s="69">
        <f t="shared" si="28"/>
        <v>38.960406112489174</v>
      </c>
      <c r="W68" t="str">
        <f t="shared" si="29"/>
        <v>82 Transport and mobile machine drivers and operatives</v>
      </c>
      <c r="X68" s="173">
        <f t="shared" ref="X68:AB68" si="81">X31/X$35*100</f>
        <v>0.61298799434837115</v>
      </c>
      <c r="Y68" s="173">
        <f t="shared" si="81"/>
        <v>0.58618886983886964</v>
      </c>
      <c r="Z68" s="173">
        <f t="shared" si="81"/>
        <v>0.50085105821163611</v>
      </c>
      <c r="AA68" s="173">
        <f t="shared" si="81"/>
        <v>0.63931339399809983</v>
      </c>
      <c r="AB68" s="173">
        <f t="shared" si="81"/>
        <v>0.69968224004339186</v>
      </c>
      <c r="AD68" s="68">
        <f t="shared" si="31"/>
        <v>46.953557615511336</v>
      </c>
      <c r="AE68" s="69">
        <f t="shared" si="32"/>
        <v>78.734855084355289</v>
      </c>
      <c r="AF68" s="69">
        <f t="shared" si="33"/>
        <v>125.68841269986663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1.3779228919607316</v>
      </c>
      <c r="C69" s="173">
        <f t="shared" si="73"/>
        <v>1.1685676919059034</v>
      </c>
      <c r="D69" s="173">
        <f t="shared" si="73"/>
        <v>1.0571716931198576</v>
      </c>
      <c r="E69" s="173">
        <f t="shared" si="73"/>
        <v>1.8766645456340836</v>
      </c>
      <c r="F69" s="173">
        <f t="shared" si="73"/>
        <v>2.0093817328315842</v>
      </c>
      <c r="H69" s="68">
        <f t="shared" si="21"/>
        <v>99.4071671334152</v>
      </c>
      <c r="I69" s="69">
        <f t="shared" si="22"/>
        <v>76.987328002317241</v>
      </c>
      <c r="J69" s="69">
        <f t="shared" si="23"/>
        <v>176.39449513573246</v>
      </c>
      <c r="L69" t="str">
        <f t="shared" si="24"/>
        <v>91 Elementary trades and related occupations</v>
      </c>
      <c r="M69" s="173">
        <f t="shared" ref="M69:Q70" si="82">M32/M$35*100</f>
        <v>2.1879756655469706</v>
      </c>
      <c r="N69" s="173">
        <f t="shared" si="82"/>
        <v>1.9249531263821926</v>
      </c>
      <c r="O69" s="173">
        <f t="shared" si="82"/>
        <v>1.7623774167625277</v>
      </c>
      <c r="P69" s="173">
        <f t="shared" si="82"/>
        <v>2.3499934982918051</v>
      </c>
      <c r="Q69" s="173">
        <f t="shared" si="82"/>
        <v>2.4194925913150103</v>
      </c>
      <c r="S69" s="68">
        <f t="shared" si="26"/>
        <v>43.643295997725545</v>
      </c>
      <c r="T69" s="69">
        <f t="shared" si="27"/>
        <v>44.552109026918316</v>
      </c>
      <c r="U69" s="69">
        <f t="shared" si="28"/>
        <v>88.195405024643875</v>
      </c>
      <c r="W69" t="str">
        <f t="shared" si="29"/>
        <v>91 Elementary trades and related occupations</v>
      </c>
      <c r="X69" s="173">
        <f t="shared" ref="X69:AB70" si="83">X32/X$35*100</f>
        <v>0.52842096832787111</v>
      </c>
      <c r="Y69" s="173">
        <f t="shared" si="83"/>
        <v>0.3924440738068814</v>
      </c>
      <c r="Z69" s="173">
        <f t="shared" si="83"/>
        <v>0.34997975906250173</v>
      </c>
      <c r="AA69" s="173">
        <f t="shared" si="83"/>
        <v>1.4025876335148675</v>
      </c>
      <c r="AB69" s="173">
        <f t="shared" si="83"/>
        <v>1.6003143304929606</v>
      </c>
      <c r="AD69" s="68">
        <f t="shared" si="31"/>
        <v>381.0056925717538</v>
      </c>
      <c r="AE69" s="69">
        <f t="shared" si="32"/>
        <v>240.77993511018684</v>
      </c>
      <c r="AF69" s="69">
        <f t="shared" si="33"/>
        <v>621.78562768194058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10.419279735170546</v>
      </c>
      <c r="C70" s="173">
        <f t="shared" si="73"/>
        <v>9.999464466729215</v>
      </c>
      <c r="D70" s="173">
        <f t="shared" si="73"/>
        <v>9.339050857109255</v>
      </c>
      <c r="E70" s="173">
        <f t="shared" si="73"/>
        <v>8.2853042050680568</v>
      </c>
      <c r="F70" s="173">
        <f t="shared" si="73"/>
        <v>7.4833677970644317</v>
      </c>
      <c r="H70" s="68">
        <f t="shared" si="21"/>
        <v>-15.934424549172999</v>
      </c>
      <c r="I70" s="69">
        <f t="shared" si="22"/>
        <v>42.984495391388954</v>
      </c>
      <c r="J70" s="69">
        <f t="shared" si="23"/>
        <v>27.050070842215955</v>
      </c>
      <c r="L70" t="str">
        <f t="shared" si="24"/>
        <v>92 Elementary administration and service occupations</v>
      </c>
      <c r="M70" s="173">
        <f t="shared" si="82"/>
        <v>9.6703474147411601</v>
      </c>
      <c r="N70" s="173">
        <f t="shared" si="82"/>
        <v>9.2072876337051071</v>
      </c>
      <c r="O70" s="173">
        <f t="shared" si="82"/>
        <v>8.7895962565322083</v>
      </c>
      <c r="P70" s="173">
        <f t="shared" si="82"/>
        <v>8.2736341416440506</v>
      </c>
      <c r="Q70" s="173">
        <f t="shared" si="82"/>
        <v>7.3788554648034212</v>
      </c>
      <c r="S70" s="68">
        <f t="shared" si="26"/>
        <v>-12.162480837199871</v>
      </c>
      <c r="T70" s="69">
        <f t="shared" si="27"/>
        <v>36.655905183538096</v>
      </c>
      <c r="U70" s="69">
        <f t="shared" si="28"/>
        <v>24.493424346338227</v>
      </c>
      <c r="W70" t="str">
        <f t="shared" si="29"/>
        <v>92 Elementary administration and service occupations</v>
      </c>
      <c r="X70" s="173">
        <f t="shared" si="83"/>
        <v>11.204684671269833</v>
      </c>
      <c r="Y70" s="173">
        <f t="shared" si="83"/>
        <v>10.812313474387079</v>
      </c>
      <c r="Z70" s="173">
        <f t="shared" si="83"/>
        <v>9.8900529953954717</v>
      </c>
      <c r="AA70" s="173">
        <f t="shared" si="83"/>
        <v>8.2969927096508069</v>
      </c>
      <c r="AB70" s="173">
        <f t="shared" si="83"/>
        <v>7.5876142157729403</v>
      </c>
      <c r="AD70" s="68">
        <f t="shared" si="31"/>
        <v>-19.296109277105266</v>
      </c>
      <c r="AE70" s="69">
        <f t="shared" si="32"/>
        <v>48.624750568989732</v>
      </c>
      <c r="AF70" s="69">
        <f t="shared" si="33"/>
        <v>29.328641291884466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4.9116795749908135</v>
      </c>
      <c r="I72" s="67">
        <f>IF(D35&gt;0,I35/D35*100,0)</f>
        <v>49.304828083078853</v>
      </c>
      <c r="J72" s="67">
        <f>IF(D35&gt;0,(J35/D35)*100,0)</f>
        <v>54.216507658069666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4.6309056057642062</v>
      </c>
      <c r="T72" s="67">
        <f t="shared" ref="T72" si="85">IF(O35&gt;0,T35/O35*100,0)</f>
        <v>40.900110113386084</v>
      </c>
      <c r="U72" s="67">
        <f t="shared" ref="U72" si="86">IF(O35&gt;0,(U35/O35)*100,0)</f>
        <v>45.531015719150282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5.1932443435022231</v>
      </c>
      <c r="AE72" s="67">
        <f t="shared" ref="AE72" si="88">IF(Z35&gt;0,AE35/Z35*100,0)</f>
        <v>57.733217922985069</v>
      </c>
      <c r="AF72" s="67">
        <f t="shared" ref="AF72" si="89">IF(Z35&gt;0,(AF35/Z35)*100,0)</f>
        <v>62.926462266487327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Coast to Capital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Coast to Capital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Coast to Capital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4.2874902826167016</v>
      </c>
      <c r="C82" s="18">
        <f t="shared" ref="B82:E107" si="96">IF(AND(D$6-C$6 &lt;&gt; 0,C8&lt;&gt;0,D8&lt;&gt;0),(EXP(LN(D8/C8)/(D$6-C$6))-1)*100,0)</f>
        <v>0.94077804313914548</v>
      </c>
      <c r="D82" s="18">
        <f t="shared" si="96"/>
        <v>-1.9086839282506207</v>
      </c>
      <c r="E82" s="18">
        <f t="shared" si="96"/>
        <v>0.68908099547588808</v>
      </c>
      <c r="F82" s="18">
        <f t="shared" ref="F82:F107" si="97">IF(AND(F$6-D$6 &lt;&gt; 0,D8&lt;&gt;0,F8&lt;&gt;0),(EXP(LN(F8/D8)/(F$6-D$6))-1)*100,0)</f>
        <v>-0.18439614307521612</v>
      </c>
      <c r="H82" s="18">
        <f t="shared" ref="H82:H107" si="98">IF($F$6-$D$6 &lt;&gt; 0,(EXP(LN(1+(H45/100))/($F$6-$D$6))-1)*100,0)</f>
        <v>-0.18439614307521612</v>
      </c>
      <c r="I82" s="18">
        <f t="shared" ref="I82:I107" si="99">IF(D8&gt;0,((1+(I8/D8))^(1/($F$6-$D$6))-1)*100,0)</f>
        <v>2.6513507212570619</v>
      </c>
      <c r="J82" s="18">
        <f t="shared" ref="J82:J107" si="100">IF($F$6-$D$6 &lt;&gt; 0,(EXP(LN(1+(J45/100))/($F$6-$D$6))-1)*100,0)</f>
        <v>2.5240545387822833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3.1519376246103681</v>
      </c>
      <c r="N82" s="18">
        <f t="shared" si="102"/>
        <v>8.9764030603367573E-2</v>
      </c>
      <c r="O82" s="18">
        <f t="shared" si="102"/>
        <v>-2.9063660086925958</v>
      </c>
      <c r="P82" s="18">
        <f t="shared" si="102"/>
        <v>0.22066479722366861</v>
      </c>
      <c r="Q82" s="18">
        <f t="shared" ref="Q82:Q107" si="103">IF(AND(Q$6-O$6 &lt;&gt; 0,O8&lt;&gt;0,Q8&lt;&gt;0),(EXP(LN(Q8/O8)/(Q$6-O$6))-1)*100,0)</f>
        <v>-0.83271160247964104</v>
      </c>
      <c r="S82" s="18">
        <f t="shared" ref="S82:S107" si="104">IF($F$6-$D$6 &lt;&gt; 0,(EXP(LN(1+(S45/100))/($F$6-$D$6))-1)*100,0)</f>
        <v>-0.83271160247964104</v>
      </c>
      <c r="T82" s="18">
        <f t="shared" ref="T82:T107" si="105">IF(O8&gt;0,((1+(T8/O8))^(1/($F$6-$D$6))-1)*100,0)</f>
        <v>2.3130881793376634</v>
      </c>
      <c r="U82" s="18">
        <f t="shared" ref="U82:U107" si="106">IF($F$6-$D$6 &lt;&gt; 0,(EXP(LN(1+(U45/100))/($F$6-$D$6))-1)*100,0)</f>
        <v>1.7189490040937283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6.5795167464711923</v>
      </c>
      <c r="Y82" s="18">
        <f t="shared" si="108"/>
        <v>2.5240441384427159</v>
      </c>
      <c r="Z82" s="18">
        <f t="shared" si="108"/>
        <v>-0.19410522730333168</v>
      </c>
      <c r="AA82" s="18">
        <f t="shared" si="108"/>
        <v>1.392508488907529</v>
      </c>
      <c r="AB82" s="18">
        <f t="shared" ref="AB82:AB107" si="109">IF(AND(AB$6-Z$6 &lt;&gt; 0,Z8&lt;&gt;0,AB8&lt;&gt;0),(EXP(LN(AB8/Z8)/(AB$6-Z$6))-1)*100,0)</f>
        <v>0.86085438133485237</v>
      </c>
      <c r="AD82" s="18">
        <f t="shared" ref="AD82:AD107" si="110">IF($F$6-$D$6 &lt;&gt; 0,(EXP(LN(1+(AD45/100))/($F$6-$D$6))-1)*100,0)</f>
        <v>0.86085438133485237</v>
      </c>
      <c r="AE82" s="18">
        <f t="shared" ref="AE82:AE107" si="111">IF(Z8&gt;0,((1+(AE8/Z8))^(1/($F$6-$D$6))-1)*100,0)</f>
        <v>3.2284804107727938</v>
      </c>
      <c r="AF82" s="18">
        <f t="shared" ref="AF82:AF107" si="112">IF($F$6-$D$6 &lt;&gt; 0,(EXP(LN(1+(AF45/100))/($F$6-$D$6))-1)*100,0)</f>
        <v>3.7926411841057384</v>
      </c>
    </row>
    <row r="83" spans="1:32" x14ac:dyDescent="0.2">
      <c r="A83" t="str">
        <f t="shared" si="95"/>
        <v>12 Other managers and proprietors</v>
      </c>
      <c r="B83" s="18">
        <f t="shared" si="96"/>
        <v>1.4479418050877157</v>
      </c>
      <c r="C83" s="18">
        <f t="shared" si="96"/>
        <v>-1.7953665793910667</v>
      </c>
      <c r="D83" s="18">
        <f t="shared" si="96"/>
        <v>0.91888254204295361</v>
      </c>
      <c r="E83" s="18">
        <f t="shared" si="96"/>
        <v>1.1403109071398188</v>
      </c>
      <c r="F83" s="18">
        <f t="shared" si="97"/>
        <v>1.0664475223595593</v>
      </c>
      <c r="H83" s="18">
        <f t="shared" si="98"/>
        <v>1.0664475223595593</v>
      </c>
      <c r="I83" s="18">
        <f t="shared" si="99"/>
        <v>3.2293532139318515</v>
      </c>
      <c r="J83" s="18">
        <f t="shared" si="100"/>
        <v>3.9317739315720912</v>
      </c>
      <c r="L83" t="str">
        <f t="shared" si="101"/>
        <v>12 Other managers and proprietors</v>
      </c>
      <c r="M83" s="18">
        <f t="shared" si="102"/>
        <v>1.3414280757183983</v>
      </c>
      <c r="N83" s="18">
        <f t="shared" si="102"/>
        <v>-6.6998672024198065</v>
      </c>
      <c r="O83" s="18">
        <f t="shared" si="102"/>
        <v>2.4865510002172853</v>
      </c>
      <c r="P83" s="18">
        <f t="shared" si="102"/>
        <v>1.0740220983737947</v>
      </c>
      <c r="Q83" s="18">
        <f t="shared" si="103"/>
        <v>1.542688564268202</v>
      </c>
      <c r="S83" s="18">
        <f t="shared" si="104"/>
        <v>1.542688564268202</v>
      </c>
      <c r="T83" s="18">
        <f t="shared" si="105"/>
        <v>3.128107432265681</v>
      </c>
      <c r="U83" s="18">
        <f t="shared" si="106"/>
        <v>4.1693243072682629</v>
      </c>
      <c r="W83" t="str">
        <f t="shared" si="107"/>
        <v>12 Other managers and proprietors</v>
      </c>
      <c r="X83" s="18">
        <f t="shared" si="108"/>
        <v>1.5921078200069827</v>
      </c>
      <c r="Y83" s="18">
        <f t="shared" si="108"/>
        <v>4.8019901366465279</v>
      </c>
      <c r="Z83" s="18">
        <f t="shared" si="108"/>
        <v>-1.0966041359426359</v>
      </c>
      <c r="AA83" s="18">
        <f t="shared" si="108"/>
        <v>1.2344794033908091</v>
      </c>
      <c r="AB83" s="18">
        <f t="shared" si="109"/>
        <v>0.45140997242592018</v>
      </c>
      <c r="AD83" s="18">
        <f t="shared" si="110"/>
        <v>0.45140997242592018</v>
      </c>
      <c r="AE83" s="18">
        <f t="shared" si="111"/>
        <v>3.3487973052158893</v>
      </c>
      <c r="AF83" s="18">
        <f t="shared" si="112"/>
        <v>3.6369182264977873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3.0637001407934461</v>
      </c>
      <c r="C84" s="18">
        <f t="shared" si="96"/>
        <v>3.399970680954012</v>
      </c>
      <c r="D84" s="18">
        <f t="shared" si="96"/>
        <v>4.1409299517232157</v>
      </c>
      <c r="E84" s="18">
        <f t="shared" si="96"/>
        <v>1.149985331404646</v>
      </c>
      <c r="F84" s="18">
        <f t="shared" si="97"/>
        <v>2.1372984684753016</v>
      </c>
      <c r="H84" s="18">
        <f t="shared" si="98"/>
        <v>2.1372984684753016</v>
      </c>
      <c r="I84" s="18">
        <f t="shared" si="99"/>
        <v>2.6115384367058736</v>
      </c>
      <c r="J84" s="18">
        <f t="shared" si="100"/>
        <v>4.1692826090029111</v>
      </c>
      <c r="L84" t="str">
        <f t="shared" si="101"/>
        <v>21 Science, research, engineering and technology professionals</v>
      </c>
      <c r="M84" s="18">
        <f t="shared" si="102"/>
        <v>3.2158745215212781</v>
      </c>
      <c r="N84" s="18">
        <f t="shared" si="102"/>
        <v>-0.83810791068126278</v>
      </c>
      <c r="O84" s="18">
        <f t="shared" si="102"/>
        <v>3.4340739193046366</v>
      </c>
      <c r="P84" s="18">
        <f t="shared" si="102"/>
        <v>0.92321111010338353</v>
      </c>
      <c r="Q84" s="18">
        <f t="shared" si="103"/>
        <v>1.7533189051625264</v>
      </c>
      <c r="S84" s="18">
        <f t="shared" si="104"/>
        <v>1.7533189051625264</v>
      </c>
      <c r="T84" s="18">
        <f t="shared" si="105"/>
        <v>2.2351692825324898</v>
      </c>
      <c r="U84" s="18">
        <f t="shared" si="106"/>
        <v>3.5643233224279092</v>
      </c>
      <c r="W84" t="str">
        <f t="shared" si="107"/>
        <v>21 Science, research, engineering and technology professionals</v>
      </c>
      <c r="X84" s="18">
        <f t="shared" si="108"/>
        <v>2.505382633583686</v>
      </c>
      <c r="Y84" s="18">
        <f t="shared" si="108"/>
        <v>19.220306241369968</v>
      </c>
      <c r="Z84" s="18">
        <f t="shared" si="108"/>
        <v>6.2212351372201269</v>
      </c>
      <c r="AA84" s="18">
        <f t="shared" si="108"/>
        <v>1.7442891017541262</v>
      </c>
      <c r="AB84" s="18">
        <f t="shared" si="109"/>
        <v>3.2152360540076419</v>
      </c>
      <c r="AD84" s="18">
        <f t="shared" si="110"/>
        <v>3.2152360540076419</v>
      </c>
      <c r="AE84" s="18">
        <f t="shared" si="111"/>
        <v>3.6705420167896907</v>
      </c>
      <c r="AF84" s="18">
        <f t="shared" si="112"/>
        <v>5.7852754098386638</v>
      </c>
    </row>
    <row r="85" spans="1:32" x14ac:dyDescent="0.2">
      <c r="A85" t="str">
        <f t="shared" si="95"/>
        <v>22 Health professionals</v>
      </c>
      <c r="B85" s="18">
        <f t="shared" si="96"/>
        <v>5.184175878533348</v>
      </c>
      <c r="C85" s="18">
        <f t="shared" si="96"/>
        <v>-0.54517752836548139</v>
      </c>
      <c r="D85" s="18">
        <f t="shared" si="96"/>
        <v>-0.59972753584409677</v>
      </c>
      <c r="E85" s="18">
        <f t="shared" si="96"/>
        <v>0.27705823708936705</v>
      </c>
      <c r="F85" s="18">
        <f t="shared" si="97"/>
        <v>-1.6059659541511895E-2</v>
      </c>
      <c r="H85" s="18">
        <f t="shared" si="98"/>
        <v>-1.6059659541511895E-2</v>
      </c>
      <c r="I85" s="18">
        <f t="shared" si="99"/>
        <v>2.8508172448874713</v>
      </c>
      <c r="J85" s="18">
        <f t="shared" si="100"/>
        <v>2.8399864625754834</v>
      </c>
      <c r="L85" t="str">
        <f t="shared" si="101"/>
        <v>22 Health professionals</v>
      </c>
      <c r="M85" s="18">
        <f t="shared" si="102"/>
        <v>4.7616652219850453</v>
      </c>
      <c r="N85" s="18">
        <f t="shared" si="102"/>
        <v>9.4968495984204981</v>
      </c>
      <c r="O85" s="18">
        <f t="shared" si="102"/>
        <v>-0.407111857718645</v>
      </c>
      <c r="P85" s="18">
        <f t="shared" si="102"/>
        <v>0.36590170777934805</v>
      </c>
      <c r="Q85" s="18">
        <f t="shared" si="103"/>
        <v>0.10756615020652838</v>
      </c>
      <c r="S85" s="18">
        <f t="shared" si="104"/>
        <v>0.10756615020652838</v>
      </c>
      <c r="T85" s="18">
        <f t="shared" si="105"/>
        <v>2.1166565387368275</v>
      </c>
      <c r="U85" s="18">
        <f t="shared" si="106"/>
        <v>2.1970464592068417</v>
      </c>
      <c r="W85" t="str">
        <f t="shared" si="107"/>
        <v>22 Health professionals</v>
      </c>
      <c r="X85" s="18">
        <f t="shared" si="108"/>
        <v>5.2953275110234843</v>
      </c>
      <c r="Y85" s="18">
        <f t="shared" si="108"/>
        <v>-3.1536046509323068</v>
      </c>
      <c r="Z85" s="18">
        <f t="shared" si="108"/>
        <v>-0.65657970467957183</v>
      </c>
      <c r="AA85" s="18">
        <f t="shared" si="108"/>
        <v>0.25050015180794194</v>
      </c>
      <c r="AB85" s="18">
        <f t="shared" si="109"/>
        <v>-5.2776343249438806E-2</v>
      </c>
      <c r="AD85" s="18">
        <f t="shared" si="110"/>
        <v>-5.2776343249438806E-2</v>
      </c>
      <c r="AE85" s="18">
        <f t="shared" si="111"/>
        <v>3.0531683689598133</v>
      </c>
      <c r="AF85" s="18">
        <f t="shared" si="112"/>
        <v>3.0185746771014932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2.6783181001671208</v>
      </c>
      <c r="C86" s="18">
        <f t="shared" si="96"/>
        <v>0.9005598844176177</v>
      </c>
      <c r="D86" s="18">
        <f t="shared" si="96"/>
        <v>-0.64547680222590831</v>
      </c>
      <c r="E86" s="18">
        <f t="shared" si="96"/>
        <v>0.60154764694302365</v>
      </c>
      <c r="F86" s="18">
        <f t="shared" si="97"/>
        <v>0.18414338040158018</v>
      </c>
      <c r="H86" s="18">
        <f t="shared" si="98"/>
        <v>0.18414338040158018</v>
      </c>
      <c r="I86" s="18">
        <f t="shared" si="99"/>
        <v>2.7874371826445588</v>
      </c>
      <c r="J86" s="18">
        <f t="shared" si="100"/>
        <v>2.9132938048963331</v>
      </c>
      <c r="L86" t="str">
        <f t="shared" si="101"/>
        <v>23 Teaching and other educational professionals</v>
      </c>
      <c r="M86" s="18">
        <f t="shared" si="102"/>
        <v>1.3431602154071021</v>
      </c>
      <c r="N86" s="18">
        <f t="shared" si="102"/>
        <v>5.7686643221285916</v>
      </c>
      <c r="O86" s="18">
        <f t="shared" si="102"/>
        <v>2.9329792874555061E-2</v>
      </c>
      <c r="P86" s="18">
        <f t="shared" si="102"/>
        <v>0.56223590468802431</v>
      </c>
      <c r="Q86" s="18">
        <f t="shared" si="103"/>
        <v>0.38428582795972943</v>
      </c>
      <c r="S86" s="18">
        <f t="shared" si="104"/>
        <v>0.38428582795972943</v>
      </c>
      <c r="T86" s="18">
        <f t="shared" si="105"/>
        <v>2.446721384354178</v>
      </c>
      <c r="U86" s="18">
        <f t="shared" si="106"/>
        <v>2.7228983490222847</v>
      </c>
      <c r="W86" t="str">
        <f t="shared" si="107"/>
        <v>23 Teaching and other educational professionals</v>
      </c>
      <c r="X86" s="18">
        <f t="shared" si="108"/>
        <v>3.2672073961999448</v>
      </c>
      <c r="Y86" s="18">
        <f t="shared" si="108"/>
        <v>-1.1477861554533453</v>
      </c>
      <c r="Z86" s="18">
        <f t="shared" si="108"/>
        <v>-0.95536270855562933</v>
      </c>
      <c r="AA86" s="18">
        <f t="shared" si="108"/>
        <v>0.62009553259512185</v>
      </c>
      <c r="AB86" s="18">
        <f t="shared" si="109"/>
        <v>9.2177834001350156E-2</v>
      </c>
      <c r="AD86" s="18">
        <f t="shared" si="110"/>
        <v>9.2177834001350156E-2</v>
      </c>
      <c r="AE86" s="18">
        <f t="shared" si="111"/>
        <v>2.9358131399155774</v>
      </c>
      <c r="AF86" s="18">
        <f t="shared" si="112"/>
        <v>2.9974271293854216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3.9741556438756209</v>
      </c>
      <c r="C87" s="18">
        <f t="shared" si="96"/>
        <v>5.9358255225415935</v>
      </c>
      <c r="D87" s="18">
        <f t="shared" si="96"/>
        <v>0.89887836332460669</v>
      </c>
      <c r="E87" s="18">
        <f t="shared" si="96"/>
        <v>0.86627939978958235</v>
      </c>
      <c r="F87" s="18">
        <f t="shared" si="97"/>
        <v>0.87714455054961338</v>
      </c>
      <c r="H87" s="18">
        <f t="shared" si="98"/>
        <v>0.87714455054961338</v>
      </c>
      <c r="I87" s="18">
        <f t="shared" si="99"/>
        <v>2.7816671200509013</v>
      </c>
      <c r="J87" s="18">
        <f t="shared" si="100"/>
        <v>3.391194961283861</v>
      </c>
      <c r="L87" t="str">
        <f t="shared" si="101"/>
        <v>24 Business, media and public service professionals</v>
      </c>
      <c r="M87" s="18">
        <f t="shared" si="102"/>
        <v>2.5645621047613698</v>
      </c>
      <c r="N87" s="18">
        <f t="shared" si="102"/>
        <v>4.6813918003590471</v>
      </c>
      <c r="O87" s="18">
        <f t="shared" si="102"/>
        <v>1.0934418366448151</v>
      </c>
      <c r="P87" s="18">
        <f t="shared" si="102"/>
        <v>0.67805439193500128</v>
      </c>
      <c r="Q87" s="18">
        <f t="shared" si="103"/>
        <v>0.81632688141233256</v>
      </c>
      <c r="S87" s="18">
        <f t="shared" si="104"/>
        <v>0.81632688141233256</v>
      </c>
      <c r="T87" s="18">
        <f t="shared" si="105"/>
        <v>2.5124173761560176</v>
      </c>
      <c r="U87" s="18">
        <f t="shared" si="106"/>
        <v>3.099221303072941</v>
      </c>
      <c r="W87" t="str">
        <f t="shared" si="107"/>
        <v>24 Business, media and public service professionals</v>
      </c>
      <c r="X87" s="18">
        <f t="shared" si="108"/>
        <v>5.8804596744294946</v>
      </c>
      <c r="Y87" s="18">
        <f t="shared" si="108"/>
        <v>7.502716526986597</v>
      </c>
      <c r="Z87" s="18">
        <f t="shared" si="108"/>
        <v>0.66018954161526366</v>
      </c>
      <c r="AA87" s="18">
        <f t="shared" si="108"/>
        <v>1.0958667672647859</v>
      </c>
      <c r="AB87" s="18">
        <f t="shared" si="109"/>
        <v>0.95043190549317647</v>
      </c>
      <c r="AD87" s="18">
        <f t="shared" si="110"/>
        <v>0.95043190549317647</v>
      </c>
      <c r="AE87" s="18">
        <f t="shared" si="111"/>
        <v>3.0963823486605424</v>
      </c>
      <c r="AF87" s="18">
        <f t="shared" si="112"/>
        <v>3.7314373187990135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4.2535854108541216</v>
      </c>
      <c r="C88" s="18">
        <f t="shared" si="96"/>
        <v>7.6276872306022314</v>
      </c>
      <c r="D88" s="18">
        <f t="shared" si="96"/>
        <v>-1.2212740372153474</v>
      </c>
      <c r="E88" s="18">
        <f t="shared" si="96"/>
        <v>0.70453573373701062</v>
      </c>
      <c r="F88" s="18">
        <f t="shared" si="97"/>
        <v>5.8463111255124822E-2</v>
      </c>
      <c r="H88" s="18">
        <f t="shared" si="98"/>
        <v>5.8463111255124822E-2</v>
      </c>
      <c r="I88" s="18">
        <f t="shared" si="99"/>
        <v>2.2635221635390668</v>
      </c>
      <c r="J88" s="18">
        <f t="shared" si="100"/>
        <v>2.30630773036824</v>
      </c>
      <c r="L88" t="str">
        <f t="shared" si="101"/>
        <v>31 Science, engineering and technology associate professionals</v>
      </c>
      <c r="M88" s="18">
        <f t="shared" si="102"/>
        <v>5.5037042954526383</v>
      </c>
      <c r="N88" s="18">
        <f t="shared" si="102"/>
        <v>2.9546009467831258</v>
      </c>
      <c r="O88" s="18">
        <f t="shared" si="102"/>
        <v>-2.4593377261806326</v>
      </c>
      <c r="P88" s="18">
        <f t="shared" si="102"/>
        <v>0.21022526848604173</v>
      </c>
      <c r="Q88" s="18">
        <f t="shared" si="103"/>
        <v>-0.68764992209664477</v>
      </c>
      <c r="S88" s="18">
        <f t="shared" si="104"/>
        <v>-0.68764992209664477</v>
      </c>
      <c r="T88" s="18">
        <f t="shared" si="105"/>
        <v>1.894628201940618</v>
      </c>
      <c r="U88" s="18">
        <f t="shared" si="106"/>
        <v>1.3722519426436319</v>
      </c>
      <c r="W88" t="str">
        <f t="shared" si="107"/>
        <v>31 Science, engineering and technology associate professionals</v>
      </c>
      <c r="X88" s="18">
        <f t="shared" si="108"/>
        <v>1.3582674157249119</v>
      </c>
      <c r="Y88" s="18">
        <f t="shared" si="108"/>
        <v>19.59638240359174</v>
      </c>
      <c r="Z88" s="18">
        <f t="shared" si="108"/>
        <v>1.3079625981463838</v>
      </c>
      <c r="AA88" s="18">
        <f t="shared" si="108"/>
        <v>1.553661909176407</v>
      </c>
      <c r="AB88" s="18">
        <f t="shared" si="109"/>
        <v>1.4716960003742452</v>
      </c>
      <c r="AD88" s="18">
        <f t="shared" si="110"/>
        <v>1.4716960003742452</v>
      </c>
      <c r="AE88" s="18">
        <f t="shared" si="111"/>
        <v>3.0165599360304052</v>
      </c>
      <c r="AF88" s="18">
        <f t="shared" si="112"/>
        <v>4.0222883362625472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4.04138624225725</v>
      </c>
      <c r="C89" s="18">
        <f t="shared" si="96"/>
        <v>1.9897665663362485</v>
      </c>
      <c r="D89" s="18">
        <f t="shared" si="96"/>
        <v>9.0071249751491713</v>
      </c>
      <c r="E89" s="18">
        <f t="shared" si="96"/>
        <v>1.2723358786366656</v>
      </c>
      <c r="F89" s="18">
        <f t="shared" si="97"/>
        <v>3.7876104967071722</v>
      </c>
      <c r="H89" s="18">
        <f t="shared" si="98"/>
        <v>3.7876104967071722</v>
      </c>
      <c r="I89" s="18">
        <f t="shared" si="99"/>
        <v>4.3698176259229671</v>
      </c>
      <c r="J89" s="18">
        <f t="shared" si="100"/>
        <v>6.7019947535674529</v>
      </c>
      <c r="L89" t="str">
        <f t="shared" si="101"/>
        <v>32 Health and social care associate professionals</v>
      </c>
      <c r="M89" s="18">
        <f t="shared" si="102"/>
        <v>0.99246977479601206</v>
      </c>
      <c r="N89" s="18">
        <f t="shared" si="102"/>
        <v>14.402588012412521</v>
      </c>
      <c r="O89" s="18">
        <f t="shared" si="102"/>
        <v>5.5934662970087423</v>
      </c>
      <c r="P89" s="18">
        <f t="shared" si="102"/>
        <v>0.91720241258543833</v>
      </c>
      <c r="Q89" s="18">
        <f>IF(AND(Q$6-O$6 &lt;&gt; 0,O15&lt;&gt;0,Q15&lt;&gt;0),(EXP(LN(Q15/O15)/(Q$6-O$6))-1)*100,0)</f>
        <v>2.4524819908783746</v>
      </c>
      <c r="S89" s="18">
        <f t="shared" si="104"/>
        <v>2.4524819908783746</v>
      </c>
      <c r="T89" s="18">
        <f t="shared" si="105"/>
        <v>3.2340052630356997</v>
      </c>
      <c r="U89" s="18">
        <f t="shared" si="106"/>
        <v>4.9025464592421297</v>
      </c>
      <c r="W89" t="str">
        <f t="shared" si="107"/>
        <v>32 Health and social care associate professionals</v>
      </c>
      <c r="X89" s="18">
        <f t="shared" si="108"/>
        <v>4.7780343236751843</v>
      </c>
      <c r="Y89" s="18">
        <f t="shared" si="108"/>
        <v>-0.74427637829692639</v>
      </c>
      <c r="Z89" s="18">
        <f t="shared" si="108"/>
        <v>9.8092601631566634</v>
      </c>
      <c r="AA89" s="18">
        <f t="shared" si="108"/>
        <v>1.3450719524790822</v>
      </c>
      <c r="AB89" s="18">
        <f t="shared" si="109"/>
        <v>4.0913750001110527</v>
      </c>
      <c r="AD89" s="18">
        <f t="shared" si="110"/>
        <v>4.0913750001110527</v>
      </c>
      <c r="AE89" s="18">
        <f t="shared" si="111"/>
        <v>4.6325259155129306</v>
      </c>
      <c r="AF89" s="18">
        <f t="shared" si="112"/>
        <v>7.09818000239133</v>
      </c>
    </row>
    <row r="90" spans="1:32" x14ac:dyDescent="0.2">
      <c r="A90" t="str">
        <f t="shared" si="95"/>
        <v>33 Protective service occupations</v>
      </c>
      <c r="B90" s="18">
        <f t="shared" si="96"/>
        <v>-6.6972892265082518E-2</v>
      </c>
      <c r="C90" s="18">
        <f t="shared" si="96"/>
        <v>5.0120318889465665</v>
      </c>
      <c r="D90" s="18">
        <f t="shared" si="96"/>
        <v>-2.7585506517930014</v>
      </c>
      <c r="E90" s="18">
        <f t="shared" si="96"/>
        <v>0.61465128841684535</v>
      </c>
      <c r="F90" s="18">
        <f t="shared" si="97"/>
        <v>-0.52255429494997285</v>
      </c>
      <c r="H90" s="18">
        <f t="shared" si="98"/>
        <v>-0.52255429494997285</v>
      </c>
      <c r="I90" s="18">
        <f t="shared" si="99"/>
        <v>1.8053390966934479</v>
      </c>
      <c r="J90" s="18">
        <f t="shared" si="100"/>
        <v>1.4021324103345334</v>
      </c>
      <c r="L90" t="str">
        <f t="shared" si="101"/>
        <v>33 Protective service occupations</v>
      </c>
      <c r="M90" s="18">
        <f t="shared" si="102"/>
        <v>-1.04503565736771</v>
      </c>
      <c r="N90" s="18">
        <f t="shared" si="102"/>
        <v>3.2612505446446116</v>
      </c>
      <c r="O90" s="18">
        <f t="shared" si="102"/>
        <v>-3.0575953563612535</v>
      </c>
      <c r="P90" s="18">
        <f t="shared" si="102"/>
        <v>-0.18485101316322305</v>
      </c>
      <c r="Q90" s="18">
        <f t="shared" si="103"/>
        <v>-1.1517688307740914</v>
      </c>
      <c r="S90" s="18">
        <f t="shared" si="104"/>
        <v>-1.1517688307740914</v>
      </c>
      <c r="T90" s="18">
        <f t="shared" si="105"/>
        <v>1.4474366243153458</v>
      </c>
      <c r="U90" s="18">
        <f t="shared" si="106"/>
        <v>0.52088728315657917</v>
      </c>
      <c r="W90" t="str">
        <f t="shared" si="107"/>
        <v>33 Protective service occupations</v>
      </c>
      <c r="X90" s="18">
        <f t="shared" si="108"/>
        <v>3.1199345201928352</v>
      </c>
      <c r="Y90" s="18">
        <f t="shared" si="108"/>
        <v>10.160917305982743</v>
      </c>
      <c r="Z90" s="18">
        <f t="shared" si="108"/>
        <v>-1.9526935251089395</v>
      </c>
      <c r="AA90" s="18">
        <f t="shared" si="108"/>
        <v>2.4636690251152338</v>
      </c>
      <c r="AB90" s="18">
        <f t="shared" si="109"/>
        <v>0.96987636919581011</v>
      </c>
      <c r="AD90" s="18">
        <f t="shared" si="110"/>
        <v>0.96987636919581011</v>
      </c>
      <c r="AE90" s="18">
        <f t="shared" si="111"/>
        <v>2.7096112063407229</v>
      </c>
      <c r="AF90" s="18">
        <f t="shared" si="112"/>
        <v>3.3913114253994792</v>
      </c>
    </row>
    <row r="91" spans="1:32" x14ac:dyDescent="0.2">
      <c r="A91" t="str">
        <f t="shared" si="95"/>
        <v>34 Culture, media and sports occupations</v>
      </c>
      <c r="B91" s="18">
        <f t="shared" si="96"/>
        <v>-1.4338742593287712</v>
      </c>
      <c r="C91" s="18">
        <f t="shared" si="96"/>
        <v>4.1779895965613489</v>
      </c>
      <c r="D91" s="18">
        <f t="shared" si="96"/>
        <v>-1.8801585762245443</v>
      </c>
      <c r="E91" s="18">
        <f t="shared" si="96"/>
        <v>0.74199428419206015</v>
      </c>
      <c r="F91" s="18">
        <f t="shared" si="97"/>
        <v>-0.13975164897621628</v>
      </c>
      <c r="H91" s="18">
        <f t="shared" si="98"/>
        <v>-0.13975164897621628</v>
      </c>
      <c r="I91" s="18">
        <f t="shared" si="99"/>
        <v>2.45406039975955</v>
      </c>
      <c r="J91" s="18">
        <f t="shared" si="100"/>
        <v>2.3548294935507252</v>
      </c>
      <c r="L91" t="str">
        <f t="shared" si="101"/>
        <v>34 Culture, media and sports occupations</v>
      </c>
      <c r="M91" s="18">
        <f t="shared" si="102"/>
        <v>-2.8686361980618136</v>
      </c>
      <c r="N91" s="18">
        <f t="shared" si="102"/>
        <v>-0.51787386853979767</v>
      </c>
      <c r="O91" s="18">
        <f t="shared" si="102"/>
        <v>-2.0817561598266976</v>
      </c>
      <c r="P91" s="18">
        <f t="shared" si="102"/>
        <v>0.97829632677444156</v>
      </c>
      <c r="Q91" s="18">
        <f t="shared" si="103"/>
        <v>-5.2201777067550914E-2</v>
      </c>
      <c r="S91" s="18">
        <f t="shared" si="104"/>
        <v>-5.2201777067550914E-2</v>
      </c>
      <c r="T91" s="18">
        <f t="shared" si="105"/>
        <v>2.1443088251287934</v>
      </c>
      <c r="U91" s="18">
        <f t="shared" si="106"/>
        <v>2.105560453530253</v>
      </c>
      <c r="W91" t="str">
        <f t="shared" si="107"/>
        <v>34 Culture, media and sports occupations</v>
      </c>
      <c r="X91" s="18">
        <f t="shared" si="108"/>
        <v>0.19409636036311628</v>
      </c>
      <c r="Y91" s="18">
        <f t="shared" si="108"/>
        <v>9.1084791138206445</v>
      </c>
      <c r="Z91" s="18">
        <f>IF(AND(AA$6-Z$6 &lt;&gt; 0,Z17&lt;&gt;0,AA17&lt;&gt;0),(EXP(LN(AA17/Z17)/(AA$6-Z$6))-1)*100,0)</f>
        <v>-1.6887034371568244</v>
      </c>
      <c r="AA91" s="18">
        <f t="shared" si="108"/>
        <v>0.51563136115717612</v>
      </c>
      <c r="AB91" s="18">
        <f t="shared" si="109"/>
        <v>-0.22458461336216651</v>
      </c>
      <c r="AD91" s="18">
        <f t="shared" si="110"/>
        <v>-0.22458461336216651</v>
      </c>
      <c r="AE91" s="18">
        <f t="shared" si="111"/>
        <v>2.7387939066111144</v>
      </c>
      <c r="AF91" s="18">
        <f t="shared" si="112"/>
        <v>2.5857536524178659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1.7411919023467393</v>
      </c>
      <c r="C92" s="18">
        <f t="shared" si="96"/>
        <v>2.041453227958212</v>
      </c>
      <c r="D92" s="18">
        <f t="shared" si="96"/>
        <v>0.27810094985034617</v>
      </c>
      <c r="E92" s="18">
        <f t="shared" si="96"/>
        <v>0.43329942743906003</v>
      </c>
      <c r="F92" s="18">
        <f t="shared" si="97"/>
        <v>0.38153993128620112</v>
      </c>
      <c r="H92" s="18">
        <f t="shared" si="98"/>
        <v>0.38153993128620112</v>
      </c>
      <c r="I92" s="18">
        <f t="shared" si="99"/>
        <v>2.6060498907769292</v>
      </c>
      <c r="J92" s="18">
        <f t="shared" si="100"/>
        <v>2.8744511767247127</v>
      </c>
      <c r="L92" t="str">
        <f t="shared" si="101"/>
        <v>35 Business and public service associate professionals</v>
      </c>
      <c r="M92" s="18">
        <f t="shared" si="102"/>
        <v>1.0379310880405113</v>
      </c>
      <c r="N92" s="18">
        <f t="shared" si="102"/>
        <v>3.5972155960730223</v>
      </c>
      <c r="O92" s="18">
        <f t="shared" si="102"/>
        <v>5.3805748875079829E-2</v>
      </c>
      <c r="P92" s="18">
        <f t="shared" si="102"/>
        <v>0.14211490015636485</v>
      </c>
      <c r="Q92" s="18">
        <f t="shared" si="103"/>
        <v>0.11266985944429209</v>
      </c>
      <c r="S92" s="18">
        <f t="shared" si="104"/>
        <v>0.11266985944429209</v>
      </c>
      <c r="T92" s="18">
        <f t="shared" si="105"/>
        <v>2.2080182244919033</v>
      </c>
      <c r="U92" s="18">
        <f t="shared" si="106"/>
        <v>2.2911890769507171</v>
      </c>
      <c r="W92" t="str">
        <f t="shared" si="107"/>
        <v>35 Business and public service associate professionals</v>
      </c>
      <c r="X92" s="18">
        <f t="shared" si="108"/>
        <v>2.5097837371918175</v>
      </c>
      <c r="Y92" s="18">
        <f t="shared" si="108"/>
        <v>0.40153292312574695</v>
      </c>
      <c r="Z92" s="18">
        <f t="shared" si="108"/>
        <v>0.51979773591668277</v>
      </c>
      <c r="AA92" s="18">
        <f t="shared" si="108"/>
        <v>0.73462466706994967</v>
      </c>
      <c r="AB92" s="18">
        <f t="shared" si="109"/>
        <v>0.66296472512343829</v>
      </c>
      <c r="AD92" s="18">
        <f t="shared" si="110"/>
        <v>0.66296472512343829</v>
      </c>
      <c r="AE92" s="18">
        <f t="shared" si="111"/>
        <v>3.0157545905228567</v>
      </c>
      <c r="AF92" s="18">
        <f t="shared" si="112"/>
        <v>3.4603223051973053</v>
      </c>
    </row>
    <row r="93" spans="1:32" x14ac:dyDescent="0.2">
      <c r="A93" t="str">
        <f t="shared" si="95"/>
        <v>41 Administrative occupations</v>
      </c>
      <c r="B93" s="18">
        <f t="shared" si="96"/>
        <v>-0.39734406985663107</v>
      </c>
      <c r="C93" s="18">
        <f t="shared" si="96"/>
        <v>1.7488128389408164</v>
      </c>
      <c r="D93" s="18">
        <f t="shared" si="96"/>
        <v>0.28890108810202264</v>
      </c>
      <c r="E93" s="18">
        <f t="shared" si="96"/>
        <v>-0.60097650072434838</v>
      </c>
      <c r="F93" s="18">
        <f t="shared" si="97"/>
        <v>-0.30523145006620123</v>
      </c>
      <c r="H93" s="18">
        <f t="shared" si="98"/>
        <v>-0.30523145006620123</v>
      </c>
      <c r="I93" s="18">
        <f t="shared" si="99"/>
        <v>2.7442409562122405</v>
      </c>
      <c r="J93" s="18">
        <f t="shared" si="100"/>
        <v>2.5367990560124731</v>
      </c>
      <c r="L93" t="str">
        <f t="shared" si="101"/>
        <v>41 Administrative occupations</v>
      </c>
      <c r="M93" s="18">
        <f t="shared" si="102"/>
        <v>-1.8052186298995077</v>
      </c>
      <c r="N93" s="18">
        <f t="shared" si="102"/>
        <v>15.744489399612638</v>
      </c>
      <c r="O93" s="18">
        <f t="shared" si="102"/>
        <v>0.65165339121271426</v>
      </c>
      <c r="P93" s="18">
        <f t="shared" si="102"/>
        <v>0.62906396893209759</v>
      </c>
      <c r="Q93" s="18">
        <f t="shared" si="103"/>
        <v>0.63659321299358584</v>
      </c>
      <c r="S93" s="18">
        <f t="shared" si="104"/>
        <v>0.63659321299358584</v>
      </c>
      <c r="T93" s="18">
        <f t="shared" si="105"/>
        <v>2.2087036547241201</v>
      </c>
      <c r="U93" s="18">
        <f t="shared" si="106"/>
        <v>2.6832909441638408</v>
      </c>
      <c r="W93" t="str">
        <f t="shared" si="107"/>
        <v>41 Administrative occupations</v>
      </c>
      <c r="X93" s="18">
        <f t="shared" si="108"/>
        <v>6.9857319140798069E-2</v>
      </c>
      <c r="Y93" s="18">
        <f t="shared" si="108"/>
        <v>-2.6806168934282115</v>
      </c>
      <c r="Z93" s="18">
        <f t="shared" si="108"/>
        <v>0.1509893436922205</v>
      </c>
      <c r="AA93" s="18">
        <f t="shared" si="108"/>
        <v>-1.1147710809343847</v>
      </c>
      <c r="AB93" s="18">
        <f t="shared" si="109"/>
        <v>-0.69463848020913099</v>
      </c>
      <c r="AD93" s="18">
        <f t="shared" si="110"/>
        <v>-0.69463848020913099</v>
      </c>
      <c r="AE93" s="18">
        <f t="shared" si="111"/>
        <v>2.9361000544438021</v>
      </c>
      <c r="AF93" s="18">
        <f t="shared" si="112"/>
        <v>2.4808910850807608</v>
      </c>
    </row>
    <row r="94" spans="1:32" x14ac:dyDescent="0.2">
      <c r="A94" t="str">
        <f t="shared" si="95"/>
        <v>42 Secretarial and related occupations</v>
      </c>
      <c r="B94" s="18">
        <f t="shared" si="96"/>
        <v>-2.1030169267325372</v>
      </c>
      <c r="C94" s="18">
        <f t="shared" si="96"/>
        <v>-3.1563191856401218</v>
      </c>
      <c r="D94" s="18">
        <f t="shared" si="96"/>
        <v>-2.0139899614110668</v>
      </c>
      <c r="E94" s="18">
        <f t="shared" si="96"/>
        <v>-2.8110272472344433</v>
      </c>
      <c r="F94" s="18">
        <f t="shared" si="97"/>
        <v>-2.5460711304664541</v>
      </c>
      <c r="H94" s="18">
        <f t="shared" si="98"/>
        <v>-2.5460711304664541</v>
      </c>
      <c r="I94" s="18">
        <f t="shared" si="99"/>
        <v>2.4827188498465436</v>
      </c>
      <c r="J94" s="18">
        <f t="shared" si="100"/>
        <v>0.78130936751998892</v>
      </c>
      <c r="L94" t="str">
        <f t="shared" si="101"/>
        <v>42 Secretarial and related occupations</v>
      </c>
      <c r="M94" s="18">
        <f t="shared" si="102"/>
        <v>-5.0188953871714626</v>
      </c>
      <c r="N94" s="18">
        <f t="shared" si="102"/>
        <v>-8.1300069906330759</v>
      </c>
      <c r="O94" s="18">
        <f t="shared" si="102"/>
        <v>-0.75605946318961781</v>
      </c>
      <c r="P94" s="18">
        <f t="shared" si="102"/>
        <v>1.0553115021701531</v>
      </c>
      <c r="Q94" s="18">
        <f t="shared" si="103"/>
        <v>0.44787726445973952</v>
      </c>
      <c r="S94" s="18">
        <f t="shared" si="104"/>
        <v>0.44787726445973952</v>
      </c>
      <c r="T94" s="18">
        <f t="shared" si="105"/>
        <v>1.8649455146234395</v>
      </c>
      <c r="U94" s="18">
        <f t="shared" si="106"/>
        <v>2.2133246624735925</v>
      </c>
      <c r="W94" t="str">
        <f t="shared" si="107"/>
        <v>42 Secretarial and related occupations</v>
      </c>
      <c r="X94" s="18">
        <f t="shared" si="108"/>
        <v>-1.964469807985858</v>
      </c>
      <c r="Y94" s="18">
        <f t="shared" si="108"/>
        <v>-2.9380998223051291</v>
      </c>
      <c r="Z94" s="18">
        <f t="shared" si="108"/>
        <v>-2.0676464756253843</v>
      </c>
      <c r="AA94" s="18">
        <f t="shared" si="108"/>
        <v>-3.0188371017245585</v>
      </c>
      <c r="AB94" s="18">
        <f t="shared" si="109"/>
        <v>-2.7028045338545192</v>
      </c>
      <c r="AD94" s="18">
        <f t="shared" si="110"/>
        <v>-2.7028045338545192</v>
      </c>
      <c r="AE94" s="18">
        <f t="shared" si="111"/>
        <v>2.5072776508058947</v>
      </c>
      <c r="AF94" s="18">
        <f t="shared" si="112"/>
        <v>0.71524331918793038</v>
      </c>
    </row>
    <row r="95" spans="1:32" x14ac:dyDescent="0.2">
      <c r="A95" t="str">
        <f t="shared" si="95"/>
        <v>51 Skilled agricultural and related trades</v>
      </c>
      <c r="B95" s="18">
        <f t="shared" si="96"/>
        <v>2.9096101742846825</v>
      </c>
      <c r="C95" s="18">
        <f t="shared" si="96"/>
        <v>-22.187379769469551</v>
      </c>
      <c r="D95" s="18">
        <f t="shared" si="96"/>
        <v>0.29683926404133754</v>
      </c>
      <c r="E95" s="18">
        <f t="shared" si="96"/>
        <v>1.3143199020993368</v>
      </c>
      <c r="F95" s="18">
        <f t="shared" si="97"/>
        <v>0.9740179379975622</v>
      </c>
      <c r="H95" s="18">
        <f t="shared" si="98"/>
        <v>0.9740179379975622</v>
      </c>
      <c r="I95" s="18">
        <f t="shared" si="99"/>
        <v>3.1617693763030807</v>
      </c>
      <c r="J95" s="18">
        <f t="shared" si="100"/>
        <v>3.8074621219010618</v>
      </c>
      <c r="L95" t="str">
        <f t="shared" si="101"/>
        <v>51 Skilled agricultural and related trades</v>
      </c>
      <c r="M95" s="18">
        <f t="shared" si="102"/>
        <v>5.681928558510041</v>
      </c>
      <c r="N95" s="18">
        <f t="shared" si="102"/>
        <v>-31.795431057707557</v>
      </c>
      <c r="O95" s="18">
        <f t="shared" si="102"/>
        <v>-0.2703946263448942</v>
      </c>
      <c r="P95" s="18">
        <f t="shared" si="102"/>
        <v>0.99335804613462919</v>
      </c>
      <c r="Q95" s="18">
        <f t="shared" si="103"/>
        <v>0.57033776854464868</v>
      </c>
      <c r="S95" s="18">
        <f t="shared" si="104"/>
        <v>0.57033776854464868</v>
      </c>
      <c r="T95" s="18">
        <f t="shared" si="105"/>
        <v>2.8545625696760446</v>
      </c>
      <c r="U95" s="18">
        <f t="shared" si="106"/>
        <v>3.2443830229582193</v>
      </c>
      <c r="W95" t="str">
        <f t="shared" si="107"/>
        <v>51 Skilled agricultural and related trades</v>
      </c>
      <c r="X95" s="18">
        <f t="shared" si="108"/>
        <v>-8.2677725879637283</v>
      </c>
      <c r="Y95" s="18">
        <f t="shared" si="108"/>
        <v>33.431100483854003</v>
      </c>
      <c r="Z95" s="18">
        <f t="shared" si="108"/>
        <v>1.9040467003853312</v>
      </c>
      <c r="AA95" s="18">
        <f t="shared" si="108"/>
        <v>2.1250631668200404</v>
      </c>
      <c r="AB95" s="18">
        <f t="shared" si="109"/>
        <v>2.0513378008815586</v>
      </c>
      <c r="AD95" s="18">
        <f t="shared" si="110"/>
        <v>2.0513378008815586</v>
      </c>
      <c r="AE95" s="18">
        <f t="shared" si="111"/>
        <v>4.0023933141673851</v>
      </c>
      <c r="AF95" s="18">
        <f t="shared" si="112"/>
        <v>5.2604291396196601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1.4592401778667607</v>
      </c>
      <c r="C96" s="18">
        <f t="shared" si="96"/>
        <v>-13.181927500587964</v>
      </c>
      <c r="D96" s="18">
        <f t="shared" si="96"/>
        <v>0.23613909515212139</v>
      </c>
      <c r="E96" s="18">
        <f t="shared" si="96"/>
        <v>-0.40340854262941317</v>
      </c>
      <c r="F96" s="18">
        <f t="shared" si="97"/>
        <v>-0.19068068455441178</v>
      </c>
      <c r="H96" s="18">
        <f t="shared" si="98"/>
        <v>-0.19068068455441178</v>
      </c>
      <c r="I96" s="18">
        <f t="shared" si="99"/>
        <v>2.1789254502711408</v>
      </c>
      <c r="J96" s="18">
        <f t="shared" si="100"/>
        <v>2.0384386564573642</v>
      </c>
      <c r="L96" t="str">
        <f t="shared" si="101"/>
        <v>52 Skilled metal, electrical and electronic trades</v>
      </c>
      <c r="M96" s="18">
        <f t="shared" si="102"/>
        <v>1.0540707285052076</v>
      </c>
      <c r="N96" s="18">
        <f t="shared" si="102"/>
        <v>-12.618969652746603</v>
      </c>
      <c r="O96" s="18">
        <f t="shared" si="102"/>
        <v>-0.30897304122105007</v>
      </c>
      <c r="P96" s="18">
        <f t="shared" si="102"/>
        <v>-0.63382133471856505</v>
      </c>
      <c r="Q96" s="18">
        <f t="shared" si="103"/>
        <v>-0.5256563558485805</v>
      </c>
      <c r="S96" s="18">
        <f t="shared" si="104"/>
        <v>-0.5256563558485805</v>
      </c>
      <c r="T96" s="18">
        <f t="shared" si="105"/>
        <v>2.064435373989415</v>
      </c>
      <c r="U96" s="18">
        <f t="shared" si="106"/>
        <v>1.6734519632046085</v>
      </c>
      <c r="W96" t="str">
        <f t="shared" si="107"/>
        <v>52 Skilled metal, electrical and electronic trades</v>
      </c>
      <c r="X96" s="18">
        <f t="shared" si="108"/>
        <v>15.429951384514862</v>
      </c>
      <c r="Y96" s="18">
        <f t="shared" si="108"/>
        <v>-27.247208232246066</v>
      </c>
      <c r="Z96" s="18">
        <f t="shared" si="108"/>
        <v>12.829485341035918</v>
      </c>
      <c r="AA96" s="18">
        <f t="shared" si="108"/>
        <v>2.7815599414774406</v>
      </c>
      <c r="AB96" s="18">
        <f t="shared" si="109"/>
        <v>6.02729269352269</v>
      </c>
      <c r="AD96" s="18">
        <f t="shared" si="110"/>
        <v>6.02729269352269</v>
      </c>
      <c r="AE96" s="18">
        <f t="shared" si="111"/>
        <v>4.9805523928904138</v>
      </c>
      <c r="AF96" s="18">
        <f t="shared" si="112"/>
        <v>8.6668016581375582</v>
      </c>
    </row>
    <row r="97" spans="1:32" x14ac:dyDescent="0.2">
      <c r="A97" t="str">
        <f t="shared" si="95"/>
        <v>53 Skilled construction and building trades</v>
      </c>
      <c r="B97" s="18">
        <f t="shared" si="96"/>
        <v>-0.6922380240419912</v>
      </c>
      <c r="C97" s="18">
        <f t="shared" si="96"/>
        <v>-11.231445916650063</v>
      </c>
      <c r="D97" s="18">
        <f t="shared" si="96"/>
        <v>0.15326891926454866</v>
      </c>
      <c r="E97" s="18">
        <f t="shared" si="96"/>
        <v>-1.1260833162342165</v>
      </c>
      <c r="F97" s="18">
        <f t="shared" si="97"/>
        <v>-0.70145877680517499</v>
      </c>
      <c r="H97" s="18">
        <f t="shared" si="98"/>
        <v>-0.70145877680517499</v>
      </c>
      <c r="I97" s="18">
        <f t="shared" si="99"/>
        <v>2.3028240486187235</v>
      </c>
      <c r="J97" s="18">
        <f t="shared" si="100"/>
        <v>1.8001907669546346</v>
      </c>
      <c r="L97" t="str">
        <f t="shared" si="101"/>
        <v>53 Skilled construction and building trades</v>
      </c>
      <c r="M97" s="18">
        <f t="shared" si="102"/>
        <v>-0.78775803709897341</v>
      </c>
      <c r="N97" s="18">
        <f t="shared" si="102"/>
        <v>-11.339302269979544</v>
      </c>
      <c r="O97" s="18">
        <f t="shared" si="102"/>
        <v>0.30225398872978371</v>
      </c>
      <c r="P97" s="18">
        <f t="shared" si="102"/>
        <v>-1.1694525191280225</v>
      </c>
      <c r="Q97" s="18">
        <f t="shared" si="103"/>
        <v>-0.68129879068988819</v>
      </c>
      <c r="S97" s="18">
        <f t="shared" si="104"/>
        <v>-0.68129879068988819</v>
      </c>
      <c r="T97" s="18">
        <f t="shared" si="105"/>
        <v>2.3058685171903459</v>
      </c>
      <c r="U97" s="18">
        <f t="shared" si="106"/>
        <v>1.817682608212956</v>
      </c>
      <c r="W97" t="str">
        <f t="shared" si="107"/>
        <v>53 Skilled construction and building trades</v>
      </c>
      <c r="X97" s="18">
        <f t="shared" si="108"/>
        <v>4.7620567181491102</v>
      </c>
      <c r="Y97" s="18">
        <f t="shared" si="108"/>
        <v>-5.8466593166869529</v>
      </c>
      <c r="Z97" s="18">
        <f t="shared" si="108"/>
        <v>-8.1346318265249291</v>
      </c>
      <c r="AA97" s="18">
        <f t="shared" si="108"/>
        <v>1.6523576636574111</v>
      </c>
      <c r="AB97" s="18">
        <f t="shared" si="109"/>
        <v>-1.7206571517635605</v>
      </c>
      <c r="AD97" s="18">
        <f t="shared" si="110"/>
        <v>-1.7206571517635605</v>
      </c>
      <c r="AE97" s="18">
        <f t="shared" si="111"/>
        <v>2.1582429604132924</v>
      </c>
      <c r="AF97" s="18">
        <f t="shared" si="112"/>
        <v>0.9262413518673851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-2.0314131359123966</v>
      </c>
      <c r="C98" s="18">
        <f t="shared" si="96"/>
        <v>-8.1936364249009959</v>
      </c>
      <c r="D98" s="18">
        <f t="shared" si="96"/>
        <v>1.7107093804491269</v>
      </c>
      <c r="E98" s="18">
        <f t="shared" si="96"/>
        <v>0.46259775006418646</v>
      </c>
      <c r="F98" s="18">
        <f t="shared" si="97"/>
        <v>0.87692385457829314</v>
      </c>
      <c r="H98" s="18">
        <f t="shared" si="98"/>
        <v>0.87692385457829314</v>
      </c>
      <c r="I98" s="18">
        <f t="shared" si="99"/>
        <v>2.6104931826538502</v>
      </c>
      <c r="J98" s="18">
        <f t="shared" si="100"/>
        <v>3.2336174046913468</v>
      </c>
      <c r="L98" t="str">
        <f t="shared" si="101"/>
        <v>54 Textiles, printing and other skilled trades</v>
      </c>
      <c r="M98" s="18">
        <f t="shared" si="102"/>
        <v>-1.8626225152853948</v>
      </c>
      <c r="N98" s="18">
        <f t="shared" si="102"/>
        <v>-16.328660460343947</v>
      </c>
      <c r="O98" s="18">
        <f t="shared" si="102"/>
        <v>1.7355700927351503</v>
      </c>
      <c r="P98" s="18">
        <f t="shared" si="102"/>
        <v>0.34437209004505309</v>
      </c>
      <c r="Q98" s="18">
        <f t="shared" si="103"/>
        <v>0.8059780138499395</v>
      </c>
      <c r="S98" s="18">
        <f t="shared" si="104"/>
        <v>0.8059780138499395</v>
      </c>
      <c r="T98" s="18">
        <f t="shared" si="105"/>
        <v>2.0449806632214518</v>
      </c>
      <c r="U98" s="18">
        <f t="shared" si="106"/>
        <v>2.660819433794992</v>
      </c>
      <c r="W98" t="str">
        <f t="shared" si="107"/>
        <v>54 Textiles, printing and other skilled trades</v>
      </c>
      <c r="X98" s="18">
        <f t="shared" si="108"/>
        <v>-2.3217786771055016</v>
      </c>
      <c r="Y98" s="18">
        <f t="shared" si="108"/>
        <v>5.9658974538602694</v>
      </c>
      <c r="Z98" s="18">
        <f t="shared" si="108"/>
        <v>1.6765020869335956</v>
      </c>
      <c r="AA98" s="18">
        <f t="shared" si="108"/>
        <v>0.6235296412948399</v>
      </c>
      <c r="AB98" s="18">
        <f t="shared" si="109"/>
        <v>0.97330321330730829</v>
      </c>
      <c r="AD98" s="18">
        <f t="shared" si="110"/>
        <v>0.97330321330730829</v>
      </c>
      <c r="AE98" s="18">
        <f t="shared" si="111"/>
        <v>3.3227594073168776</v>
      </c>
      <c r="AF98" s="18">
        <f t="shared" si="112"/>
        <v>3.9546532653030209</v>
      </c>
    </row>
    <row r="99" spans="1:32" x14ac:dyDescent="0.2">
      <c r="A99" t="str">
        <f t="shared" si="95"/>
        <v>61 Caring personal service occupations</v>
      </c>
      <c r="B99" s="18">
        <f t="shared" si="96"/>
        <v>1.7136669828694551</v>
      </c>
      <c r="C99" s="18">
        <f t="shared" si="96"/>
        <v>-4.1728001998519666</v>
      </c>
      <c r="D99" s="18">
        <f t="shared" si="96"/>
        <v>0.75760350765958773</v>
      </c>
      <c r="E99" s="18">
        <f t="shared" si="96"/>
        <v>0.5808444101936816</v>
      </c>
      <c r="F99" s="18">
        <f t="shared" si="97"/>
        <v>0.63972962817520074</v>
      </c>
      <c r="H99" s="18">
        <f t="shared" si="98"/>
        <v>0.63972962817520074</v>
      </c>
      <c r="I99" s="18">
        <f t="shared" si="99"/>
        <v>3.0969633464411617</v>
      </c>
      <c r="J99" s="18">
        <f t="shared" si="100"/>
        <v>3.5211475783638591</v>
      </c>
      <c r="L99" t="str">
        <f t="shared" si="101"/>
        <v>61 Caring personal service occupations</v>
      </c>
      <c r="M99" s="18">
        <f t="shared" si="102"/>
        <v>0.32631183267823882</v>
      </c>
      <c r="N99" s="18">
        <f t="shared" si="102"/>
        <v>-0.15227763833175478</v>
      </c>
      <c r="O99" s="18">
        <f t="shared" si="102"/>
        <v>3.5585704504023319</v>
      </c>
      <c r="P99" s="18">
        <f t="shared" si="102"/>
        <v>1.4359412208701405</v>
      </c>
      <c r="Q99" s="18">
        <f t="shared" si="103"/>
        <v>2.1386055801958515</v>
      </c>
      <c r="S99" s="18">
        <f t="shared" si="104"/>
        <v>2.1386055801958515</v>
      </c>
      <c r="T99" s="18">
        <f t="shared" si="105"/>
        <v>2.9387687061232182</v>
      </c>
      <c r="U99" s="18">
        <f t="shared" si="106"/>
        <v>4.4364230311836117</v>
      </c>
      <c r="W99" t="str">
        <f t="shared" si="107"/>
        <v>61 Caring personal service occupations</v>
      </c>
      <c r="X99" s="18">
        <f t="shared" si="108"/>
        <v>2.0349282943884717</v>
      </c>
      <c r="Y99" s="18">
        <f t="shared" si="108"/>
        <v>-5.0652211231027593</v>
      </c>
      <c r="Z99" s="18">
        <f t="shared" si="108"/>
        <v>5.6642949536289677E-2</v>
      </c>
      <c r="AA99" s="18">
        <f t="shared" si="108"/>
        <v>0.33171521475723331</v>
      </c>
      <c r="AB99" s="18">
        <f t="shared" si="109"/>
        <v>0.23994053783271685</v>
      </c>
      <c r="AD99" s="18">
        <f t="shared" si="110"/>
        <v>0.23994053783271685</v>
      </c>
      <c r="AE99" s="18">
        <f t="shared" si="111"/>
        <v>3.1334100301523726</v>
      </c>
      <c r="AF99" s="18">
        <f t="shared" si="112"/>
        <v>3.29015550066174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1.8565741415919712</v>
      </c>
      <c r="C100" s="18">
        <f t="shared" si="96"/>
        <v>-8.0401523915595519</v>
      </c>
      <c r="D100" s="18">
        <f t="shared" si="96"/>
        <v>-1.4333756385880414</v>
      </c>
      <c r="E100" s="18">
        <f t="shared" si="96"/>
        <v>0.10895698546202759</v>
      </c>
      <c r="F100" s="18">
        <f t="shared" si="97"/>
        <v>-0.40781694535771962</v>
      </c>
      <c r="H100" s="18">
        <f t="shared" si="98"/>
        <v>-0.40781694535771962</v>
      </c>
      <c r="I100" s="18">
        <f t="shared" si="99"/>
        <v>2.6302272041990093</v>
      </c>
      <c r="J100" s="18">
        <f t="shared" si="100"/>
        <v>2.3493235407331836</v>
      </c>
      <c r="L100" t="str">
        <f t="shared" si="101"/>
        <v>62 Leisure, travel and related personal service occupations</v>
      </c>
      <c r="M100" s="18">
        <f t="shared" si="102"/>
        <v>3.3039611945408387</v>
      </c>
      <c r="N100" s="18">
        <f t="shared" si="102"/>
        <v>-9.7479134442527418</v>
      </c>
      <c r="O100" s="18">
        <f t="shared" si="102"/>
        <v>-0.49756306972995601</v>
      </c>
      <c r="P100" s="18">
        <f t="shared" si="102"/>
        <v>1.0193105979481087</v>
      </c>
      <c r="Q100" s="18">
        <f t="shared" si="103"/>
        <v>0.5111339510496693</v>
      </c>
      <c r="S100" s="18">
        <f t="shared" si="104"/>
        <v>0.5111339510496693</v>
      </c>
      <c r="T100" s="18">
        <f t="shared" si="105"/>
        <v>2.4733802326203813</v>
      </c>
      <c r="U100" s="18">
        <f t="shared" si="106"/>
        <v>2.8403788082046466</v>
      </c>
      <c r="W100" t="str">
        <f t="shared" si="107"/>
        <v>62 Leisure, travel and related personal service occupations</v>
      </c>
      <c r="X100" s="18">
        <f t="shared" si="108"/>
        <v>1.2319354701225915</v>
      </c>
      <c r="Y100" s="18">
        <f t="shared" si="108"/>
        <v>-7.2649303583950058</v>
      </c>
      <c r="Z100" s="18">
        <f t="shared" si="108"/>
        <v>-1.8583794047528079</v>
      </c>
      <c r="AA100" s="18">
        <f t="shared" si="108"/>
        <v>-0.34928172388628553</v>
      </c>
      <c r="AB100" s="18">
        <f t="shared" si="109"/>
        <v>-0.85487515280224802</v>
      </c>
      <c r="AD100" s="18">
        <f t="shared" si="110"/>
        <v>-0.85487515280224802</v>
      </c>
      <c r="AE100" s="18">
        <f t="shared" si="111"/>
        <v>2.698465134426975</v>
      </c>
      <c r="AF100" s="18">
        <f t="shared" si="112"/>
        <v>2.1214242506207404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-3.6743378054884812</v>
      </c>
      <c r="C101" s="18">
        <f t="shared" si="96"/>
        <v>21.56635685209536</v>
      </c>
      <c r="D101" s="18">
        <f t="shared" si="96"/>
        <v>-5.4465805419172897</v>
      </c>
      <c r="E101" s="18">
        <f t="shared" si="96"/>
        <v>0.62246870899314022</v>
      </c>
      <c r="F101" s="18">
        <f t="shared" si="97"/>
        <v>-1.4426407099110694</v>
      </c>
      <c r="H101" s="18">
        <f t="shared" si="98"/>
        <v>-1.4426407099110694</v>
      </c>
      <c r="I101" s="18">
        <f t="shared" si="99"/>
        <v>2.208692240378074</v>
      </c>
      <c r="J101" s="18">
        <f t="shared" si="100"/>
        <v>1.1772999252994021</v>
      </c>
      <c r="L101" t="str">
        <f t="shared" si="101"/>
        <v>63 Community and civil enforcement occupations</v>
      </c>
      <c r="M101" s="18">
        <f t="shared" si="102"/>
        <v>-7.2411274569800348</v>
      </c>
      <c r="N101" s="18">
        <f t="shared" si="102"/>
        <v>42.566535254806311</v>
      </c>
      <c r="O101" s="18">
        <f t="shared" si="102"/>
        <v>-10.977231174177927</v>
      </c>
      <c r="P101" s="18">
        <f t="shared" si="102"/>
        <v>1.1749366795254845</v>
      </c>
      <c r="Q101" s="18">
        <f t="shared" si="103"/>
        <v>-3.0497365776870011</v>
      </c>
      <c r="S101" s="18">
        <f t="shared" si="104"/>
        <v>-3.0497365776870011</v>
      </c>
      <c r="T101" s="18">
        <f t="shared" si="105"/>
        <v>1.5059399608555735</v>
      </c>
      <c r="U101" s="18">
        <f t="shared" si="106"/>
        <v>-0.85064357630635357</v>
      </c>
      <c r="W101" t="str">
        <f t="shared" si="107"/>
        <v>63 Community and civil enforcement occupations</v>
      </c>
      <c r="X101" s="18">
        <f t="shared" si="108"/>
        <v>5.3371808722594727</v>
      </c>
      <c r="Y101" s="18">
        <f t="shared" si="108"/>
        <v>-17.200449865084842</v>
      </c>
      <c r="Z101" s="18">
        <f t="shared" si="108"/>
        <v>6.6660581818898335</v>
      </c>
      <c r="AA101" s="18">
        <f t="shared" si="108"/>
        <v>-0.13133285776099068</v>
      </c>
      <c r="AB101" s="18">
        <f t="shared" si="109"/>
        <v>2.084918069247732</v>
      </c>
      <c r="AD101" s="18">
        <f t="shared" si="110"/>
        <v>2.084918069247732</v>
      </c>
      <c r="AE101" s="18">
        <f t="shared" si="111"/>
        <v>4.0785251057274152</v>
      </c>
      <c r="AF101" s="18">
        <f t="shared" si="112"/>
        <v>5.3464223386640919</v>
      </c>
    </row>
    <row r="102" spans="1:32" x14ac:dyDescent="0.2">
      <c r="A102" t="str">
        <f t="shared" si="95"/>
        <v>71 Sales occupations</v>
      </c>
      <c r="B102" s="18">
        <f t="shared" si="96"/>
        <v>-1.1263548230404097</v>
      </c>
      <c r="C102" s="18">
        <f t="shared" si="96"/>
        <v>-0.51901192215237923</v>
      </c>
      <c r="D102" s="18">
        <f t="shared" si="96"/>
        <v>-0.20122497870638245</v>
      </c>
      <c r="E102" s="18">
        <f t="shared" si="96"/>
        <v>-0.29240849984286665</v>
      </c>
      <c r="F102" s="18">
        <f t="shared" si="97"/>
        <v>-0.26202325344614197</v>
      </c>
      <c r="H102" s="18">
        <f t="shared" si="98"/>
        <v>-0.26202325344614197</v>
      </c>
      <c r="I102" s="18">
        <f t="shared" si="99"/>
        <v>2.4238450942128731</v>
      </c>
      <c r="J102" s="18">
        <f t="shared" si="100"/>
        <v>2.2375081998860402</v>
      </c>
      <c r="L102" t="str">
        <f t="shared" si="101"/>
        <v>71 Sales occupations</v>
      </c>
      <c r="M102" s="18">
        <f t="shared" si="102"/>
        <v>0.10753430392405061</v>
      </c>
      <c r="N102" s="18">
        <f t="shared" si="102"/>
        <v>-0.8158609779826631</v>
      </c>
      <c r="O102" s="18">
        <f t="shared" si="102"/>
        <v>6.005528742636379E-2</v>
      </c>
      <c r="P102" s="18">
        <f t="shared" si="102"/>
        <v>2.9495414235070072E-2</v>
      </c>
      <c r="Q102" s="18">
        <f t="shared" si="103"/>
        <v>3.9681001441005392E-2</v>
      </c>
      <c r="S102" s="18">
        <f t="shared" si="104"/>
        <v>3.9681001441005392E-2</v>
      </c>
      <c r="T102" s="18">
        <f t="shared" si="105"/>
        <v>1.9424060943115329</v>
      </c>
      <c r="U102" s="18">
        <f t="shared" si="106"/>
        <v>1.972739155061709</v>
      </c>
      <c r="W102" t="str">
        <f t="shared" si="107"/>
        <v>71 Sales occupations</v>
      </c>
      <c r="X102" s="18">
        <f t="shared" si="108"/>
        <v>-2.0889918663169471</v>
      </c>
      <c r="Y102" s="18">
        <f t="shared" si="108"/>
        <v>-0.27422148816342862</v>
      </c>
      <c r="Z102" s="18">
        <f t="shared" si="108"/>
        <v>-0.41757511761628674</v>
      </c>
      <c r="AA102" s="18">
        <f t="shared" si="108"/>
        <v>-0.57023079905850205</v>
      </c>
      <c r="AB102" s="18">
        <f t="shared" si="109"/>
        <v>-0.51937159128204735</v>
      </c>
      <c r="AD102" s="18">
        <f t="shared" si="110"/>
        <v>-0.51937159128204735</v>
      </c>
      <c r="AE102" s="18">
        <f t="shared" si="111"/>
        <v>2.7963330147631638</v>
      </c>
      <c r="AF102" s="18">
        <f t="shared" si="112"/>
        <v>2.4477134869331341</v>
      </c>
    </row>
    <row r="103" spans="1:32" x14ac:dyDescent="0.2">
      <c r="A103" t="str">
        <f t="shared" si="95"/>
        <v>72 Customer service occupations</v>
      </c>
      <c r="B103" s="18">
        <f t="shared" si="96"/>
        <v>1.9045369851957927</v>
      </c>
      <c r="C103" s="18">
        <f t="shared" si="96"/>
        <v>1.1335992669654571</v>
      </c>
      <c r="D103" s="18">
        <f t="shared" si="96"/>
        <v>1.9779677930309214</v>
      </c>
      <c r="E103" s="18">
        <f t="shared" si="96"/>
        <v>0.98867097132113724</v>
      </c>
      <c r="F103" s="18">
        <f t="shared" si="97"/>
        <v>1.3173655933797157</v>
      </c>
      <c r="H103" s="18">
        <f t="shared" si="98"/>
        <v>1.3173655933797157</v>
      </c>
      <c r="I103" s="18">
        <f t="shared" si="99"/>
        <v>2.7952368760523871</v>
      </c>
      <c r="J103" s="18">
        <f t="shared" si="100"/>
        <v>3.7179677009847367</v>
      </c>
      <c r="L103" t="str">
        <f t="shared" si="101"/>
        <v>72 Customer service occupations</v>
      </c>
      <c r="M103" s="18">
        <f t="shared" si="102"/>
        <v>-2.1200481664806481</v>
      </c>
      <c r="N103" s="18">
        <f t="shared" si="102"/>
        <v>14.979303209940497</v>
      </c>
      <c r="O103" s="18">
        <f t="shared" si="102"/>
        <v>4.3432367906382163</v>
      </c>
      <c r="P103" s="18">
        <f t="shared" si="102"/>
        <v>1.627464090350661</v>
      </c>
      <c r="Q103" s="18">
        <f t="shared" si="103"/>
        <v>2.5247755996784083</v>
      </c>
      <c r="S103" s="18">
        <f t="shared" si="104"/>
        <v>2.5247755996784083</v>
      </c>
      <c r="T103" s="18">
        <f t="shared" si="105"/>
        <v>2.427129892951374</v>
      </c>
      <c r="U103" s="18">
        <f t="shared" si="106"/>
        <v>4.3222493936802886</v>
      </c>
      <c r="W103" t="str">
        <f t="shared" si="107"/>
        <v>72 Customer service occupations</v>
      </c>
      <c r="X103" s="18">
        <f t="shared" si="108"/>
        <v>3.9592124861796751</v>
      </c>
      <c r="Y103" s="18">
        <f t="shared" si="108"/>
        <v>-4.9418950485188295</v>
      </c>
      <c r="Z103" s="18">
        <f t="shared" si="108"/>
        <v>0.627692372795563</v>
      </c>
      <c r="AA103" s="18">
        <f t="shared" si="108"/>
        <v>0.56246576182312769</v>
      </c>
      <c r="AB103" s="18">
        <f t="shared" si="109"/>
        <v>0.58420326637993458</v>
      </c>
      <c r="AD103" s="18">
        <f t="shared" si="110"/>
        <v>0.58420326637993458</v>
      </c>
      <c r="AE103" s="18">
        <f t="shared" si="111"/>
        <v>2.9833613725651631</v>
      </c>
      <c r="AF103" s="18">
        <f t="shared" si="112"/>
        <v>3.3760446792012067</v>
      </c>
    </row>
    <row r="104" spans="1:32" x14ac:dyDescent="0.2">
      <c r="A104" t="str">
        <f t="shared" si="95"/>
        <v>81 Process, plant and machine operatives</v>
      </c>
      <c r="B104" s="18">
        <f t="shared" si="96"/>
        <v>0.93829197408241694</v>
      </c>
      <c r="C104" s="18">
        <f t="shared" si="96"/>
        <v>-11.82073002172439</v>
      </c>
      <c r="D104" s="18">
        <f t="shared" si="96"/>
        <v>1.2315706240606294</v>
      </c>
      <c r="E104" s="18">
        <f t="shared" si="96"/>
        <v>-0.48937717861725627</v>
      </c>
      <c r="F104" s="18">
        <f t="shared" si="97"/>
        <v>8.0996581424819247E-2</v>
      </c>
      <c r="H104" s="18">
        <f t="shared" si="98"/>
        <v>8.0996581424819247E-2</v>
      </c>
      <c r="I104" s="18">
        <f t="shared" si="99"/>
        <v>2.2512115376305042</v>
      </c>
      <c r="J104" s="18">
        <f t="shared" si="100"/>
        <v>2.3106141097496424</v>
      </c>
      <c r="L104" t="str">
        <f t="shared" si="101"/>
        <v>81 Process, plant and machine operatives</v>
      </c>
      <c r="M104" s="18">
        <f t="shared" si="102"/>
        <v>0.97568741680504889</v>
      </c>
      <c r="N104" s="18">
        <f t="shared" si="102"/>
        <v>-11.892912353751928</v>
      </c>
      <c r="O104" s="18">
        <f t="shared" si="102"/>
        <v>0.814210386149683</v>
      </c>
      <c r="P104" s="18">
        <f t="shared" si="102"/>
        <v>-0.61453142514119596</v>
      </c>
      <c r="Q104" s="18">
        <f t="shared" si="103"/>
        <v>-0.14054824027425195</v>
      </c>
      <c r="S104" s="18">
        <f t="shared" si="104"/>
        <v>-0.14054824027425195</v>
      </c>
      <c r="T104" s="18">
        <f t="shared" si="105"/>
        <v>2.1060461338383352</v>
      </c>
      <c r="U104" s="18">
        <f t="shared" si="106"/>
        <v>2.0013448744207629</v>
      </c>
      <c r="W104" t="str">
        <f t="shared" si="107"/>
        <v>81 Process, plant and machine operatives</v>
      </c>
      <c r="X104" s="18">
        <f t="shared" si="108"/>
        <v>0.75144453723376969</v>
      </c>
      <c r="Y104" s="18">
        <f t="shared" si="108"/>
        <v>-11.458057951862088</v>
      </c>
      <c r="Z104" s="18">
        <f t="shared" si="108"/>
        <v>3.2213432298790368</v>
      </c>
      <c r="AA104" s="18">
        <f t="shared" si="108"/>
        <v>5.0225326927422209E-2</v>
      </c>
      <c r="AB104" s="18">
        <f t="shared" si="109"/>
        <v>1.0962895015835805</v>
      </c>
      <c r="AD104" s="18">
        <f t="shared" si="110"/>
        <v>1.0962895015835805</v>
      </c>
      <c r="AE104" s="18">
        <f t="shared" si="111"/>
        <v>2.9367056429420835</v>
      </c>
      <c r="AF104" s="18">
        <f t="shared" si="112"/>
        <v>3.687075677311058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3.3122409667479147</v>
      </c>
      <c r="C105" s="18">
        <f t="shared" si="96"/>
        <v>-18.252854800802233</v>
      </c>
      <c r="D105" s="18">
        <f t="shared" si="96"/>
        <v>-0.30466608679654561</v>
      </c>
      <c r="E105" s="18">
        <f t="shared" si="96"/>
        <v>-0.36813203497461089</v>
      </c>
      <c r="F105" s="18">
        <f t="shared" si="97"/>
        <v>-0.3469812093367608</v>
      </c>
      <c r="H105" s="18">
        <f t="shared" si="98"/>
        <v>-0.3469812093367608</v>
      </c>
      <c r="I105" s="18">
        <f t="shared" si="99"/>
        <v>2.7926619376150263</v>
      </c>
      <c r="J105" s="18">
        <f t="shared" si="100"/>
        <v>2.5586564518439436</v>
      </c>
      <c r="L105" t="str">
        <f t="shared" si="101"/>
        <v>82 Transport and mobile machine drivers and operatives</v>
      </c>
      <c r="M105" s="18">
        <f t="shared" si="102"/>
        <v>3.5496656902346047</v>
      </c>
      <c r="N105" s="18">
        <f t="shared" si="102"/>
        <v>-18.487399314753883</v>
      </c>
      <c r="O105" s="18">
        <f t="shared" si="102"/>
        <v>-0.88506288808350986</v>
      </c>
      <c r="P105" s="18">
        <f t="shared" si="102"/>
        <v>-0.57772629015736543</v>
      </c>
      <c r="Q105" s="18">
        <f t="shared" si="103"/>
        <v>-0.68027756518189708</v>
      </c>
      <c r="S105" s="18">
        <f t="shared" si="104"/>
        <v>-0.68027756518189708</v>
      </c>
      <c r="T105" s="18">
        <f t="shared" si="105"/>
        <v>2.680027053483558</v>
      </c>
      <c r="U105" s="18">
        <f t="shared" si="106"/>
        <v>2.2176922267371557</v>
      </c>
      <c r="W105" t="str">
        <f t="shared" si="107"/>
        <v>82 Transport and mobile machine drivers and operatives</v>
      </c>
      <c r="X105" s="18">
        <f t="shared" si="108"/>
        <v>0.74407328746113333</v>
      </c>
      <c r="Y105" s="18">
        <f t="shared" si="108"/>
        <v>-15.534436713995614</v>
      </c>
      <c r="Z105" s="18">
        <f t="shared" si="108"/>
        <v>5.4165117341899771</v>
      </c>
      <c r="AA105" s="18">
        <f t="shared" si="108"/>
        <v>1.2193839765472614</v>
      </c>
      <c r="AB105" s="18">
        <f t="shared" si="109"/>
        <v>2.5995226720918252</v>
      </c>
      <c r="AD105" s="18">
        <f t="shared" si="110"/>
        <v>2.5995226720918252</v>
      </c>
      <c r="AE105" s="18">
        <f t="shared" si="111"/>
        <v>3.9474764049983735</v>
      </c>
      <c r="AF105" s="18">
        <f t="shared" si="112"/>
        <v>5.5765057541131036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-2.5064791070946946</v>
      </c>
      <c r="C106" s="18">
        <f t="shared" si="96"/>
        <v>-11.594033845106466</v>
      </c>
      <c r="D106" s="18">
        <f t="shared" si="96"/>
        <v>12.590615166562547</v>
      </c>
      <c r="E106" s="18">
        <f t="shared" si="96"/>
        <v>0.97712011189905468</v>
      </c>
      <c r="F106" s="18">
        <f t="shared" si="97"/>
        <v>4.7086879201738707</v>
      </c>
      <c r="H106" s="18">
        <f t="shared" si="98"/>
        <v>4.7086879201738707</v>
      </c>
      <c r="I106" s="18">
        <f t="shared" si="99"/>
        <v>3.8794109239437047</v>
      </c>
      <c r="J106" s="18">
        <f t="shared" si="100"/>
        <v>7.0126928238801067</v>
      </c>
      <c r="L106" t="str">
        <f t="shared" si="101"/>
        <v>91 Elementary trades and related occupations</v>
      </c>
      <c r="M106" s="18">
        <f t="shared" si="102"/>
        <v>-1.8700231181534854</v>
      </c>
      <c r="N106" s="18">
        <f t="shared" si="102"/>
        <v>-11.545253302937585</v>
      </c>
      <c r="O106" s="18">
        <f t="shared" si="102"/>
        <v>6.3148671856497751</v>
      </c>
      <c r="P106" s="18">
        <f t="shared" si="102"/>
        <v>0.56145204985225128</v>
      </c>
      <c r="Q106" s="18">
        <f t="shared" si="103"/>
        <v>2.4438026378905686</v>
      </c>
      <c r="S106" s="18">
        <f t="shared" si="104"/>
        <v>2.4438026378905686</v>
      </c>
      <c r="T106" s="18">
        <f t="shared" si="105"/>
        <v>2.4868855117185396</v>
      </c>
      <c r="U106" s="18">
        <f t="shared" si="106"/>
        <v>4.3055140361822231</v>
      </c>
      <c r="W106" t="str">
        <f t="shared" si="107"/>
        <v>91 Elementary trades and related occupations</v>
      </c>
      <c r="X106" s="18">
        <f t="shared" si="108"/>
        <v>-5.4258297609944499</v>
      </c>
      <c r="Y106" s="18">
        <f t="shared" si="108"/>
        <v>-11.839548120254562</v>
      </c>
      <c r="Z106" s="18">
        <f t="shared" si="108"/>
        <v>32.521094834352773</v>
      </c>
      <c r="AA106" s="18">
        <f t="shared" si="108"/>
        <v>1.6418389785996412</v>
      </c>
      <c r="AB106" s="18">
        <f t="shared" si="109"/>
        <v>11.039291251412987</v>
      </c>
      <c r="AD106" s="18">
        <f t="shared" si="110"/>
        <v>11.039291251412987</v>
      </c>
      <c r="AE106" s="18">
        <f t="shared" si="111"/>
        <v>8.5171221191866273</v>
      </c>
      <c r="AF106" s="18">
        <f t="shared" si="112"/>
        <v>14.08465025477048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0.55490864421279262</v>
      </c>
      <c r="C107" s="18">
        <f t="shared" si="96"/>
        <v>-8.7325487077053339</v>
      </c>
      <c r="D107" s="18">
        <f t="shared" si="96"/>
        <v>-1.9934478673200973</v>
      </c>
      <c r="E107" s="18">
        <f t="shared" si="96"/>
        <v>-0.72628745523590776</v>
      </c>
      <c r="F107" s="18">
        <f t="shared" si="97"/>
        <v>-1.1504842715572394</v>
      </c>
      <c r="H107" s="18">
        <f t="shared" si="98"/>
        <v>-1.1504842715572394</v>
      </c>
      <c r="I107" s="18">
        <f t="shared" si="99"/>
        <v>2.4124124193216634</v>
      </c>
      <c r="J107" s="18">
        <f t="shared" si="100"/>
        <v>1.6088791715093143</v>
      </c>
      <c r="L107" t="str">
        <f t="shared" si="101"/>
        <v>92 Elementary administration and service occupations</v>
      </c>
      <c r="M107" s="18">
        <f t="shared" si="102"/>
        <v>8.7464439685103201E-2</v>
      </c>
      <c r="N107" s="18">
        <f t="shared" si="102"/>
        <v>-7.7684305863539471</v>
      </c>
      <c r="O107" s="18">
        <f t="shared" si="102"/>
        <v>-0.83785104160125634</v>
      </c>
      <c r="P107" s="18">
        <f t="shared" si="102"/>
        <v>-0.87229735795349983</v>
      </c>
      <c r="Q107" s="18">
        <f t="shared" si="103"/>
        <v>-0.86081658223496893</v>
      </c>
      <c r="S107" s="18">
        <f t="shared" si="104"/>
        <v>-0.86081658223496893</v>
      </c>
      <c r="T107" s="18">
        <f t="shared" si="105"/>
        <v>2.1037971808011591</v>
      </c>
      <c r="U107" s="18">
        <f t="shared" si="106"/>
        <v>1.4712695835560785</v>
      </c>
      <c r="W107" t="str">
        <f t="shared" si="107"/>
        <v>92 Elementary administration and service occupations</v>
      </c>
      <c r="X107" s="18">
        <f t="shared" si="108"/>
        <v>0.9724406322682233</v>
      </c>
      <c r="Y107" s="18">
        <f t="shared" si="108"/>
        <v>-9.5749733660833733</v>
      </c>
      <c r="Z107" s="18">
        <f t="shared" si="108"/>
        <v>-3.0713826778529074</v>
      </c>
      <c r="AA107" s="18">
        <f t="shared" si="108"/>
        <v>-0.5823625393737375</v>
      </c>
      <c r="AB107" s="18">
        <f t="shared" si="109"/>
        <v>-1.4190577614943467</v>
      </c>
      <c r="AD107" s="18">
        <f t="shared" si="110"/>
        <v>-1.4190577614943467</v>
      </c>
      <c r="AE107" s="18">
        <f t="shared" si="111"/>
        <v>2.6768987038212844</v>
      </c>
      <c r="AF107" s="18">
        <f t="shared" si="112"/>
        <v>1.7293604822960384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1.5941064490136769</v>
      </c>
      <c r="C109" s="26">
        <f>IF(AND(D$6-C$6 &lt;&gt; 0,C35&lt;&gt;0,D35&lt;&gt;0),(EXP(LN(D35/C35)/(D$6-C$6))-1)*100,0)</f>
        <v>-2.278545204461202</v>
      </c>
      <c r="D109" s="26">
        <f>IF(AND(E$6-D$6 &lt;&gt; 0,D35&lt;&gt;0,E35&lt;&gt;0),(EXP(LN(E35/D35)/(E$6-D$6))-1)*100,0)</f>
        <v>0.38156617181186459</v>
      </c>
      <c r="E109" s="26">
        <f>IF(AND(F$6-E$6 &lt;&gt; 0,E35&lt;&gt;0,F35&lt;&gt;0),(EXP(LN(F35/E35)/(F$6-E$6))-1)*100,0)</f>
        <v>0.28948480610164751</v>
      </c>
      <c r="F109" s="26">
        <f t="shared" ref="F109" si="113">IF(AND(F$6-D$6 &lt;&gt; 0,D35&lt;&gt;0,F35&lt;&gt;0),(EXP(LN(F35/D35)/(F$6-D$6))-1)*100,0)</f>
        <v>0.3201692055678107</v>
      </c>
      <c r="H109" s="26">
        <f t="shared" ref="H109" si="114">IF($F$6-$D$6 &lt;&gt; 0,(EXP(LN(1+(H72/100))/($F$6-$D$6))-1)*100,0)</f>
        <v>0.3201692055678107</v>
      </c>
      <c r="I109" s="26">
        <f>IF(D35&gt;0,((1+(I35/D35))^(1/($F$6-$D$6))-1)*100,0)</f>
        <v>2.7081539640311236</v>
      </c>
      <c r="J109" s="26">
        <f t="shared" ref="J109" si="115">IF($F$6-$D$6 &lt;&gt; 0,(EXP(LN(1+(J72/100))/($F$6-$D$6))-1)*100,0)</f>
        <v>2.9300201036715823</v>
      </c>
      <c r="L109" s="24" t="str">
        <f>L35</f>
        <v>All occupations</v>
      </c>
      <c r="M109" s="26">
        <f>IF(AND(N$6-M$6 &lt;&gt; 0,M35&lt;&gt;0,N35&lt;&gt;0),(EXP(LN(N35/M35)/(N$6-M$6))-1)*100,0)</f>
        <v>1.3228223889206969</v>
      </c>
      <c r="N109" s="26">
        <f>IF(AND(O$6-N$6 &lt;&gt; 0,N35&lt;&gt;0,O35&lt;&gt;0),(EXP(LN(O35/N35)/(O$6-N$6))-1)*100,0)</f>
        <v>-3.3854839614081977</v>
      </c>
      <c r="O109" s="26">
        <f>IF(AND(P$6-O$6 &lt;&gt; 0,O35&lt;&gt;0,P35&lt;&gt;0),(EXP(LN(P35/O35)/(P$6-O$6))-1)*100,0)</f>
        <v>0.36919770443681887</v>
      </c>
      <c r="P109" s="26">
        <f>IF(AND(Q$6-P$6 &lt;&gt; 0,P35&lt;&gt;0,Q35&lt;&gt;0),(EXP(LN(Q35/P35)/(Q$6-P$6))-1)*100,0)</f>
        <v>0.26878953862898847</v>
      </c>
      <c r="Q109" s="26">
        <f t="shared" ref="Q109" si="116">IF(AND(Q$6-O$6 &lt;&gt; 0,O35&lt;&gt;0,Q35&lt;&gt;0),(EXP(LN(Q35/O35)/(Q$6-O$6))-1)*100,0)</f>
        <v>0.30224776147209642</v>
      </c>
      <c r="S109" s="26">
        <f t="shared" ref="S109" si="117">IF($F$6-$D$6 &lt;&gt; 0,(EXP(LN(1+(S72/100))/($F$6-$D$6))-1)*100,0)</f>
        <v>0.30224776147209642</v>
      </c>
      <c r="T109" s="26">
        <f t="shared" ref="T109" si="118">IF(O35&gt;0,((1+(T35/O35))^(1/($F$6-$D$6))-1)*100,0)</f>
        <v>2.312199728719766</v>
      </c>
      <c r="U109" s="26">
        <f t="shared" ref="U109" si="119">IF($F$6-$D$6 &lt;&gt; 0,(EXP(LN(1+(U72/100))/($F$6-$D$6))-1)*100,0)</f>
        <v>2.53300932668028</v>
      </c>
      <c r="W109" s="24" t="str">
        <f>W35</f>
        <v>All occupations</v>
      </c>
      <c r="X109" s="26">
        <f>IF(AND(Y$6-X$6 &lt;&gt; 0,X35&lt;&gt;0,Y35&lt;&gt;0),(EXP(LN(Y35/X35)/(Y$6-X$6))-1)*100,0)</f>
        <v>1.8762865864506928</v>
      </c>
      <c r="Y109" s="26">
        <f>IF(AND(Z$6-Y$6 &lt;&gt; 0,Y35&lt;&gt;0,Z35&lt;&gt;0),(EXP(LN(Z35/Y35)/(Z$6-Y$6))-1)*100,0)</f>
        <v>-1.1427204332577046</v>
      </c>
      <c r="Z109" s="26">
        <f>IF(AND(AA$6-Z$6 &lt;&gt; 0,Z35&lt;&gt;0,AA35&lt;&gt;0),(EXP(LN(AA35/Z35)/(AA$6-Z$6))-1)*100,0)</f>
        <v>0.39396335629326984</v>
      </c>
      <c r="AA109" s="26">
        <f>IF(AND(AB$6-AA$6 &lt;&gt; 0,AA35&lt;&gt;0,AB35&lt;&gt;0),(EXP(LN(AB35/AA35)/(AB$6-AA$6))-1)*100,0)</f>
        <v>0.31017432158337854</v>
      </c>
      <c r="AB109" s="26">
        <f t="shared" ref="AB109" si="120">IF(AND(AB$6-Z$6 &lt;&gt; 0,Z35&lt;&gt;0,AB35&lt;&gt;0),(EXP(LN(AB35/Z35)/(AB$6-Z$6))-1)*100,0)</f>
        <v>0.33809622687834828</v>
      </c>
      <c r="AD109" s="26">
        <f t="shared" ref="AD109" si="121">IF($F$6-$D$6 &lt;&gt; 0,(EXP(LN(1+(AD72/100))/($F$6-$D$6))-1)*100,0)</f>
        <v>0.33809622687834828</v>
      </c>
      <c r="AE109" s="26">
        <f t="shared" ref="AE109" si="122">IF(Z35&gt;0,((1+(AE35/Z35))^(1/($F$6-$D$6))-1)*100,0)</f>
        <v>3.0848581293733579</v>
      </c>
      <c r="AF109" s="26">
        <f t="shared" ref="AF109" si="123">IF($F$6-$D$6 &lt;&gt; 0,(EXP(LN(1+(AF72/100))/($F$6-$D$6))-1)*100,0)</f>
        <v>3.3077196165721245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Coast to Capital (Continued)</v>
      </c>
      <c r="L112" s="19" t="str">
        <f>CONCATENATE(L$1," (Continued)")</f>
        <v>Occupation Table 2.1  Males: Employment Change by Occupation (SOC 2020) and Replacement Demand, 2015-2035, Coast to Capital (Continued)</v>
      </c>
      <c r="W112" s="19" t="str">
        <f>CONCATENATE(W$1," (Continued)")</f>
        <v>Occupation Table 2.2  Females: Employment Change by Occupation (SOC 2020) and Replacement Demand, 2015-2035, Coast to Capital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11.262529398168724</v>
      </c>
      <c r="C119" s="27">
        <f t="shared" si="125"/>
        <v>0.68542864193931052</v>
      </c>
      <c r="D119" s="27">
        <f t="shared" si="125"/>
        <v>-6.7556656049309254</v>
      </c>
      <c r="E119" s="27">
        <f t="shared" si="125"/>
        <v>4.7475547099836604</v>
      </c>
      <c r="F119" s="27">
        <f t="shared" ref="F119:F144" si="126">F8-D8</f>
        <v>-2.008110894947265</v>
      </c>
      <c r="L119" t="str">
        <f t="shared" ref="L119:L144" si="127">L8</f>
        <v>11 Corporate managers and directors</v>
      </c>
      <c r="M119" s="27">
        <f t="shared" ref="M119:P144" si="128">N8-M8</f>
        <v>5.5317676789745462</v>
      </c>
      <c r="N119" s="27">
        <f t="shared" si="128"/>
        <v>4.2536404977020936E-2</v>
      </c>
      <c r="O119" s="27">
        <f t="shared" si="128"/>
        <v>-6.5032081351035984</v>
      </c>
      <c r="P119" s="27">
        <f t="shared" si="128"/>
        <v>0.91211878163633031</v>
      </c>
      <c r="Q119" s="27">
        <f t="shared" ref="Q119:Q144" si="129">Q8-O8</f>
        <v>-5.5910893534672681</v>
      </c>
      <c r="W119" t="str">
        <f t="shared" ref="W119:W144" si="130">W8</f>
        <v>11 Corporate managers and directors</v>
      </c>
      <c r="X119" s="27">
        <f t="shared" ref="X119:AA144" si="131">Y8-X8</f>
        <v>5.730761719194291</v>
      </c>
      <c r="Y119" s="27">
        <f t="shared" si="131"/>
        <v>0.64289223696231446</v>
      </c>
      <c r="Z119" s="27">
        <f t="shared" si="131"/>
        <v>-0.25245746982744421</v>
      </c>
      <c r="AA119" s="27">
        <f t="shared" si="131"/>
        <v>3.8354359283474828</v>
      </c>
      <c r="AB119" s="27">
        <f t="shared" ref="AB119:AB144" si="132">AB8-Z8</f>
        <v>3.5829784585200386</v>
      </c>
    </row>
    <row r="120" spans="1:28" x14ac:dyDescent="0.2">
      <c r="A120" t="str">
        <f t="shared" si="124"/>
        <v>12 Other managers and proprietors</v>
      </c>
      <c r="B120" s="27">
        <f t="shared" si="125"/>
        <v>1.7040303136366539</v>
      </c>
      <c r="C120" s="27">
        <f t="shared" si="125"/>
        <v>-0.54748391354041814</v>
      </c>
      <c r="D120" s="27">
        <f t="shared" si="125"/>
        <v>1.4013977332497376</v>
      </c>
      <c r="E120" s="27">
        <f t="shared" si="125"/>
        <v>3.7637885801123332</v>
      </c>
      <c r="F120" s="27">
        <f t="shared" si="126"/>
        <v>5.1651863133620708</v>
      </c>
      <c r="L120" t="str">
        <f t="shared" si="127"/>
        <v>12 Other managers and proprietors</v>
      </c>
      <c r="M120" s="27">
        <f t="shared" si="128"/>
        <v>0.90787957163196964</v>
      </c>
      <c r="N120" s="27">
        <f t="shared" si="128"/>
        <v>-1.1718888208025575</v>
      </c>
      <c r="O120" s="27">
        <f t="shared" si="128"/>
        <v>2.1323847563410077</v>
      </c>
      <c r="P120" s="27">
        <f t="shared" si="128"/>
        <v>2.080331210561404</v>
      </c>
      <c r="Q120" s="27">
        <f t="shared" si="129"/>
        <v>4.2127159669024117</v>
      </c>
      <c r="W120" t="str">
        <f t="shared" si="130"/>
        <v>12 Other managers and proprietors</v>
      </c>
      <c r="X120" s="27">
        <f t="shared" si="131"/>
        <v>0.79615074200462743</v>
      </c>
      <c r="Y120" s="27">
        <f t="shared" si="131"/>
        <v>0.62440490726217668</v>
      </c>
      <c r="Z120" s="27">
        <f t="shared" si="131"/>
        <v>-0.7309870230912825</v>
      </c>
      <c r="AA120" s="27">
        <f t="shared" si="131"/>
        <v>1.6834573695508936</v>
      </c>
      <c r="AB120" s="27">
        <f t="shared" si="132"/>
        <v>0.95247034645961115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6.3044100717589799</v>
      </c>
      <c r="C121" s="27">
        <f t="shared" si="125"/>
        <v>1.8850833303873316</v>
      </c>
      <c r="D121" s="27">
        <f t="shared" si="125"/>
        <v>12.894405437842323</v>
      </c>
      <c r="E121" s="27">
        <f t="shared" si="125"/>
        <v>8.5065950056292365</v>
      </c>
      <c r="F121" s="27">
        <f t="shared" si="126"/>
        <v>21.40100044347156</v>
      </c>
      <c r="L121" t="str">
        <f t="shared" si="127"/>
        <v>21 Science, research, engineering and technology professionals</v>
      </c>
      <c r="M121" s="27">
        <f t="shared" si="128"/>
        <v>5.2004296802236354</v>
      </c>
      <c r="N121" s="27">
        <f t="shared" si="128"/>
        <v>-0.36650037028935856</v>
      </c>
      <c r="O121" s="27">
        <f t="shared" si="128"/>
        <v>7.9748251807680006</v>
      </c>
      <c r="P121" s="27">
        <f t="shared" si="128"/>
        <v>4.9413942912185291</v>
      </c>
      <c r="Q121" s="27">
        <f t="shared" si="129"/>
        <v>12.91621947198653</v>
      </c>
      <c r="W121" t="str">
        <f t="shared" si="130"/>
        <v>21 Science, research, engineering and technology professionals</v>
      </c>
      <c r="X121" s="27">
        <f t="shared" si="131"/>
        <v>1.1039803915352984</v>
      </c>
      <c r="Y121" s="27">
        <f t="shared" si="131"/>
        <v>2.2515837006766617</v>
      </c>
      <c r="Z121" s="27">
        <f t="shared" si="131"/>
        <v>4.9195802570743634</v>
      </c>
      <c r="AA121" s="27">
        <f t="shared" si="131"/>
        <v>3.5652007144107181</v>
      </c>
      <c r="AB121" s="27">
        <f t="shared" si="132"/>
        <v>8.4847809714850815</v>
      </c>
    </row>
    <row r="122" spans="1:28" x14ac:dyDescent="0.2">
      <c r="A122" t="str">
        <f t="shared" si="124"/>
        <v>22 Health professionals</v>
      </c>
      <c r="B122" s="27">
        <f t="shared" si="125"/>
        <v>6.7016441859901548</v>
      </c>
      <c r="C122" s="27">
        <f t="shared" si="125"/>
        <v>-0.19960088880004179</v>
      </c>
      <c r="D122" s="27">
        <f t="shared" si="125"/>
        <v>-1.0788603415082392</v>
      </c>
      <c r="E122" s="27">
        <f t="shared" si="125"/>
        <v>0.99124305359011089</v>
      </c>
      <c r="F122" s="27">
        <f t="shared" si="126"/>
        <v>-8.7617287918128284E-2</v>
      </c>
      <c r="L122" t="str">
        <f t="shared" si="127"/>
        <v>22 Health professionals</v>
      </c>
      <c r="M122" s="27">
        <f t="shared" si="128"/>
        <v>1.2817317851326457</v>
      </c>
      <c r="N122" s="27">
        <f t="shared" si="128"/>
        <v>0.71692986425360949</v>
      </c>
      <c r="O122" s="27">
        <f t="shared" si="128"/>
        <v>-0.16689617097454246</v>
      </c>
      <c r="P122" s="27">
        <f t="shared" si="128"/>
        <v>0.30127740486956789</v>
      </c>
      <c r="Q122" s="27">
        <f t="shared" si="129"/>
        <v>0.13438123389502543</v>
      </c>
      <c r="W122" t="str">
        <f t="shared" si="130"/>
        <v>22 Health professionals</v>
      </c>
      <c r="X122" s="27">
        <f t="shared" si="131"/>
        <v>5.4199124008574628</v>
      </c>
      <c r="Y122" s="27">
        <f t="shared" si="131"/>
        <v>-0.91653075305366372</v>
      </c>
      <c r="Z122" s="27">
        <f t="shared" si="131"/>
        <v>-0.91196417053367185</v>
      </c>
      <c r="AA122" s="27">
        <f t="shared" si="131"/>
        <v>0.68996564872056254</v>
      </c>
      <c r="AB122" s="27">
        <f t="shared" si="132"/>
        <v>-0.22199852181310931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3.9472250956884949</v>
      </c>
      <c r="C123" s="27">
        <f t="shared" si="125"/>
        <v>0.35431505579852995</v>
      </c>
      <c r="D123" s="27">
        <f t="shared" si="125"/>
        <v>-1.2647792377991252</v>
      </c>
      <c r="E123" s="27">
        <f t="shared" si="125"/>
        <v>2.3755504085594197</v>
      </c>
      <c r="F123" s="27">
        <f t="shared" si="126"/>
        <v>1.1107711707602945</v>
      </c>
      <c r="L123" t="str">
        <f t="shared" si="127"/>
        <v>23 Teaching and other educational professionals</v>
      </c>
      <c r="M123" s="27">
        <f t="shared" si="128"/>
        <v>0.60554592517333639</v>
      </c>
      <c r="N123" s="27">
        <f t="shared" si="128"/>
        <v>0.67215948702678752</v>
      </c>
      <c r="O123" s="27">
        <f t="shared" si="128"/>
        <v>1.8083722760517063E-2</v>
      </c>
      <c r="P123" s="27">
        <f t="shared" si="128"/>
        <v>0.7117425200376104</v>
      </c>
      <c r="Q123" s="27">
        <f t="shared" si="129"/>
        <v>0.72982624279812747</v>
      </c>
      <c r="W123" t="str">
        <f t="shared" si="130"/>
        <v>23 Teaching and other educational professionals</v>
      </c>
      <c r="X123" s="27">
        <f t="shared" si="131"/>
        <v>3.3416791705150679</v>
      </c>
      <c r="Y123" s="27">
        <f t="shared" si="131"/>
        <v>-0.31784443122817407</v>
      </c>
      <c r="Z123" s="27">
        <f t="shared" si="131"/>
        <v>-1.2828629605596511</v>
      </c>
      <c r="AA123" s="27">
        <f t="shared" si="131"/>
        <v>1.6638078885217809</v>
      </c>
      <c r="AB123" s="27">
        <f t="shared" si="132"/>
        <v>0.38094492796212975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8.5062655537262941</v>
      </c>
      <c r="C124" s="27">
        <f t="shared" si="125"/>
        <v>3.4979736381769584</v>
      </c>
      <c r="D124" s="27">
        <f t="shared" si="125"/>
        <v>2.8566474478685677</v>
      </c>
      <c r="E124" s="27">
        <f t="shared" si="125"/>
        <v>5.8810953632587371</v>
      </c>
      <c r="F124" s="27">
        <f t="shared" si="126"/>
        <v>8.7377428111273048</v>
      </c>
      <c r="L124" t="str">
        <f t="shared" si="127"/>
        <v>24 Business, media and public service professionals</v>
      </c>
      <c r="M124" s="27">
        <f t="shared" si="128"/>
        <v>3.152644756537164</v>
      </c>
      <c r="N124" s="27">
        <f t="shared" si="128"/>
        <v>1.5321317329684518</v>
      </c>
      <c r="O124" s="27">
        <f t="shared" si="128"/>
        <v>1.9144922990158122</v>
      </c>
      <c r="P124" s="27">
        <f t="shared" si="128"/>
        <v>2.5290564484526001</v>
      </c>
      <c r="Q124" s="27">
        <f t="shared" si="129"/>
        <v>4.4435487474684123</v>
      </c>
      <c r="W124" t="str">
        <f t="shared" si="130"/>
        <v>24 Business, media and public service professionals</v>
      </c>
      <c r="X124" s="27">
        <f t="shared" si="131"/>
        <v>5.3536207971892864</v>
      </c>
      <c r="Y124" s="27">
        <f t="shared" si="131"/>
        <v>1.9658419052084213</v>
      </c>
      <c r="Z124" s="27">
        <f t="shared" si="131"/>
        <v>0.94215514885276619</v>
      </c>
      <c r="AA124" s="27">
        <f t="shared" si="131"/>
        <v>3.352038914806112</v>
      </c>
      <c r="AB124" s="27">
        <f t="shared" si="132"/>
        <v>4.2941940636588782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2.2849417135070169</v>
      </c>
      <c r="C125" s="27">
        <f t="shared" si="125"/>
        <v>1.1355583867911907</v>
      </c>
      <c r="D125" s="27">
        <f t="shared" si="125"/>
        <v>-0.9548082074965123</v>
      </c>
      <c r="E125" s="27">
        <f t="shared" si="125"/>
        <v>1.0958968201200854</v>
      </c>
      <c r="F125" s="27">
        <f t="shared" si="126"/>
        <v>0.14108861262357308</v>
      </c>
      <c r="L125" t="str">
        <f t="shared" si="127"/>
        <v>31 Science, engineering and technology associate professionals</v>
      </c>
      <c r="M125" s="27">
        <f t="shared" si="128"/>
        <v>2.0653240284761392</v>
      </c>
      <c r="N125" s="27">
        <f t="shared" si="128"/>
        <v>0.31634605055338483</v>
      </c>
      <c r="O125" s="27">
        <f t="shared" si="128"/>
        <v>-1.2904410477077626</v>
      </c>
      <c r="P125" s="27">
        <f t="shared" si="128"/>
        <v>0.20655458188748277</v>
      </c>
      <c r="Q125" s="27">
        <f t="shared" si="129"/>
        <v>-1.0838864658202798</v>
      </c>
      <c r="W125" t="str">
        <f t="shared" si="130"/>
        <v>31 Science, engineering and technology associate professionals</v>
      </c>
      <c r="X125" s="27">
        <f t="shared" si="131"/>
        <v>0.21961768503085333</v>
      </c>
      <c r="Y125" s="27">
        <f t="shared" si="131"/>
        <v>0.81921233623784673</v>
      </c>
      <c r="Z125" s="27">
        <f t="shared" si="131"/>
        <v>0.3356328402111961</v>
      </c>
      <c r="AA125" s="27">
        <f t="shared" si="131"/>
        <v>0.88934223823262748</v>
      </c>
      <c r="AB125" s="27">
        <f t="shared" si="132"/>
        <v>1.2249750784438236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2.3094836387370048</v>
      </c>
      <c r="C126" s="27">
        <f t="shared" si="125"/>
        <v>0.31355666561100826</v>
      </c>
      <c r="D126" s="27">
        <f t="shared" si="125"/>
        <v>8.6648590713603859</v>
      </c>
      <c r="E126" s="27">
        <f t="shared" si="125"/>
        <v>3.3338169714842785</v>
      </c>
      <c r="F126" s="27">
        <f t="shared" si="126"/>
        <v>11.998676042844664</v>
      </c>
      <c r="L126" t="str">
        <f t="shared" si="127"/>
        <v>32 Health and social care associate professionals</v>
      </c>
      <c r="M126" s="27">
        <f t="shared" si="128"/>
        <v>0.11017365921508615</v>
      </c>
      <c r="N126" s="27">
        <f t="shared" si="128"/>
        <v>0.40967271567611574</v>
      </c>
      <c r="O126" s="27">
        <f t="shared" si="128"/>
        <v>1.0177547262865136</v>
      </c>
      <c r="P126" s="27">
        <f t="shared" si="128"/>
        <v>0.40839038925762061</v>
      </c>
      <c r="Q126" s="27">
        <f t="shared" si="129"/>
        <v>1.4261451155441343</v>
      </c>
      <c r="W126" t="str">
        <f t="shared" si="130"/>
        <v>32 Health and social care associate professionals</v>
      </c>
      <c r="X126" s="27">
        <f t="shared" si="131"/>
        <v>2.1993099795219209</v>
      </c>
      <c r="Y126" s="27">
        <f t="shared" si="131"/>
        <v>-9.6116050065097269E-2</v>
      </c>
      <c r="Z126" s="27">
        <f t="shared" si="131"/>
        <v>7.6471043450738598</v>
      </c>
      <c r="AA126" s="27">
        <f t="shared" si="131"/>
        <v>2.9254265822266561</v>
      </c>
      <c r="AB126" s="27">
        <f t="shared" si="132"/>
        <v>10.572530927300516</v>
      </c>
    </row>
    <row r="127" spans="1:28" x14ac:dyDescent="0.2">
      <c r="A127" t="str">
        <f t="shared" si="124"/>
        <v>33 Protective service occupations</v>
      </c>
      <c r="B127" s="27">
        <f t="shared" si="125"/>
        <v>-2.7177773002362571E-2</v>
      </c>
      <c r="C127" s="27">
        <f t="shared" si="125"/>
        <v>0.50762281385727093</v>
      </c>
      <c r="D127" s="27">
        <f t="shared" si="125"/>
        <v>-1.3882253098026389</v>
      </c>
      <c r="E127" s="27">
        <f t="shared" si="125"/>
        <v>0.58437962373632679</v>
      </c>
      <c r="F127" s="27">
        <f t="shared" si="126"/>
        <v>-0.80384568606631213</v>
      </c>
      <c r="L127" t="str">
        <f t="shared" si="127"/>
        <v>33 Protective service occupations</v>
      </c>
      <c r="M127" s="27">
        <f t="shared" si="128"/>
        <v>-0.3243691236669477</v>
      </c>
      <c r="N127" s="27">
        <f t="shared" si="128"/>
        <v>0.24648845500976968</v>
      </c>
      <c r="O127" s="27">
        <f t="shared" si="128"/>
        <v>-1.1223959500246021</v>
      </c>
      <c r="P127" s="27">
        <f t="shared" si="128"/>
        <v>-0.12249850092046355</v>
      </c>
      <c r="Q127" s="27">
        <f t="shared" si="129"/>
        <v>-1.2448944509450657</v>
      </c>
      <c r="W127" t="str">
        <f t="shared" si="130"/>
        <v>33 Protective service occupations</v>
      </c>
      <c r="X127" s="27">
        <f t="shared" si="131"/>
        <v>0.29719135066456337</v>
      </c>
      <c r="Y127" s="27">
        <f t="shared" si="131"/>
        <v>0.26113435884750436</v>
      </c>
      <c r="Z127" s="27">
        <f t="shared" si="131"/>
        <v>-0.26582935977802125</v>
      </c>
      <c r="AA127" s="27">
        <f t="shared" si="131"/>
        <v>0.70687812465679167</v>
      </c>
      <c r="AB127" s="27">
        <f t="shared" si="132"/>
        <v>0.44104876487877043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-1.0915390751317098</v>
      </c>
      <c r="C128" s="27">
        <f t="shared" si="125"/>
        <v>0.76682838768751083</v>
      </c>
      <c r="D128" s="27">
        <f t="shared" si="125"/>
        <v>-1.7311767365746071</v>
      </c>
      <c r="E128" s="27">
        <f t="shared" si="125"/>
        <v>1.3342490251059722</v>
      </c>
      <c r="F128" s="27">
        <f t="shared" si="126"/>
        <v>-0.39692771146863493</v>
      </c>
      <c r="L128" t="str">
        <f t="shared" si="127"/>
        <v>34 Culture, media and sports occupations</v>
      </c>
      <c r="M128" s="27">
        <f t="shared" si="128"/>
        <v>-1.1607154147252317</v>
      </c>
      <c r="N128" s="27">
        <f t="shared" si="128"/>
        <v>-4.8683644499583067E-2</v>
      </c>
      <c r="O128" s="27">
        <f t="shared" si="128"/>
        <v>-0.93373454006160195</v>
      </c>
      <c r="P128" s="27">
        <f t="shared" si="128"/>
        <v>0.86077292903923386</v>
      </c>
      <c r="Q128" s="27">
        <f t="shared" si="129"/>
        <v>-7.2961611022368089E-2</v>
      </c>
      <c r="W128" t="str">
        <f t="shared" si="130"/>
        <v>34 Culture, media and sports occupations</v>
      </c>
      <c r="X128" s="27">
        <f t="shared" si="131"/>
        <v>6.9176339593514768E-2</v>
      </c>
      <c r="Y128" s="27">
        <f t="shared" si="131"/>
        <v>0.81551203218710278</v>
      </c>
      <c r="Z128" s="27">
        <f t="shared" si="131"/>
        <v>-0.79744219651300163</v>
      </c>
      <c r="AA128" s="27">
        <f t="shared" si="131"/>
        <v>0.47347609606673124</v>
      </c>
      <c r="AB128" s="27">
        <f t="shared" si="132"/>
        <v>-0.32396610044627039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3.8448573946100026</v>
      </c>
      <c r="C129" s="27">
        <f t="shared" si="125"/>
        <v>1.1764520074624443</v>
      </c>
      <c r="D129" s="27">
        <f t="shared" si="125"/>
        <v>0.82224159639828542</v>
      </c>
      <c r="E129" s="27">
        <f t="shared" si="125"/>
        <v>2.6345916450828923</v>
      </c>
      <c r="F129" s="27">
        <f t="shared" si="126"/>
        <v>3.4568332414811778</v>
      </c>
      <c r="L129" t="str">
        <f t="shared" si="127"/>
        <v>35 Business and public service associate professionals</v>
      </c>
      <c r="M129" s="27">
        <f t="shared" si="128"/>
        <v>1.1965758026798099</v>
      </c>
      <c r="N129" s="27">
        <f t="shared" si="128"/>
        <v>1.0638008766198546</v>
      </c>
      <c r="O129" s="27">
        <f t="shared" si="128"/>
        <v>8.2510267400074611E-2</v>
      </c>
      <c r="P129" s="27">
        <f t="shared" si="128"/>
        <v>0.43936824437487587</v>
      </c>
      <c r="Q129" s="27">
        <f t="shared" si="129"/>
        <v>0.52187851177495048</v>
      </c>
      <c r="W129" t="str">
        <f t="shared" si="130"/>
        <v>35 Business and public service associate professionals</v>
      </c>
      <c r="X129" s="27">
        <f t="shared" si="131"/>
        <v>2.6482815919301359</v>
      </c>
      <c r="Y129" s="27">
        <f t="shared" si="131"/>
        <v>0.1126511308426501</v>
      </c>
      <c r="Z129" s="27">
        <f t="shared" si="131"/>
        <v>0.73973132899813621</v>
      </c>
      <c r="AA129" s="27">
        <f t="shared" si="131"/>
        <v>2.1952234007080804</v>
      </c>
      <c r="AB129" s="27">
        <f t="shared" si="132"/>
        <v>2.9349547297062166</v>
      </c>
    </row>
    <row r="130" spans="1:28" x14ac:dyDescent="0.2">
      <c r="A130" t="str">
        <f t="shared" si="124"/>
        <v>41 Administrative occupations</v>
      </c>
      <c r="B130" s="27">
        <f t="shared" si="125"/>
        <v>-1.1082889016148414</v>
      </c>
      <c r="C130" s="27">
        <f t="shared" si="125"/>
        <v>1.2073761297542944</v>
      </c>
      <c r="D130" s="27">
        <f t="shared" si="125"/>
        <v>1.0206037144283044</v>
      </c>
      <c r="E130" s="27">
        <f t="shared" si="125"/>
        <v>-4.169030564095408</v>
      </c>
      <c r="F130" s="27">
        <f t="shared" si="126"/>
        <v>-3.1484268496671035</v>
      </c>
      <c r="L130" t="str">
        <f t="shared" si="127"/>
        <v>41 Administrative occupations</v>
      </c>
      <c r="M130" s="27">
        <f t="shared" si="128"/>
        <v>-1.2545729548453721</v>
      </c>
      <c r="N130" s="27">
        <f t="shared" si="128"/>
        <v>2.6131578705596183</v>
      </c>
      <c r="O130" s="27">
        <f t="shared" si="128"/>
        <v>0.63413862113377206</v>
      </c>
      <c r="P130" s="27">
        <f t="shared" si="128"/>
        <v>1.2842887043537949</v>
      </c>
      <c r="Q130" s="27">
        <f t="shared" si="129"/>
        <v>1.918427325487567</v>
      </c>
      <c r="W130" t="str">
        <f t="shared" si="130"/>
        <v>41 Administrative occupations</v>
      </c>
      <c r="X130" s="27">
        <f t="shared" si="131"/>
        <v>0.14628405323060889</v>
      </c>
      <c r="Y130" s="27">
        <f t="shared" si="131"/>
        <v>-1.4057817408055087</v>
      </c>
      <c r="Z130" s="27">
        <f t="shared" si="131"/>
        <v>0.3864650932945608</v>
      </c>
      <c r="AA130" s="27">
        <f t="shared" si="131"/>
        <v>-5.4533192684491496</v>
      </c>
      <c r="AB130" s="27">
        <f t="shared" si="132"/>
        <v>-5.0668541751545888</v>
      </c>
    </row>
    <row r="131" spans="1:28" x14ac:dyDescent="0.2">
      <c r="A131" t="str">
        <f t="shared" si="124"/>
        <v>42 Secretarial and related occupations</v>
      </c>
      <c r="B131" s="27">
        <f t="shared" si="125"/>
        <v>-1.6733276886007005</v>
      </c>
      <c r="C131" s="27">
        <f t="shared" si="125"/>
        <v>-0.59519573501870227</v>
      </c>
      <c r="D131" s="27">
        <f t="shared" si="125"/>
        <v>-1.7663850940793751</v>
      </c>
      <c r="E131" s="27">
        <f t="shared" si="125"/>
        <v>-4.0923004602828374</v>
      </c>
      <c r="F131" s="27">
        <f t="shared" si="126"/>
        <v>-5.8586855543622125</v>
      </c>
      <c r="L131" t="str">
        <f t="shared" si="127"/>
        <v>42 Secretarial and related occupations</v>
      </c>
      <c r="M131" s="27">
        <f t="shared" si="128"/>
        <v>-0.18127577847714293</v>
      </c>
      <c r="N131" s="27">
        <f t="shared" si="128"/>
        <v>-6.4437128693755286E-2</v>
      </c>
      <c r="O131" s="27">
        <f t="shared" si="128"/>
        <v>-2.7113021354709166E-2</v>
      </c>
      <c r="P131" s="27">
        <f t="shared" si="128"/>
        <v>7.759489986742607E-2</v>
      </c>
      <c r="Q131" s="27">
        <f t="shared" si="129"/>
        <v>5.0481878512716905E-2</v>
      </c>
      <c r="W131" t="str">
        <f t="shared" si="130"/>
        <v>42 Secretarial and related occupations</v>
      </c>
      <c r="X131" s="27">
        <f t="shared" si="131"/>
        <v>-1.492051910123557</v>
      </c>
      <c r="Y131" s="27">
        <f t="shared" si="131"/>
        <v>-0.53075860632495164</v>
      </c>
      <c r="Z131" s="27">
        <f t="shared" si="131"/>
        <v>-1.7392720727246598</v>
      </c>
      <c r="AA131" s="27">
        <f t="shared" si="131"/>
        <v>-4.1698953601502584</v>
      </c>
      <c r="AB131" s="27">
        <f t="shared" si="132"/>
        <v>-5.9091674328749182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1.0139875194347177</v>
      </c>
      <c r="C132" s="27">
        <f t="shared" si="125"/>
        <v>-2.0756800351295093</v>
      </c>
      <c r="D132" s="27">
        <f t="shared" si="125"/>
        <v>0.10868612140248679</v>
      </c>
      <c r="E132" s="27">
        <f t="shared" si="125"/>
        <v>1.0305424882187593</v>
      </c>
      <c r="F132" s="27">
        <f t="shared" si="126"/>
        <v>1.1392286096212461</v>
      </c>
      <c r="L132" t="str">
        <f t="shared" si="127"/>
        <v>51 Skilled agricultural and related trades</v>
      </c>
      <c r="M132" s="27">
        <f t="shared" si="128"/>
        <v>1.5820921711408369</v>
      </c>
      <c r="N132" s="27">
        <f t="shared" si="128"/>
        <v>-2.5363777853344107</v>
      </c>
      <c r="O132" s="27">
        <f t="shared" si="128"/>
        <v>-7.316142197391784E-2</v>
      </c>
      <c r="P132" s="27">
        <f t="shared" si="128"/>
        <v>0.55767565554483234</v>
      </c>
      <c r="Q132" s="27">
        <f t="shared" si="129"/>
        <v>0.4845142335709145</v>
      </c>
      <c r="W132" t="str">
        <f t="shared" si="130"/>
        <v>51 Skilled agricultural and related trades</v>
      </c>
      <c r="X132" s="27">
        <f t="shared" si="131"/>
        <v>-0.56810465170611479</v>
      </c>
      <c r="Y132" s="27">
        <f t="shared" si="131"/>
        <v>0.46069775020489367</v>
      </c>
      <c r="Z132" s="27">
        <f t="shared" si="131"/>
        <v>0.18184754337640352</v>
      </c>
      <c r="AA132" s="27">
        <f t="shared" si="131"/>
        <v>0.47286683267393137</v>
      </c>
      <c r="AB132" s="27">
        <f t="shared" si="132"/>
        <v>0.65471437605033489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1.4910231260489972</v>
      </c>
      <c r="C133" s="27">
        <f t="shared" si="125"/>
        <v>-3.4909897800825789</v>
      </c>
      <c r="D133" s="27">
        <f t="shared" si="125"/>
        <v>0.27275252111829218</v>
      </c>
      <c r="E133" s="27">
        <f t="shared" si="125"/>
        <v>-0.92167106060865933</v>
      </c>
      <c r="F133" s="27">
        <f t="shared" si="126"/>
        <v>-0.64891853949036715</v>
      </c>
      <c r="L133" t="str">
        <f t="shared" si="127"/>
        <v>52 Skilled metal, electrical and electronic trades</v>
      </c>
      <c r="M133" s="27">
        <f t="shared" si="128"/>
        <v>1.0459263010496258</v>
      </c>
      <c r="N133" s="27">
        <f t="shared" si="128"/>
        <v>-3.2132900150126211</v>
      </c>
      <c r="O133" s="27">
        <f t="shared" si="128"/>
        <v>-0.34162534277792034</v>
      </c>
      <c r="P133" s="27">
        <f t="shared" si="128"/>
        <v>-1.3496975690549178</v>
      </c>
      <c r="Q133" s="27">
        <f t="shared" si="129"/>
        <v>-1.6913229118328381</v>
      </c>
      <c r="W133" t="str">
        <f t="shared" si="130"/>
        <v>52 Skilled metal, electrical and electronic trades</v>
      </c>
      <c r="X133" s="27">
        <f t="shared" si="131"/>
        <v>0.44509682499936598</v>
      </c>
      <c r="Y133" s="27">
        <f t="shared" si="131"/>
        <v>-0.27769976506996352</v>
      </c>
      <c r="Z133" s="27">
        <f t="shared" si="131"/>
        <v>0.61437786389618676</v>
      </c>
      <c r="AA133" s="27">
        <f t="shared" si="131"/>
        <v>0.42802650844630952</v>
      </c>
      <c r="AB133" s="27">
        <f t="shared" si="132"/>
        <v>1.0424043723424963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-0.63006939205841661</v>
      </c>
      <c r="C134" s="27">
        <f t="shared" si="125"/>
        <v>-2.5116174953762567</v>
      </c>
      <c r="D134" s="27">
        <f t="shared" si="125"/>
        <v>0.15259220584258415</v>
      </c>
      <c r="E134" s="27">
        <f t="shared" si="125"/>
        <v>-2.1417594641204722</v>
      </c>
      <c r="F134" s="27">
        <f t="shared" si="126"/>
        <v>-1.9891672582778881</v>
      </c>
      <c r="L134" t="str">
        <f t="shared" si="127"/>
        <v>53 Skilled construction and building trades</v>
      </c>
      <c r="M134" s="27">
        <f t="shared" si="128"/>
        <v>-0.70463077908433291</v>
      </c>
      <c r="N134" s="27">
        <f t="shared" si="128"/>
        <v>-2.4859437055587392</v>
      </c>
      <c r="O134" s="27">
        <f t="shared" si="128"/>
        <v>0.29553130263055749</v>
      </c>
      <c r="P134" s="27">
        <f t="shared" si="128"/>
        <v>-2.1899310215870642</v>
      </c>
      <c r="Q134" s="27">
        <f t="shared" si="129"/>
        <v>-1.8943997189565067</v>
      </c>
      <c r="W134" t="str">
        <f t="shared" si="130"/>
        <v>53 Skilled construction and building trades</v>
      </c>
      <c r="X134" s="27">
        <f t="shared" si="131"/>
        <v>7.4561387025874226E-2</v>
      </c>
      <c r="Y134" s="27">
        <f t="shared" si="131"/>
        <v>-2.5673789817468207E-2</v>
      </c>
      <c r="Z134" s="27">
        <f t="shared" si="131"/>
        <v>-0.14293909678799499</v>
      </c>
      <c r="AA134" s="27">
        <f t="shared" si="131"/>
        <v>4.8171557466583415E-2</v>
      </c>
      <c r="AB134" s="27">
        <f t="shared" si="132"/>
        <v>-9.4767539321411576E-2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-1.492961857370279</v>
      </c>
      <c r="C135" s="27">
        <f t="shared" si="125"/>
        <v>-1.4297823781067649</v>
      </c>
      <c r="D135" s="27">
        <f t="shared" si="125"/>
        <v>1.4179815925431107</v>
      </c>
      <c r="E135" s="27">
        <f t="shared" si="125"/>
        <v>0.82368459976765607</v>
      </c>
      <c r="F135" s="27">
        <f t="shared" si="126"/>
        <v>2.2416661923107668</v>
      </c>
      <c r="L135" t="str">
        <f t="shared" si="127"/>
        <v>54 Textiles, printing and other skilled trades</v>
      </c>
      <c r="M135" s="27">
        <f t="shared" si="128"/>
        <v>-0.86564138686123648</v>
      </c>
      <c r="N135" s="27">
        <f t="shared" si="128"/>
        <v>-1.8096471420737128</v>
      </c>
      <c r="O135" s="27">
        <f t="shared" si="128"/>
        <v>0.83311786670808985</v>
      </c>
      <c r="P135" s="27">
        <f t="shared" si="128"/>
        <v>0.35346945264530127</v>
      </c>
      <c r="Q135" s="27">
        <f t="shared" si="129"/>
        <v>1.1865873193533911</v>
      </c>
      <c r="W135" t="str">
        <f t="shared" si="130"/>
        <v>54 Textiles, printing and other skilled trades</v>
      </c>
      <c r="X135" s="27">
        <f t="shared" si="131"/>
        <v>-0.62732047050904782</v>
      </c>
      <c r="Y135" s="27">
        <f t="shared" si="131"/>
        <v>0.3798647639669479</v>
      </c>
      <c r="Z135" s="27">
        <f t="shared" si="131"/>
        <v>0.58486372583498714</v>
      </c>
      <c r="AA135" s="27">
        <f t="shared" si="131"/>
        <v>0.47021514712238144</v>
      </c>
      <c r="AB135" s="27">
        <f t="shared" si="132"/>
        <v>1.0550788729573686</v>
      </c>
    </row>
    <row r="136" spans="1:28" x14ac:dyDescent="0.2">
      <c r="A136" t="str">
        <f t="shared" si="124"/>
        <v>61 Caring personal service occupations</v>
      </c>
      <c r="B136" s="27">
        <f t="shared" si="125"/>
        <v>4.2450452936611072</v>
      </c>
      <c r="C136" s="27">
        <f t="shared" si="125"/>
        <v>-2.6958356678877067</v>
      </c>
      <c r="D136" s="27">
        <f t="shared" si="125"/>
        <v>2.3809320496715713</v>
      </c>
      <c r="E136" s="27">
        <f t="shared" si="125"/>
        <v>3.8333848395346166</v>
      </c>
      <c r="F136" s="27">
        <f t="shared" si="126"/>
        <v>6.214316889206188</v>
      </c>
      <c r="L136" t="str">
        <f t="shared" si="127"/>
        <v>61 Caring personal service occupations</v>
      </c>
      <c r="M136" s="27">
        <f t="shared" si="128"/>
        <v>0.15193309221566231</v>
      </c>
      <c r="N136" s="27">
        <f t="shared" si="128"/>
        <v>-1.7870221390452912E-2</v>
      </c>
      <c r="O136" s="27">
        <f t="shared" si="128"/>
        <v>2.2386206265393547</v>
      </c>
      <c r="P136" s="27">
        <f t="shared" si="128"/>
        <v>2.1385840997687602</v>
      </c>
      <c r="Q136" s="27">
        <f t="shared" si="129"/>
        <v>4.3772047263081149</v>
      </c>
      <c r="W136" t="str">
        <f t="shared" si="130"/>
        <v>61 Caring personal service occupations</v>
      </c>
      <c r="X136" s="27">
        <f t="shared" si="131"/>
        <v>4.093112201445507</v>
      </c>
      <c r="Y136" s="27">
        <f t="shared" si="131"/>
        <v>-2.677965446497339</v>
      </c>
      <c r="Z136" s="27">
        <f t="shared" si="131"/>
        <v>0.14231142313222733</v>
      </c>
      <c r="AA136" s="27">
        <f t="shared" si="131"/>
        <v>1.6948007397658813</v>
      </c>
      <c r="AB136" s="27">
        <f t="shared" si="132"/>
        <v>1.8371121628981086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1.6262818084061905</v>
      </c>
      <c r="C137" s="27">
        <f t="shared" si="125"/>
        <v>-1.8431836560747179</v>
      </c>
      <c r="D137" s="27">
        <f t="shared" si="125"/>
        <v>-1.4681921038315302</v>
      </c>
      <c r="E137" s="27">
        <f t="shared" si="125"/>
        <v>0.2147520945643997</v>
      </c>
      <c r="F137" s="27">
        <f t="shared" si="126"/>
        <v>-1.2534400092671305</v>
      </c>
      <c r="L137" t="str">
        <f t="shared" si="127"/>
        <v>62 Leisure, travel and related personal service occupations</v>
      </c>
      <c r="M137" s="27">
        <f t="shared" si="128"/>
        <v>0.87266172025347011</v>
      </c>
      <c r="N137" s="27">
        <f t="shared" si="128"/>
        <v>-0.69769938657919361</v>
      </c>
      <c r="O137" s="27">
        <f t="shared" si="128"/>
        <v>-0.15911470244629733</v>
      </c>
      <c r="P137" s="27">
        <f t="shared" si="128"/>
        <v>0.67250124420606205</v>
      </c>
      <c r="Q137" s="27">
        <f t="shared" si="129"/>
        <v>0.51338654175976473</v>
      </c>
      <c r="W137" t="str">
        <f t="shared" si="130"/>
        <v>62 Leisure, travel and related personal service occupations</v>
      </c>
      <c r="X137" s="27">
        <f t="shared" si="131"/>
        <v>0.75362008815273818</v>
      </c>
      <c r="Y137" s="27">
        <f t="shared" si="131"/>
        <v>-1.1454842694955332</v>
      </c>
      <c r="Z137" s="27">
        <f t="shared" si="131"/>
        <v>-1.3090774013852258</v>
      </c>
      <c r="AA137" s="27">
        <f t="shared" si="131"/>
        <v>-0.45774914964168723</v>
      </c>
      <c r="AB137" s="27">
        <f t="shared" si="132"/>
        <v>-1.766826551026913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-0.12815574822283027</v>
      </c>
      <c r="C138" s="27">
        <f t="shared" si="125"/>
        <v>0.17110019247044084</v>
      </c>
      <c r="D138" s="27">
        <f t="shared" si="125"/>
        <v>-0.2355574277639142</v>
      </c>
      <c r="E138" s="27">
        <f t="shared" si="125"/>
        <v>4.6664559792394367E-2</v>
      </c>
      <c r="F138" s="27">
        <f t="shared" si="126"/>
        <v>-0.18889286797151983</v>
      </c>
      <c r="L138" t="str">
        <f t="shared" si="127"/>
        <v>63 Community and civil enforcement occupations</v>
      </c>
      <c r="M138" s="27">
        <f t="shared" si="128"/>
        <v>-0.18050212200460136</v>
      </c>
      <c r="N138" s="27">
        <f t="shared" si="128"/>
        <v>0.21904870644835672</v>
      </c>
      <c r="O138" s="27">
        <f t="shared" si="128"/>
        <v>-0.32345196894539235</v>
      </c>
      <c r="P138" s="27">
        <f t="shared" si="128"/>
        <v>5.082560740031955E-2</v>
      </c>
      <c r="Q138" s="27">
        <f t="shared" si="129"/>
        <v>-0.2726263615450728</v>
      </c>
      <c r="W138" t="str">
        <f t="shared" si="130"/>
        <v>63 Community and civil enforcement occupations</v>
      </c>
      <c r="X138" s="27">
        <f t="shared" si="131"/>
        <v>5.2346373781772343E-2</v>
      </c>
      <c r="Y138" s="27">
        <f t="shared" si="131"/>
        <v>-4.7948513977915969E-2</v>
      </c>
      <c r="Z138" s="27">
        <f t="shared" si="131"/>
        <v>8.7894541181477298E-2</v>
      </c>
      <c r="AA138" s="27">
        <f t="shared" si="131"/>
        <v>-4.1610476079240732E-3</v>
      </c>
      <c r="AB138" s="27">
        <f t="shared" si="132"/>
        <v>8.3733493573553225E-2</v>
      </c>
    </row>
    <row r="139" spans="1:28" x14ac:dyDescent="0.2">
      <c r="A139" t="str">
        <f t="shared" si="124"/>
        <v>71 Sales occupations</v>
      </c>
      <c r="B139" s="27">
        <f t="shared" si="125"/>
        <v>-2.2203327044207484</v>
      </c>
      <c r="C139" s="27">
        <f t="shared" si="125"/>
        <v>-0.24861464751266027</v>
      </c>
      <c r="D139" s="27">
        <f t="shared" si="125"/>
        <v>-0.47752217713953371</v>
      </c>
      <c r="E139" s="27">
        <f t="shared" si="125"/>
        <v>-1.3614380740808585</v>
      </c>
      <c r="F139" s="27">
        <f t="shared" si="126"/>
        <v>-1.8389602512203922</v>
      </c>
      <c r="L139" t="str">
        <f t="shared" si="127"/>
        <v>71 Sales occupations</v>
      </c>
      <c r="M139" s="27">
        <f t="shared" si="128"/>
        <v>9.2869674112495915E-2</v>
      </c>
      <c r="N139" s="27">
        <f t="shared" si="128"/>
        <v>-0.17662397791136542</v>
      </c>
      <c r="O139" s="27">
        <f t="shared" si="128"/>
        <v>6.4553324822373526E-2</v>
      </c>
      <c r="P139" s="27">
        <f t="shared" si="128"/>
        <v>6.3607807667448668E-2</v>
      </c>
      <c r="Q139" s="27">
        <f t="shared" si="129"/>
        <v>0.12816113248982219</v>
      </c>
      <c r="W139" t="str">
        <f t="shared" si="130"/>
        <v>71 Sales occupations</v>
      </c>
      <c r="X139" s="27">
        <f t="shared" si="131"/>
        <v>-2.3132023785333011</v>
      </c>
      <c r="Y139" s="27">
        <f t="shared" si="131"/>
        <v>-7.1990669601230906E-2</v>
      </c>
      <c r="Z139" s="27">
        <f t="shared" si="131"/>
        <v>-0.54207550196196408</v>
      </c>
      <c r="AA139" s="27">
        <f t="shared" si="131"/>
        <v>-1.4250458817482219</v>
      </c>
      <c r="AB139" s="27">
        <f t="shared" si="132"/>
        <v>-1.967121383710186</v>
      </c>
    </row>
    <row r="140" spans="1:28" x14ac:dyDescent="0.2">
      <c r="A140" t="str">
        <f t="shared" si="124"/>
        <v>72 Customer service occupations</v>
      </c>
      <c r="B140" s="27">
        <f t="shared" si="125"/>
        <v>0.97351431681472533</v>
      </c>
      <c r="C140" s="27">
        <f t="shared" si="125"/>
        <v>0.1518237411133132</v>
      </c>
      <c r="D140" s="27">
        <f t="shared" si="125"/>
        <v>1.3936191939978197</v>
      </c>
      <c r="E140" s="27">
        <f t="shared" si="125"/>
        <v>1.544398890549683</v>
      </c>
      <c r="F140" s="27">
        <f t="shared" si="126"/>
        <v>2.9380180845475028</v>
      </c>
      <c r="L140" t="str">
        <f t="shared" si="127"/>
        <v>72 Customer service occupations</v>
      </c>
      <c r="M140" s="27">
        <f t="shared" si="128"/>
        <v>-0.36554620025782025</v>
      </c>
      <c r="N140" s="27">
        <f t="shared" si="128"/>
        <v>0.61184005508548278</v>
      </c>
      <c r="O140" s="27">
        <f t="shared" si="128"/>
        <v>1.1124046651200654</v>
      </c>
      <c r="P140" s="27">
        <f t="shared" si="128"/>
        <v>1.0176901869206478</v>
      </c>
      <c r="Q140" s="27">
        <f t="shared" si="129"/>
        <v>2.1300948520407132</v>
      </c>
      <c r="W140" t="str">
        <f t="shared" si="130"/>
        <v>72 Customer service occupations</v>
      </c>
      <c r="X140" s="27">
        <f t="shared" si="131"/>
        <v>1.3390605170725536</v>
      </c>
      <c r="Y140" s="27">
        <f t="shared" si="131"/>
        <v>-0.46001631397219178</v>
      </c>
      <c r="Z140" s="27">
        <f t="shared" si="131"/>
        <v>0.28121452887774723</v>
      </c>
      <c r="AA140" s="27">
        <f t="shared" si="131"/>
        <v>0.52670870362903521</v>
      </c>
      <c r="AB140" s="27">
        <f t="shared" si="132"/>
        <v>0.80792323250678244</v>
      </c>
    </row>
    <row r="141" spans="1:28" x14ac:dyDescent="0.2">
      <c r="A141" t="str">
        <f t="shared" si="124"/>
        <v>81 Process, plant and machine operatives</v>
      </c>
      <c r="B141" s="27">
        <f t="shared" si="125"/>
        <v>0.44679799231388095</v>
      </c>
      <c r="C141" s="27">
        <f t="shared" si="125"/>
        <v>-1.4403688587104533</v>
      </c>
      <c r="D141" s="27">
        <f t="shared" si="125"/>
        <v>0.67814453720167833</v>
      </c>
      <c r="E141" s="27">
        <f t="shared" si="125"/>
        <v>-0.54685869989789992</v>
      </c>
      <c r="F141" s="27">
        <f t="shared" si="126"/>
        <v>0.13128583730377841</v>
      </c>
      <c r="L141" t="str">
        <f t="shared" si="127"/>
        <v>81 Process, plant and machine operatives</v>
      </c>
      <c r="M141" s="27">
        <f t="shared" si="128"/>
        <v>0.38712739373258565</v>
      </c>
      <c r="N141" s="27">
        <f t="shared" si="128"/>
        <v>-1.2086147312668718</v>
      </c>
      <c r="O141" s="27">
        <f t="shared" si="128"/>
        <v>0.37050085725711313</v>
      </c>
      <c r="P141" s="27">
        <f t="shared" si="128"/>
        <v>-0.5574224369328924</v>
      </c>
      <c r="Q141" s="27">
        <f t="shared" si="129"/>
        <v>-0.18692157967577927</v>
      </c>
      <c r="W141" t="str">
        <f t="shared" si="130"/>
        <v>81 Process, plant and machine operatives</v>
      </c>
      <c r="X141" s="27">
        <f t="shared" si="131"/>
        <v>5.9670598581267775E-2</v>
      </c>
      <c r="Y141" s="27">
        <f t="shared" si="131"/>
        <v>-0.23175412744355683</v>
      </c>
      <c r="Z141" s="27">
        <f t="shared" si="131"/>
        <v>0.30764367994457076</v>
      </c>
      <c r="AA141" s="27">
        <f t="shared" si="131"/>
        <v>1.0563737034974263E-2</v>
      </c>
      <c r="AB141" s="27">
        <f t="shared" si="132"/>
        <v>0.31820741697954502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3.8447528046753163</v>
      </c>
      <c r="C142" s="27">
        <f t="shared" si="125"/>
        <v>-5.7426002862572112</v>
      </c>
      <c r="D142" s="27">
        <f t="shared" si="125"/>
        <v>-0.38940202987848949</v>
      </c>
      <c r="E142" s="27">
        <f t="shared" si="125"/>
        <v>-0.91715925445182833</v>
      </c>
      <c r="F142" s="27">
        <f t="shared" si="126"/>
        <v>-1.3065612843303178</v>
      </c>
      <c r="L142" t="str">
        <f t="shared" si="127"/>
        <v>82 Transport and mobile machine drivers and operatives</v>
      </c>
      <c r="M142" s="27">
        <f t="shared" si="128"/>
        <v>3.7717420264856258</v>
      </c>
      <c r="N142" s="27">
        <f t="shared" si="128"/>
        <v>-5.3544136038784629</v>
      </c>
      <c r="O142" s="27">
        <f t="shared" si="128"/>
        <v>-1.0264020730245242</v>
      </c>
      <c r="P142" s="27">
        <f t="shared" si="128"/>
        <v>-1.2712040593102998</v>
      </c>
      <c r="Q142" s="27">
        <f t="shared" si="129"/>
        <v>-2.297606132334824</v>
      </c>
      <c r="W142" t="str">
        <f t="shared" si="130"/>
        <v>82 Transport and mobile machine drivers and operatives</v>
      </c>
      <c r="X142" s="27">
        <f t="shared" si="131"/>
        <v>7.3010778189693148E-2</v>
      </c>
      <c r="Y142" s="27">
        <f t="shared" si="131"/>
        <v>-0.38818668237873988</v>
      </c>
      <c r="Z142" s="27">
        <f t="shared" si="131"/>
        <v>0.63700004314604097</v>
      </c>
      <c r="AA142" s="27">
        <f t="shared" si="131"/>
        <v>0.35404480485847545</v>
      </c>
      <c r="AB142" s="27">
        <f t="shared" si="132"/>
        <v>0.99104484800451642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-1.0786508712351104</v>
      </c>
      <c r="C143" s="27">
        <f t="shared" si="125"/>
        <v>-1.1701886563609563</v>
      </c>
      <c r="D143" s="27">
        <f t="shared" si="125"/>
        <v>7.2212649173218804</v>
      </c>
      <c r="E143" s="27">
        <f t="shared" si="125"/>
        <v>1.6486732499192556</v>
      </c>
      <c r="F143" s="27">
        <f t="shared" si="126"/>
        <v>8.8699381672411359</v>
      </c>
      <c r="L143" t="str">
        <f t="shared" si="127"/>
        <v>91 Elementary trades and related occupations</v>
      </c>
      <c r="M143" s="27">
        <f t="shared" si="128"/>
        <v>-0.66041191708543678</v>
      </c>
      <c r="N143" s="27">
        <f t="shared" si="128"/>
        <v>-0.97211785625579861</v>
      </c>
      <c r="O143" s="27">
        <f t="shared" si="128"/>
        <v>2.6680009896335841</v>
      </c>
      <c r="P143" s="27">
        <f t="shared" si="128"/>
        <v>0.58252871778323367</v>
      </c>
      <c r="Q143" s="27">
        <f t="shared" si="129"/>
        <v>3.2505297074168178</v>
      </c>
      <c r="W143" t="str">
        <f t="shared" si="130"/>
        <v>91 Elementary trades and related occupations</v>
      </c>
      <c r="X143" s="27">
        <f t="shared" si="131"/>
        <v>-0.41823895414967449</v>
      </c>
      <c r="Y143" s="27">
        <f t="shared" si="131"/>
        <v>-0.1980708001051541</v>
      </c>
      <c r="Z143" s="27">
        <f t="shared" si="131"/>
        <v>4.5532639276882989</v>
      </c>
      <c r="AA143" s="27">
        <f t="shared" si="131"/>
        <v>1.066144532136053</v>
      </c>
      <c r="AB143" s="27">
        <f t="shared" si="132"/>
        <v>5.619408459824351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1.8907137844787911</v>
      </c>
      <c r="C144" s="27">
        <f t="shared" si="125"/>
        <v>-7.5419769921915503</v>
      </c>
      <c r="D144" s="27">
        <f t="shared" si="125"/>
        <v>-7.5495538694424766</v>
      </c>
      <c r="E144" s="27">
        <f t="shared" si="125"/>
        <v>-5.0106443514722656</v>
      </c>
      <c r="F144" s="27">
        <f t="shared" si="126"/>
        <v>-12.560198220914742</v>
      </c>
      <c r="L144" t="str">
        <f t="shared" si="127"/>
        <v>92 Elementary administration and service occupations</v>
      </c>
      <c r="M144" s="27">
        <f t="shared" si="128"/>
        <v>0.14059488010927623</v>
      </c>
      <c r="N144" s="27">
        <f t="shared" si="128"/>
        <v>-3.1286738781589847</v>
      </c>
      <c r="O144" s="27">
        <f t="shared" si="128"/>
        <v>-1.530262823233592</v>
      </c>
      <c r="P144" s="27">
        <f t="shared" si="128"/>
        <v>-2.987555623470378</v>
      </c>
      <c r="Q144" s="27">
        <f t="shared" si="129"/>
        <v>-4.5178184467039699</v>
      </c>
      <c r="W144" t="str">
        <f t="shared" si="130"/>
        <v>92 Elementary administration and service occupations</v>
      </c>
      <c r="X144" s="27">
        <f t="shared" si="131"/>
        <v>1.750118904369856</v>
      </c>
      <c r="Y144" s="27">
        <f t="shared" si="131"/>
        <v>-4.4133031140327148</v>
      </c>
      <c r="Z144" s="27">
        <f t="shared" si="131"/>
        <v>-6.0192910462089273</v>
      </c>
      <c r="AA144" s="27">
        <f t="shared" si="131"/>
        <v>-2.0230887280017598</v>
      </c>
      <c r="AB144" s="27">
        <f t="shared" si="132"/>
        <v>-8.0423797742106871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52.946999999999889</v>
      </c>
      <c r="C146" s="29">
        <f t="shared" ref="C146" si="133">D35-C35</f>
        <v>-19.679999999999836</v>
      </c>
      <c r="D146" s="29">
        <f>E35-D35</f>
        <v>16.225999999999658</v>
      </c>
      <c r="E146" s="29">
        <f>F35-E35</f>
        <v>25.229999999999563</v>
      </c>
      <c r="F146" s="29">
        <f t="shared" ref="F146" si="134">F35-D35</f>
        <v>41.455999999999221</v>
      </c>
      <c r="L146" s="24" t="str">
        <f>L35</f>
        <v>All occupations</v>
      </c>
      <c r="M146" s="29">
        <f>N35-M35</f>
        <v>22.399354470135791</v>
      </c>
      <c r="N146" s="29">
        <f t="shared" ref="N146" si="135">O35-N35</f>
        <v>-14.808670048527404</v>
      </c>
      <c r="O146" s="29">
        <f>P35-O35</f>
        <v>7.8591120087883723</v>
      </c>
      <c r="P146" s="29">
        <f>Q35-P35</f>
        <v>11.711463966217138</v>
      </c>
      <c r="Q146" s="29">
        <f t="shared" ref="Q146" si="136">Q35-O35</f>
        <v>19.570575975005511</v>
      </c>
      <c r="W146" s="24" t="str">
        <f>W35</f>
        <v>All occupations</v>
      </c>
      <c r="X146" s="29">
        <f>Y35-X35</f>
        <v>30.54764552986461</v>
      </c>
      <c r="Y146" s="29">
        <f t="shared" ref="Y146" si="137">Z35-Y35</f>
        <v>-4.87132995147266</v>
      </c>
      <c r="Z146" s="29">
        <f>AA35-Z35</f>
        <v>8.3668879912109446</v>
      </c>
      <c r="AA146" s="29">
        <f>AB35-AA35</f>
        <v>13.51853603378305</v>
      </c>
      <c r="AB146" s="29">
        <f t="shared" ref="AB146" si="138">AB35-Z35</f>
        <v>21.885424024993995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61.595106570056316</v>
      </c>
      <c r="C153" s="11">
        <f t="shared" ref="C153:F153" si="143">C8</f>
        <v>72.85763596822504</v>
      </c>
      <c r="D153" s="11">
        <f t="shared" si="143"/>
        <v>73.54306461016435</v>
      </c>
      <c r="E153" s="11">
        <f t="shared" si="143"/>
        <v>66.787399005233425</v>
      </c>
      <c r="F153" s="11">
        <f t="shared" si="143"/>
        <v>71.534953715217085</v>
      </c>
      <c r="H153" s="40">
        <f>IF(D$151-B$151 &lt;&gt; 0,(EXP(LN(D153/B153)/(D$151-B$151))-1)*100,0)</f>
        <v>3.6093865837449002</v>
      </c>
      <c r="I153" s="40">
        <f>IF(F$151-D$151 &lt;&gt; 0,(EXP(LN(F153/D153)/(F$151-D$151))-1)*100,0)</f>
        <v>-0.18439614307521612</v>
      </c>
      <c r="L153" s="10" t="str">
        <f>L8</f>
        <v>11 Corporate managers and directors</v>
      </c>
      <c r="M153" s="11">
        <f>M8</f>
        <v>41.855147426224491</v>
      </c>
      <c r="N153" s="11">
        <f t="shared" ref="N153:Q153" si="144">N8</f>
        <v>47.386915105199037</v>
      </c>
      <c r="O153" s="11">
        <f t="shared" si="144"/>
        <v>47.429451510176058</v>
      </c>
      <c r="P153" s="11">
        <f t="shared" si="144"/>
        <v>40.92624337507246</v>
      </c>
      <c r="Q153" s="11">
        <f t="shared" si="144"/>
        <v>41.83836215670879</v>
      </c>
      <c r="S153" s="40">
        <f>IF(O$151-M$151 &lt;&gt; 0,(EXP(LN(O153/M153)/(O$151-M$151))-1)*100,0)</f>
        <v>2.5320983131478236</v>
      </c>
      <c r="T153" s="40">
        <f>IF(Q$151-O$151 &lt;&gt; 0,(EXP(LN(Q153/O153)/(Q$151-O$151))-1)*100,0)</f>
        <v>-0.83271160247964104</v>
      </c>
      <c r="W153" s="10" t="str">
        <f>W8</f>
        <v>11 Corporate managers and directors</v>
      </c>
      <c r="X153" s="11">
        <f>X8</f>
        <v>19.739959143831829</v>
      </c>
      <c r="Y153" s="11">
        <f t="shared" ref="Y153:AB153" si="145">Y8</f>
        <v>25.47072086302612</v>
      </c>
      <c r="Z153" s="11">
        <f t="shared" si="145"/>
        <v>26.113613099988434</v>
      </c>
      <c r="AA153" s="11">
        <f t="shared" si="145"/>
        <v>25.86115563016099</v>
      </c>
      <c r="AB153" s="11">
        <f t="shared" si="145"/>
        <v>29.696591558508473</v>
      </c>
      <c r="AD153" s="40">
        <f>IF(Z$151-X$151 &lt;&gt; 0,(EXP(LN(Z153/X153)/(Z$151-X$151))-1)*100,0)</f>
        <v>5.7557874135715448</v>
      </c>
      <c r="AE153" s="40">
        <f>IF(AB$151-Z$151 &lt;&gt; 0,(EXP(LN(AB153/Z153)/(AB$151-Z$151))-1)*100,0)</f>
        <v>0.86085438133485237</v>
      </c>
    </row>
    <row r="154" spans="1:31" x14ac:dyDescent="0.2">
      <c r="A154" s="10" t="str">
        <f t="shared" si="142"/>
        <v>12 Other managers and proprietors</v>
      </c>
      <c r="B154" s="11">
        <f t="shared" si="142"/>
        <v>28.790238646527808</v>
      </c>
      <c r="C154" s="11">
        <f t="shared" ref="C154:F178" si="146">C9</f>
        <v>30.494268960164462</v>
      </c>
      <c r="D154" s="11">
        <f t="shared" si="146"/>
        <v>29.946785046624044</v>
      </c>
      <c r="E154" s="11">
        <f t="shared" si="146"/>
        <v>31.348182779873781</v>
      </c>
      <c r="F154" s="11">
        <f t="shared" si="146"/>
        <v>35.111971359986114</v>
      </c>
      <c r="H154" s="40">
        <f t="shared" ref="H154:H177" si="147">IF(D$151-B$151 &lt;&gt; 0,(EXP(LN(D154/B154)/(D$151-B$151))-1)*100,0)</f>
        <v>0.79082222965403126</v>
      </c>
      <c r="I154" s="40">
        <f t="shared" ref="I154:I180" si="148">IF(F$151-D$151 &lt;&gt; 0,(EXP(LN(F154/D154)/(F$151-D$151))-1)*100,0)</f>
        <v>1.0664475223595593</v>
      </c>
      <c r="L154" s="10" t="str">
        <f t="shared" ref="L154:Q154" si="149">L9</f>
        <v>12 Other managers and proprietors</v>
      </c>
      <c r="M154" s="11">
        <f t="shared" si="149"/>
        <v>16.583345036212553</v>
      </c>
      <c r="N154" s="11">
        <f t="shared" si="149"/>
        <v>17.491224607844522</v>
      </c>
      <c r="O154" s="11">
        <f t="shared" si="149"/>
        <v>16.319335787041965</v>
      </c>
      <c r="P154" s="11">
        <f t="shared" si="149"/>
        <v>18.451720543382972</v>
      </c>
      <c r="Q154" s="11">
        <f t="shared" si="149"/>
        <v>20.532051753944376</v>
      </c>
      <c r="S154" s="40">
        <f t="shared" ref="S154:S177" si="150">IF(O$151-M$151 &lt;&gt; 0,(EXP(LN(O154/M154)/(O$151-M$151))-1)*100,0)</f>
        <v>-0.32045008425629629</v>
      </c>
      <c r="T154" s="40">
        <f t="shared" ref="T154:T177" si="151">IF(Q$151-O$151 &lt;&gt; 0,(EXP(LN(Q154/O154)/(Q$151-O$151))-1)*100,0)</f>
        <v>1.542688564268202</v>
      </c>
      <c r="W154" s="10" t="str">
        <f t="shared" ref="W154:AB154" si="152">W9</f>
        <v>12 Other managers and proprietors</v>
      </c>
      <c r="X154" s="11">
        <f t="shared" si="152"/>
        <v>12.206893610315303</v>
      </c>
      <c r="Y154" s="11">
        <f t="shared" si="152"/>
        <v>13.003044352319931</v>
      </c>
      <c r="Z154" s="11">
        <f t="shared" si="152"/>
        <v>13.627449259582107</v>
      </c>
      <c r="AA154" s="11">
        <f t="shared" si="152"/>
        <v>12.896462236490825</v>
      </c>
      <c r="AB154" s="11">
        <f t="shared" si="152"/>
        <v>14.579919606041718</v>
      </c>
      <c r="AD154" s="40">
        <f t="shared" ref="AD154:AD177" si="153">IF(Z$151-X$151 &lt;&gt; 0,(EXP(LN(Z154/X154)/(Z$151-X$151))-1)*100,0)</f>
        <v>2.2261212726688129</v>
      </c>
      <c r="AE154" s="40">
        <f t="shared" ref="AE154:AE177" si="154">IF(AB$151-Z$151 &lt;&gt; 0,(EXP(LN(AB154/Z154)/(AB$151-Z$151))-1)*100,0)</f>
        <v>0.45140997242592018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49.139695400891299</v>
      </c>
      <c r="C155" s="11">
        <f t="shared" si="146"/>
        <v>55.444105472650278</v>
      </c>
      <c r="D155" s="11">
        <f t="shared" si="146"/>
        <v>57.32918880303761</v>
      </c>
      <c r="E155" s="11">
        <f t="shared" si="146"/>
        <v>70.223594240879933</v>
      </c>
      <c r="F155" s="11">
        <f t="shared" si="146"/>
        <v>78.73018924650917</v>
      </c>
      <c r="H155" s="40">
        <f t="shared" si="147"/>
        <v>3.130866647069519</v>
      </c>
      <c r="I155" s="40">
        <f t="shared" si="148"/>
        <v>2.1372984684753016</v>
      </c>
      <c r="L155" s="10" t="str">
        <f t="shared" ref="L155:Q155" si="155">L10</f>
        <v>21 Science, research, engineering and technology professionals</v>
      </c>
      <c r="M155" s="11">
        <f t="shared" si="155"/>
        <v>38.529066917827528</v>
      </c>
      <c r="N155" s="11">
        <f t="shared" si="155"/>
        <v>43.729496598051163</v>
      </c>
      <c r="O155" s="11">
        <f t="shared" si="155"/>
        <v>43.362996227761805</v>
      </c>
      <c r="P155" s="11">
        <f t="shared" si="155"/>
        <v>51.337821408529805</v>
      </c>
      <c r="Q155" s="11">
        <f t="shared" si="155"/>
        <v>56.279215699748335</v>
      </c>
      <c r="S155" s="40">
        <f t="shared" si="150"/>
        <v>2.3920311639545444</v>
      </c>
      <c r="T155" s="40">
        <f t="shared" si="151"/>
        <v>1.7533189051625264</v>
      </c>
      <c r="W155" s="10" t="str">
        <f t="shared" ref="W155:AB155" si="156">W10</f>
        <v>21 Science, research, engineering and technology professionals</v>
      </c>
      <c r="X155" s="11">
        <f t="shared" si="156"/>
        <v>10.610628483063854</v>
      </c>
      <c r="Y155" s="11">
        <f t="shared" si="156"/>
        <v>11.714608874599152</v>
      </c>
      <c r="Z155" s="11">
        <f t="shared" si="156"/>
        <v>13.966192575275814</v>
      </c>
      <c r="AA155" s="11">
        <f t="shared" si="156"/>
        <v>18.885772832350177</v>
      </c>
      <c r="AB155" s="11">
        <f t="shared" si="156"/>
        <v>22.450973546760896</v>
      </c>
      <c r="AD155" s="40">
        <f t="shared" si="153"/>
        <v>5.6494847880096399</v>
      </c>
      <c r="AE155" s="40">
        <f t="shared" si="154"/>
        <v>3.2152360540076419</v>
      </c>
    </row>
    <row r="156" spans="1:31" x14ac:dyDescent="0.2">
      <c r="A156" s="10" t="str">
        <f t="shared" si="142"/>
        <v>22 Health professionals</v>
      </c>
      <c r="B156" s="11">
        <f t="shared" si="142"/>
        <v>29.910446080913253</v>
      </c>
      <c r="C156" s="11">
        <f t="shared" si="146"/>
        <v>36.612090266903408</v>
      </c>
      <c r="D156" s="11">
        <f t="shared" si="146"/>
        <v>36.412489378103366</v>
      </c>
      <c r="E156" s="11">
        <f t="shared" si="146"/>
        <v>35.333629036595127</v>
      </c>
      <c r="F156" s="11">
        <f t="shared" si="146"/>
        <v>36.324872090185238</v>
      </c>
      <c r="H156" s="40">
        <f t="shared" si="147"/>
        <v>4.0124906960057105</v>
      </c>
      <c r="I156" s="40">
        <f t="shared" si="148"/>
        <v>-1.6059659541511895E-2</v>
      </c>
      <c r="L156" s="10" t="str">
        <f t="shared" ref="L156:Q156" si="157">L11</f>
        <v>22 Health professionals</v>
      </c>
      <c r="M156" s="11">
        <f t="shared" si="157"/>
        <v>6.267401817792349</v>
      </c>
      <c r="N156" s="11">
        <f t="shared" si="157"/>
        <v>7.5491336029249947</v>
      </c>
      <c r="O156" s="11">
        <f t="shared" si="157"/>
        <v>8.2660634671786042</v>
      </c>
      <c r="P156" s="11">
        <f t="shared" si="157"/>
        <v>8.0991672962040617</v>
      </c>
      <c r="Q156" s="11">
        <f t="shared" si="157"/>
        <v>8.4004447010736296</v>
      </c>
      <c r="S156" s="40">
        <f t="shared" si="150"/>
        <v>5.6920299726058499</v>
      </c>
      <c r="T156" s="40">
        <f t="shared" si="151"/>
        <v>0.10756615020652838</v>
      </c>
      <c r="W156" s="10" t="str">
        <f t="shared" ref="W156:AB156" si="158">W11</f>
        <v>22 Health professionals</v>
      </c>
      <c r="X156" s="11">
        <f t="shared" si="158"/>
        <v>23.643044263120942</v>
      </c>
      <c r="Y156" s="11">
        <f t="shared" si="158"/>
        <v>29.062956663978404</v>
      </c>
      <c r="Z156" s="11">
        <f t="shared" si="158"/>
        <v>28.146425910924741</v>
      </c>
      <c r="AA156" s="11">
        <f t="shared" si="158"/>
        <v>27.234461740391069</v>
      </c>
      <c r="AB156" s="11">
        <f t="shared" si="158"/>
        <v>27.924427389111631</v>
      </c>
      <c r="AD156" s="40">
        <f t="shared" si="153"/>
        <v>3.5485381164883645</v>
      </c>
      <c r="AE156" s="40">
        <f t="shared" si="154"/>
        <v>-5.2776343249438806E-2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35.396638863748379</v>
      </c>
      <c r="C157" s="11">
        <f t="shared" si="146"/>
        <v>39.343863959436874</v>
      </c>
      <c r="D157" s="11">
        <f t="shared" si="146"/>
        <v>39.698179015235404</v>
      </c>
      <c r="E157" s="11">
        <f t="shared" si="146"/>
        <v>38.433399777436279</v>
      </c>
      <c r="F157" s="11">
        <f t="shared" si="146"/>
        <v>40.808950185995698</v>
      </c>
      <c r="H157" s="40">
        <f t="shared" si="147"/>
        <v>2.3202781739680045</v>
      </c>
      <c r="I157" s="40">
        <f t="shared" si="148"/>
        <v>0.18414338040158018</v>
      </c>
      <c r="L157" s="10" t="str">
        <f t="shared" ref="L157:Q157" si="159">L12</f>
        <v>23 Teaching and other educational professionals</v>
      </c>
      <c r="M157" s="11">
        <f t="shared" si="159"/>
        <v>11.046362549521321</v>
      </c>
      <c r="N157" s="11">
        <f t="shared" si="159"/>
        <v>11.651908474694658</v>
      </c>
      <c r="O157" s="11">
        <f t="shared" si="159"/>
        <v>12.324067961721445</v>
      </c>
      <c r="P157" s="11">
        <f t="shared" si="159"/>
        <v>12.342151684481962</v>
      </c>
      <c r="Q157" s="11">
        <f t="shared" si="159"/>
        <v>13.053894204519572</v>
      </c>
      <c r="S157" s="40">
        <f t="shared" si="150"/>
        <v>2.213193720007145</v>
      </c>
      <c r="T157" s="40">
        <f t="shared" si="151"/>
        <v>0.38428582795972943</v>
      </c>
      <c r="W157" s="10" t="str">
        <f t="shared" ref="W157:AB157" si="160">W12</f>
        <v>23 Teaching and other educational professionals</v>
      </c>
      <c r="X157" s="11">
        <f t="shared" si="160"/>
        <v>24.350276314227095</v>
      </c>
      <c r="Y157" s="11">
        <f t="shared" si="160"/>
        <v>27.691955484742163</v>
      </c>
      <c r="Z157" s="11">
        <f t="shared" si="160"/>
        <v>27.374111053513989</v>
      </c>
      <c r="AA157" s="11">
        <f t="shared" si="160"/>
        <v>26.091248092954338</v>
      </c>
      <c r="AB157" s="11">
        <f t="shared" si="160"/>
        <v>27.755055981476119</v>
      </c>
      <c r="AD157" s="40">
        <f t="shared" si="153"/>
        <v>2.3687089768583025</v>
      </c>
      <c r="AE157" s="40">
        <f t="shared" si="154"/>
        <v>9.2177834001350156E-2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50.423593905471591</v>
      </c>
      <c r="C158" s="11">
        <f t="shared" si="146"/>
        <v>58.929859459197885</v>
      </c>
      <c r="D158" s="11">
        <f t="shared" si="146"/>
        <v>62.427833097374844</v>
      </c>
      <c r="E158" s="11">
        <f t="shared" si="146"/>
        <v>65.284480545243412</v>
      </c>
      <c r="F158" s="11">
        <f t="shared" si="146"/>
        <v>71.165575908502149</v>
      </c>
      <c r="H158" s="40">
        <f t="shared" si="147"/>
        <v>4.3635618502658069</v>
      </c>
      <c r="I158" s="40">
        <f t="shared" si="148"/>
        <v>0.87714455054961338</v>
      </c>
      <c r="L158" s="10" t="str">
        <f t="shared" ref="L158:Q158" si="161">L13</f>
        <v>24 Business, media and public service professionals</v>
      </c>
      <c r="M158" s="11">
        <f t="shared" si="161"/>
        <v>29.575479662592727</v>
      </c>
      <c r="N158" s="11">
        <f t="shared" si="161"/>
        <v>32.728124419129891</v>
      </c>
      <c r="O158" s="11">
        <f t="shared" si="161"/>
        <v>34.260256152098343</v>
      </c>
      <c r="P158" s="11">
        <f t="shared" si="161"/>
        <v>36.174748451114155</v>
      </c>
      <c r="Q158" s="11">
        <f t="shared" si="161"/>
        <v>38.703804899566755</v>
      </c>
      <c r="S158" s="40">
        <f t="shared" si="150"/>
        <v>2.9844755705798809</v>
      </c>
      <c r="T158" s="40">
        <f t="shared" si="151"/>
        <v>0.81632688141233256</v>
      </c>
      <c r="W158" s="10" t="str">
        <f t="shared" ref="W158:AB158" si="162">W13</f>
        <v>24 Business, media and public service professionals</v>
      </c>
      <c r="X158" s="11">
        <f t="shared" si="162"/>
        <v>20.848114242878758</v>
      </c>
      <c r="Y158" s="11">
        <f t="shared" si="162"/>
        <v>26.201735040068044</v>
      </c>
      <c r="Z158" s="11">
        <f t="shared" si="162"/>
        <v>28.167576945276465</v>
      </c>
      <c r="AA158" s="11">
        <f t="shared" si="162"/>
        <v>29.109732094129232</v>
      </c>
      <c r="AB158" s="11">
        <f t="shared" si="162"/>
        <v>32.461771008935344</v>
      </c>
      <c r="AD158" s="40">
        <f t="shared" si="153"/>
        <v>6.2029406866404457</v>
      </c>
      <c r="AE158" s="40">
        <f t="shared" si="154"/>
        <v>0.95043190549317647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12.602380648575904</v>
      </c>
      <c r="C159" s="11">
        <f t="shared" si="146"/>
        <v>14.887322362082921</v>
      </c>
      <c r="D159" s="11">
        <f t="shared" si="146"/>
        <v>16.022880748874112</v>
      </c>
      <c r="E159" s="11">
        <f t="shared" si="146"/>
        <v>15.0680725413776</v>
      </c>
      <c r="F159" s="11">
        <f t="shared" si="146"/>
        <v>16.163969361497685</v>
      </c>
      <c r="H159" s="40">
        <f t="shared" si="147"/>
        <v>4.9198356109428021</v>
      </c>
      <c r="I159" s="40">
        <f t="shared" si="148"/>
        <v>5.8463111255124822E-2</v>
      </c>
      <c r="L159" s="10" t="str">
        <f t="shared" ref="L159:Q159" si="163">L14</f>
        <v>31 Science, engineering and technology associate professionals</v>
      </c>
      <c r="M159" s="11">
        <f t="shared" si="163"/>
        <v>8.6415719703832359</v>
      </c>
      <c r="N159" s="11">
        <f t="shared" si="163"/>
        <v>10.706895998859375</v>
      </c>
      <c r="O159" s="11">
        <f t="shared" si="163"/>
        <v>11.02324204941276</v>
      </c>
      <c r="P159" s="11">
        <f t="shared" si="163"/>
        <v>9.7328010017049973</v>
      </c>
      <c r="Q159" s="11">
        <f t="shared" si="163"/>
        <v>9.9393555835924801</v>
      </c>
      <c r="S159" s="40">
        <f t="shared" si="150"/>
        <v>4.9888838014243486</v>
      </c>
      <c r="T159" s="40">
        <f t="shared" si="151"/>
        <v>-0.68764992209664477</v>
      </c>
      <c r="W159" s="10" t="str">
        <f t="shared" ref="W159:AB159" si="164">W14</f>
        <v>31 Science, engineering and technology associate professionals</v>
      </c>
      <c r="X159" s="11">
        <f t="shared" si="164"/>
        <v>3.9608086781926795</v>
      </c>
      <c r="Y159" s="11">
        <f t="shared" si="164"/>
        <v>4.1804263632235328</v>
      </c>
      <c r="Z159" s="11">
        <f t="shared" si="164"/>
        <v>4.9996386994613795</v>
      </c>
      <c r="AA159" s="11">
        <f t="shared" si="164"/>
        <v>5.3352715396725756</v>
      </c>
      <c r="AB159" s="11">
        <f t="shared" si="164"/>
        <v>6.2246137779052031</v>
      </c>
      <c r="AD159" s="40">
        <f t="shared" si="153"/>
        <v>4.7685543253871865</v>
      </c>
      <c r="AE159" s="40">
        <f t="shared" si="154"/>
        <v>1.4716960003742452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13.448981244325154</v>
      </c>
      <c r="C160" s="11">
        <f t="shared" si="146"/>
        <v>15.758464883062159</v>
      </c>
      <c r="D160" s="11">
        <f t="shared" si="146"/>
        <v>16.072021548673167</v>
      </c>
      <c r="E160" s="11">
        <f t="shared" si="146"/>
        <v>24.736880620033553</v>
      </c>
      <c r="F160" s="11">
        <f t="shared" si="146"/>
        <v>28.070697591517831</v>
      </c>
      <c r="H160" s="40">
        <f t="shared" si="147"/>
        <v>3.6277869628532411</v>
      </c>
      <c r="I160" s="40">
        <f t="shared" si="148"/>
        <v>3.7876104967071722</v>
      </c>
      <c r="L160" s="10" t="str">
        <f t="shared" ref="L160:Q160" si="165">L15</f>
        <v>32 Health and social care associate professionals</v>
      </c>
      <c r="M160" s="11">
        <f t="shared" si="165"/>
        <v>2.7342645439956774</v>
      </c>
      <c r="N160" s="11">
        <f t="shared" si="165"/>
        <v>2.8444382032107636</v>
      </c>
      <c r="O160" s="11">
        <f t="shared" si="165"/>
        <v>3.2541109188868793</v>
      </c>
      <c r="P160" s="11">
        <f t="shared" si="165"/>
        <v>4.271865645173393</v>
      </c>
      <c r="Q160" s="11">
        <f t="shared" si="165"/>
        <v>4.6802560344310136</v>
      </c>
      <c r="S160" s="40">
        <f t="shared" si="150"/>
        <v>3.5424326659530658</v>
      </c>
      <c r="T160" s="40">
        <f>IF(Q$151-O$151 &lt;&gt; 0,(EXP(LN(Q160/O160)/(Q$151-O$151))-1)*100,0)</f>
        <v>2.4524819908783746</v>
      </c>
      <c r="W160" s="10" t="str">
        <f t="shared" ref="W160:AB160" si="166">W15</f>
        <v>32 Health and social care associate professionals</v>
      </c>
      <c r="X160" s="11">
        <f t="shared" si="166"/>
        <v>10.714716700329477</v>
      </c>
      <c r="Y160" s="11">
        <f t="shared" si="166"/>
        <v>12.914026679851398</v>
      </c>
      <c r="Z160" s="11">
        <f t="shared" si="166"/>
        <v>12.817910629786301</v>
      </c>
      <c r="AA160" s="11">
        <f t="shared" si="166"/>
        <v>20.465014974860161</v>
      </c>
      <c r="AB160" s="11">
        <f t="shared" si="166"/>
        <v>23.390441557086817</v>
      </c>
      <c r="AD160" s="40">
        <f t="shared" si="153"/>
        <v>3.6495233626312018</v>
      </c>
      <c r="AE160" s="40">
        <f t="shared" si="154"/>
        <v>4.0913750001110527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10.155262053087888</v>
      </c>
      <c r="C161" s="11">
        <f t="shared" si="146"/>
        <v>10.128084280085526</v>
      </c>
      <c r="D161" s="11">
        <f t="shared" si="146"/>
        <v>10.635707093942797</v>
      </c>
      <c r="E161" s="11">
        <f t="shared" si="146"/>
        <v>9.2474817841401578</v>
      </c>
      <c r="F161" s="11">
        <f t="shared" si="146"/>
        <v>9.8318614078764845</v>
      </c>
      <c r="H161" s="40">
        <f t="shared" si="147"/>
        <v>0.92878536612659435</v>
      </c>
      <c r="I161" s="40">
        <f t="shared" si="148"/>
        <v>-0.52255429494997285</v>
      </c>
      <c r="L161" s="10" t="str">
        <f t="shared" ref="L161:Q161" si="167">L16</f>
        <v>33 Protective service occupations</v>
      </c>
      <c r="M161" s="11">
        <f t="shared" si="167"/>
        <v>7.8824653703516878</v>
      </c>
      <c r="N161" s="11">
        <f t="shared" si="167"/>
        <v>7.5580962466847401</v>
      </c>
      <c r="O161" s="11">
        <f t="shared" si="167"/>
        <v>7.8045847016945098</v>
      </c>
      <c r="P161" s="11">
        <f t="shared" si="167"/>
        <v>6.6821887516699077</v>
      </c>
      <c r="Q161" s="11">
        <f t="shared" si="167"/>
        <v>6.5596902507494441</v>
      </c>
      <c r="S161" s="40">
        <f t="shared" si="150"/>
        <v>-0.19839046361292967</v>
      </c>
      <c r="T161" s="40">
        <f t="shared" si="151"/>
        <v>-1.1517688307740914</v>
      </c>
      <c r="W161" s="10" t="str">
        <f t="shared" ref="W161:AB161" si="168">W16</f>
        <v>33 Protective service occupations</v>
      </c>
      <c r="X161" s="11">
        <f t="shared" si="168"/>
        <v>2.2727966827362089</v>
      </c>
      <c r="Y161" s="11">
        <f t="shared" si="168"/>
        <v>2.5699880334007723</v>
      </c>
      <c r="Z161" s="11">
        <f t="shared" si="168"/>
        <v>2.8311223922482767</v>
      </c>
      <c r="AA161" s="11">
        <f t="shared" si="168"/>
        <v>2.5652930324702554</v>
      </c>
      <c r="AB161" s="11">
        <f t="shared" si="168"/>
        <v>3.2721711571270471</v>
      </c>
      <c r="AD161" s="40">
        <f t="shared" si="153"/>
        <v>4.4911746991873835</v>
      </c>
      <c r="AE161" s="40">
        <f t="shared" si="154"/>
        <v>0.96987636919581011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19.445543314841689</v>
      </c>
      <c r="C162" s="11">
        <f t="shared" si="146"/>
        <v>18.35400423970998</v>
      </c>
      <c r="D162" s="11">
        <f t="shared" si="146"/>
        <v>19.12083262739749</v>
      </c>
      <c r="E162" s="11">
        <f t="shared" si="146"/>
        <v>17.389655890822883</v>
      </c>
      <c r="F162" s="11">
        <f t="shared" si="146"/>
        <v>18.723904915928856</v>
      </c>
      <c r="H162" s="40">
        <f t="shared" si="147"/>
        <v>-0.33622258555304763</v>
      </c>
      <c r="I162" s="40">
        <f t="shared" si="148"/>
        <v>-0.13975164897621628</v>
      </c>
      <c r="L162" s="10" t="str">
        <f t="shared" ref="L162:Q162" si="169">L17</f>
        <v>34 Culture, media and sports occupations</v>
      </c>
      <c r="M162" s="11">
        <f t="shared" si="169"/>
        <v>10.561391420419772</v>
      </c>
      <c r="N162" s="11">
        <f t="shared" si="169"/>
        <v>9.4006760056945406</v>
      </c>
      <c r="O162" s="11">
        <f t="shared" si="169"/>
        <v>9.3519923611949576</v>
      </c>
      <c r="P162" s="11">
        <f t="shared" si="169"/>
        <v>8.4182578211333556</v>
      </c>
      <c r="Q162" s="11">
        <f t="shared" si="169"/>
        <v>9.2790307501725895</v>
      </c>
      <c r="S162" s="40">
        <f t="shared" si="150"/>
        <v>-2.4029701705242545</v>
      </c>
      <c r="T162" s="40">
        <f t="shared" si="151"/>
        <v>-5.2201777067550914E-2</v>
      </c>
      <c r="W162" s="10" t="str">
        <f t="shared" ref="W162:AB162" si="170">W17</f>
        <v>34 Culture, media and sports occupations</v>
      </c>
      <c r="X162" s="11">
        <f t="shared" si="170"/>
        <v>8.8841518944219136</v>
      </c>
      <c r="Y162" s="11">
        <f t="shared" si="170"/>
        <v>8.9533282340154283</v>
      </c>
      <c r="Z162" s="11">
        <f t="shared" si="170"/>
        <v>9.7688402662025311</v>
      </c>
      <c r="AA162" s="11">
        <f t="shared" si="170"/>
        <v>8.9713980696895295</v>
      </c>
      <c r="AB162" s="11">
        <f t="shared" si="170"/>
        <v>9.4448741657562607</v>
      </c>
      <c r="AD162" s="40">
        <f t="shared" si="153"/>
        <v>1.9167125797210138</v>
      </c>
      <c r="AE162" s="40">
        <f t="shared" si="154"/>
        <v>-0.22458461336216651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53.783306275791034</v>
      </c>
      <c r="C163" s="11">
        <f t="shared" si="146"/>
        <v>57.628163670401037</v>
      </c>
      <c r="D163" s="11">
        <f t="shared" si="146"/>
        <v>58.804615677863481</v>
      </c>
      <c r="E163" s="11">
        <f t="shared" si="146"/>
        <v>59.626857274261766</v>
      </c>
      <c r="F163" s="11">
        <f t="shared" si="146"/>
        <v>62.261448919344659</v>
      </c>
      <c r="H163" s="40">
        <f t="shared" si="147"/>
        <v>1.801173401599665</v>
      </c>
      <c r="I163" s="40">
        <f t="shared" si="148"/>
        <v>0.38153993128620112</v>
      </c>
      <c r="L163" s="10" t="str">
        <f t="shared" ref="L163:Q163" si="171">L18</f>
        <v>35 Business and public service associate professionals</v>
      </c>
      <c r="M163" s="11">
        <f t="shared" si="171"/>
        <v>28.376321573312278</v>
      </c>
      <c r="N163" s="11">
        <f t="shared" si="171"/>
        <v>29.572897375992088</v>
      </c>
      <c r="O163" s="11">
        <f t="shared" si="171"/>
        <v>30.636698252611943</v>
      </c>
      <c r="P163" s="11">
        <f t="shared" si="171"/>
        <v>30.719208520012018</v>
      </c>
      <c r="Q163" s="11">
        <f t="shared" si="171"/>
        <v>31.158576764386893</v>
      </c>
      <c r="S163" s="40">
        <f t="shared" si="150"/>
        <v>1.5446793155804439</v>
      </c>
      <c r="T163" s="40">
        <f t="shared" si="151"/>
        <v>0.11266985944429209</v>
      </c>
      <c r="W163" s="10" t="str">
        <f t="shared" ref="W163:AB163" si="172">W18</f>
        <v>35 Business and public service associate professionals</v>
      </c>
      <c r="X163" s="11">
        <f t="shared" si="172"/>
        <v>25.406984702478809</v>
      </c>
      <c r="Y163" s="11">
        <f t="shared" si="172"/>
        <v>28.055266294408945</v>
      </c>
      <c r="Z163" s="11">
        <f t="shared" si="172"/>
        <v>28.167917425251595</v>
      </c>
      <c r="AA163" s="11">
        <f t="shared" si="172"/>
        <v>28.907648754249731</v>
      </c>
      <c r="AB163" s="11">
        <f t="shared" si="172"/>
        <v>31.102872154957812</v>
      </c>
      <c r="AD163" s="40">
        <f t="shared" si="153"/>
        <v>2.0846214252228767</v>
      </c>
      <c r="AE163" s="40">
        <f t="shared" si="154"/>
        <v>0.66296472512343829</v>
      </c>
    </row>
    <row r="164" spans="1:31" x14ac:dyDescent="0.2">
      <c r="A164" s="10" t="str">
        <f t="shared" si="142"/>
        <v>41 Administrative occupations</v>
      </c>
      <c r="B164" s="11">
        <f t="shared" si="142"/>
        <v>70.148045636564206</v>
      </c>
      <c r="C164" s="11">
        <f t="shared" si="146"/>
        <v>69.039756734949364</v>
      </c>
      <c r="D164" s="11">
        <f t="shared" si="146"/>
        <v>70.247132864703659</v>
      </c>
      <c r="E164" s="11">
        <f t="shared" si="146"/>
        <v>71.267736579131963</v>
      </c>
      <c r="F164" s="11">
        <f t="shared" si="146"/>
        <v>67.098706015036555</v>
      </c>
      <c r="H164" s="40">
        <f t="shared" si="147"/>
        <v>2.823493900661056E-2</v>
      </c>
      <c r="I164" s="40">
        <f t="shared" si="148"/>
        <v>-0.30523145006620123</v>
      </c>
      <c r="L164" s="10" t="str">
        <f t="shared" ref="L164:Q164" si="173">L19</f>
        <v>41 Administrative occupations</v>
      </c>
      <c r="M164" s="11">
        <f t="shared" si="173"/>
        <v>17.851858546233991</v>
      </c>
      <c r="N164" s="11">
        <f t="shared" si="173"/>
        <v>16.597285591388619</v>
      </c>
      <c r="O164" s="11">
        <f t="shared" si="173"/>
        <v>19.210443461948238</v>
      </c>
      <c r="P164" s="11">
        <f t="shared" si="173"/>
        <v>19.84458208308201</v>
      </c>
      <c r="Q164" s="11">
        <f t="shared" si="173"/>
        <v>21.128870787435805</v>
      </c>
      <c r="S164" s="40">
        <f t="shared" si="150"/>
        <v>1.4777409729664459</v>
      </c>
      <c r="T164" s="40">
        <f t="shared" si="151"/>
        <v>0.63659321299358584</v>
      </c>
      <c r="W164" s="10" t="str">
        <f t="shared" ref="W164:AB164" si="174">W19</f>
        <v>41 Administrative occupations</v>
      </c>
      <c r="X164" s="11">
        <f t="shared" si="174"/>
        <v>52.29618709033025</v>
      </c>
      <c r="Y164" s="11">
        <f t="shared" si="174"/>
        <v>52.442471143560859</v>
      </c>
      <c r="Z164" s="11">
        <f t="shared" si="174"/>
        <v>51.03668940275535</v>
      </c>
      <c r="AA164" s="11">
        <f t="shared" si="174"/>
        <v>51.423154496049911</v>
      </c>
      <c r="AB164" s="11">
        <f t="shared" si="174"/>
        <v>45.969835227600761</v>
      </c>
      <c r="AD164" s="40">
        <f t="shared" si="153"/>
        <v>-0.48638708238776251</v>
      </c>
      <c r="AE164" s="40">
        <f t="shared" si="154"/>
        <v>-0.69463848020913099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20.530600987403453</v>
      </c>
      <c r="C165" s="11">
        <f t="shared" si="146"/>
        <v>18.857273298802752</v>
      </c>
      <c r="D165" s="11">
        <f t="shared" si="146"/>
        <v>18.26207756378405</v>
      </c>
      <c r="E165" s="11">
        <f t="shared" si="146"/>
        <v>16.495692469704675</v>
      </c>
      <c r="F165" s="11">
        <f t="shared" si="146"/>
        <v>12.403392009421838</v>
      </c>
      <c r="H165" s="40">
        <f t="shared" si="147"/>
        <v>-2.3145898986837055</v>
      </c>
      <c r="I165" s="40">
        <f t="shared" si="148"/>
        <v>-2.5460711304664541</v>
      </c>
      <c r="L165" s="10" t="str">
        <f t="shared" ref="L165:Q165" si="175">L20</f>
        <v>42 Secretarial and related occupations</v>
      </c>
      <c r="M165" s="11">
        <f t="shared" si="175"/>
        <v>0.97385970574800518</v>
      </c>
      <c r="N165" s="11">
        <f t="shared" si="175"/>
        <v>0.79258392727086224</v>
      </c>
      <c r="O165" s="11">
        <f t="shared" si="175"/>
        <v>0.72814679857710696</v>
      </c>
      <c r="P165" s="11">
        <f t="shared" si="175"/>
        <v>0.70103377722239779</v>
      </c>
      <c r="Q165" s="11">
        <f t="shared" si="175"/>
        <v>0.77862867708982386</v>
      </c>
      <c r="S165" s="40">
        <f>IF(O$151-M$151 &lt;&gt; 0,(EXP(LN(O165/M165)/(O$151-M$151))-1)*100,0)</f>
        <v>-5.6494340655138808</v>
      </c>
      <c r="T165" s="40">
        <f t="shared" si="151"/>
        <v>0.44787726445973952</v>
      </c>
      <c r="W165" s="10" t="str">
        <f t="shared" ref="W165:AB165" si="176">W20</f>
        <v>42 Secretarial and related occupations</v>
      </c>
      <c r="X165" s="11">
        <f t="shared" si="176"/>
        <v>19.556741281655444</v>
      </c>
      <c r="Y165" s="11">
        <f t="shared" si="176"/>
        <v>18.064689371531887</v>
      </c>
      <c r="Z165" s="11">
        <f t="shared" si="176"/>
        <v>17.533930765206936</v>
      </c>
      <c r="AA165" s="11">
        <f t="shared" si="176"/>
        <v>15.794658692482276</v>
      </c>
      <c r="AB165" s="11">
        <f t="shared" si="176"/>
        <v>11.624763332332018</v>
      </c>
      <c r="AD165" s="40">
        <f t="shared" si="153"/>
        <v>-2.1599740133530165</v>
      </c>
      <c r="AE165" s="40">
        <f t="shared" si="154"/>
        <v>-2.7028045338545192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8.3412407981771839</v>
      </c>
      <c r="C166" s="11">
        <f t="shared" si="146"/>
        <v>9.3552283176119015</v>
      </c>
      <c r="D166" s="11">
        <f t="shared" si="146"/>
        <v>7.2795482824823923</v>
      </c>
      <c r="E166" s="11">
        <f t="shared" si="146"/>
        <v>7.3882344038848791</v>
      </c>
      <c r="F166" s="11">
        <f t="shared" si="146"/>
        <v>8.4187768921036383</v>
      </c>
      <c r="H166" s="40">
        <f t="shared" si="147"/>
        <v>-2.6861276684498114</v>
      </c>
      <c r="I166" s="40">
        <f t="shared" si="148"/>
        <v>0.9740179379975622</v>
      </c>
      <c r="L166" s="10" t="str">
        <f t="shared" ref="L166:Q166" si="177">L21</f>
        <v>51 Skilled agricultural and related trades</v>
      </c>
      <c r="M166" s="11">
        <f t="shared" si="177"/>
        <v>6.3950847406329849</v>
      </c>
      <c r="N166" s="11">
        <f t="shared" si="177"/>
        <v>7.9771769117738218</v>
      </c>
      <c r="O166" s="11">
        <f t="shared" si="177"/>
        <v>5.4407991264394111</v>
      </c>
      <c r="P166" s="11">
        <f t="shared" si="177"/>
        <v>5.3676377044654933</v>
      </c>
      <c r="Q166" s="11">
        <f t="shared" si="177"/>
        <v>5.9253133600103256</v>
      </c>
      <c r="S166" s="40">
        <f t="shared" si="150"/>
        <v>-3.1804014209817599</v>
      </c>
      <c r="T166" s="40">
        <f t="shared" si="151"/>
        <v>0.57033776854464868</v>
      </c>
      <c r="W166" s="10" t="str">
        <f t="shared" ref="W166:AB166" si="178">W21</f>
        <v>51 Skilled agricultural and related trades</v>
      </c>
      <c r="X166" s="11">
        <f t="shared" si="178"/>
        <v>1.9461560575442021</v>
      </c>
      <c r="Y166" s="11">
        <f t="shared" si="178"/>
        <v>1.3780514058380873</v>
      </c>
      <c r="Z166" s="11">
        <f t="shared" si="178"/>
        <v>1.8387491560429809</v>
      </c>
      <c r="AA166" s="11">
        <f t="shared" si="178"/>
        <v>2.0205966994193845</v>
      </c>
      <c r="AB166" s="11">
        <f t="shared" si="178"/>
        <v>2.4934635320933158</v>
      </c>
      <c r="AD166" s="40">
        <f t="shared" si="153"/>
        <v>-1.1289913273518803</v>
      </c>
      <c r="AE166" s="40">
        <f t="shared" si="154"/>
        <v>2.0513378008815586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24.992127990711936</v>
      </c>
      <c r="C167" s="11">
        <f t="shared" si="146"/>
        <v>26.483151116760933</v>
      </c>
      <c r="D167" s="11">
        <f t="shared" si="146"/>
        <v>22.992161336678354</v>
      </c>
      <c r="E167" s="11">
        <f t="shared" si="146"/>
        <v>23.264913857796646</v>
      </c>
      <c r="F167" s="11">
        <f t="shared" si="146"/>
        <v>22.343242797187987</v>
      </c>
      <c r="H167" s="40">
        <f t="shared" si="147"/>
        <v>-1.6543143773646185</v>
      </c>
      <c r="I167" s="40">
        <f t="shared" si="148"/>
        <v>-0.19068068455441178</v>
      </c>
      <c r="L167" s="10" t="str">
        <f t="shared" ref="L167:Q167" si="179">L22</f>
        <v>52 Skilled metal, electrical and electronic trades</v>
      </c>
      <c r="M167" s="11">
        <f t="shared" si="179"/>
        <v>24.418038693217778</v>
      </c>
      <c r="N167" s="11">
        <f t="shared" si="179"/>
        <v>25.463964994267403</v>
      </c>
      <c r="O167" s="11">
        <f t="shared" si="179"/>
        <v>22.250674979254782</v>
      </c>
      <c r="P167" s="11">
        <f t="shared" si="179"/>
        <v>21.909049636476862</v>
      </c>
      <c r="Q167" s="11">
        <f t="shared" si="179"/>
        <v>20.559352067421944</v>
      </c>
      <c r="S167" s="40">
        <f t="shared" si="150"/>
        <v>-1.8418233568633702</v>
      </c>
      <c r="T167" s="40">
        <f t="shared" si="151"/>
        <v>-0.5256563558485805</v>
      </c>
      <c r="W167" s="10" t="str">
        <f t="shared" ref="W167:AB167" si="180">W22</f>
        <v>52 Skilled metal, electrical and electronic trades</v>
      </c>
      <c r="X167" s="11">
        <f t="shared" si="180"/>
        <v>0.57408929749415261</v>
      </c>
      <c r="Y167" s="11">
        <f t="shared" si="180"/>
        <v>1.0191861224935186</v>
      </c>
      <c r="Z167" s="11">
        <f t="shared" si="180"/>
        <v>0.74148635742355506</v>
      </c>
      <c r="AA167" s="11">
        <f t="shared" si="180"/>
        <v>1.3558642213197418</v>
      </c>
      <c r="AB167" s="11">
        <f t="shared" si="180"/>
        <v>1.7838907297660513</v>
      </c>
      <c r="AD167" s="40">
        <f t="shared" si="153"/>
        <v>5.2506393988515532</v>
      </c>
      <c r="AE167" s="40">
        <f t="shared" si="154"/>
        <v>6.02729269352269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22.992439420060858</v>
      </c>
      <c r="C168" s="11">
        <f t="shared" si="146"/>
        <v>22.362370028002442</v>
      </c>
      <c r="D168" s="11">
        <f t="shared" si="146"/>
        <v>19.850752532626185</v>
      </c>
      <c r="E168" s="11">
        <f t="shared" si="146"/>
        <v>20.003344738468769</v>
      </c>
      <c r="F168" s="11">
        <f t="shared" si="146"/>
        <v>17.861585274348297</v>
      </c>
      <c r="H168" s="40">
        <f t="shared" si="147"/>
        <v>-2.895717216632443</v>
      </c>
      <c r="I168" s="40">
        <f t="shared" si="148"/>
        <v>-0.70145877680517499</v>
      </c>
      <c r="L168" s="10" t="str">
        <f t="shared" ref="L168:Q168" si="181">L23</f>
        <v>53 Skilled construction and building trades</v>
      </c>
      <c r="M168" s="11">
        <f t="shared" si="181"/>
        <v>22.627881843130837</v>
      </c>
      <c r="N168" s="11">
        <f t="shared" si="181"/>
        <v>21.923251064046504</v>
      </c>
      <c r="O168" s="11">
        <f t="shared" si="181"/>
        <v>19.437307358487764</v>
      </c>
      <c r="P168" s="11">
        <f t="shared" si="181"/>
        <v>19.732838661118322</v>
      </c>
      <c r="Q168" s="11">
        <f t="shared" si="181"/>
        <v>17.542907639531258</v>
      </c>
      <c r="S168" s="40">
        <f t="shared" si="150"/>
        <v>-2.9940350782492575</v>
      </c>
      <c r="T168" s="40">
        <f t="shared" si="151"/>
        <v>-0.68129879068988819</v>
      </c>
      <c r="W168" s="10" t="str">
        <f t="shared" ref="W168:AB168" si="182">W23</f>
        <v>53 Skilled construction and building trades</v>
      </c>
      <c r="X168" s="11">
        <f t="shared" si="182"/>
        <v>0.36455757693004898</v>
      </c>
      <c r="Y168" s="11">
        <f t="shared" si="182"/>
        <v>0.4391189639559232</v>
      </c>
      <c r="Z168" s="11">
        <f t="shared" si="182"/>
        <v>0.413445174138455</v>
      </c>
      <c r="AA168" s="11">
        <f t="shared" si="182"/>
        <v>0.27050607735046001</v>
      </c>
      <c r="AB168" s="11">
        <f t="shared" si="182"/>
        <v>0.31867763481704342</v>
      </c>
      <c r="AD168" s="40">
        <f t="shared" si="153"/>
        <v>2.5487473162934204</v>
      </c>
      <c r="AE168" s="40">
        <f t="shared" si="154"/>
        <v>-1.7206571517635605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18.942874252330373</v>
      </c>
      <c r="C169" s="11">
        <f t="shared" si="146"/>
        <v>17.449912394960094</v>
      </c>
      <c r="D169" s="11">
        <f t="shared" si="146"/>
        <v>16.020130016853329</v>
      </c>
      <c r="E169" s="11">
        <f t="shared" si="146"/>
        <v>17.43811160939644</v>
      </c>
      <c r="F169" s="11">
        <f t="shared" si="146"/>
        <v>18.261796209164096</v>
      </c>
      <c r="H169" s="40">
        <f t="shared" si="147"/>
        <v>-3.2960904705388372</v>
      </c>
      <c r="I169" s="40">
        <f t="shared" si="148"/>
        <v>0.87692385457829314</v>
      </c>
      <c r="L169" s="10" t="str">
        <f t="shared" ref="L169:Q169" si="183">L24</f>
        <v>54 Textiles, printing and other skilled trades</v>
      </c>
      <c r="M169" s="11">
        <f t="shared" si="183"/>
        <v>11.948284365865252</v>
      </c>
      <c r="N169" s="11">
        <f t="shared" si="183"/>
        <v>11.082642979004016</v>
      </c>
      <c r="O169" s="11">
        <f t="shared" si="183"/>
        <v>9.2729958369303027</v>
      </c>
      <c r="P169" s="11">
        <f t="shared" si="183"/>
        <v>10.106113703638393</v>
      </c>
      <c r="Q169" s="11">
        <f t="shared" si="183"/>
        <v>10.459583156283694</v>
      </c>
      <c r="S169" s="40">
        <f t="shared" si="150"/>
        <v>-4.943262849543073</v>
      </c>
      <c r="T169" s="40">
        <f t="shared" si="151"/>
        <v>0.8059780138499395</v>
      </c>
      <c r="W169" s="10" t="str">
        <f t="shared" ref="W169:AB169" si="184">W24</f>
        <v>54 Textiles, printing and other skilled trades</v>
      </c>
      <c r="X169" s="11">
        <f t="shared" si="184"/>
        <v>6.9945898864651319</v>
      </c>
      <c r="Y169" s="11">
        <f t="shared" si="184"/>
        <v>6.3672694159560841</v>
      </c>
      <c r="Z169" s="11">
        <f t="shared" si="184"/>
        <v>6.747134179923032</v>
      </c>
      <c r="AA169" s="11">
        <f t="shared" si="184"/>
        <v>7.3319979057580191</v>
      </c>
      <c r="AB169" s="11">
        <f t="shared" si="184"/>
        <v>7.8022130528804006</v>
      </c>
      <c r="AD169" s="40">
        <f t="shared" si="153"/>
        <v>-0.7177940259234239</v>
      </c>
      <c r="AE169" s="40">
        <f t="shared" si="154"/>
        <v>0.97330321330730829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60.359909143969162</v>
      </c>
      <c r="C170" s="11">
        <f t="shared" si="146"/>
        <v>64.604954437630269</v>
      </c>
      <c r="D170" s="11">
        <f t="shared" si="146"/>
        <v>61.909118769742562</v>
      </c>
      <c r="E170" s="11">
        <f t="shared" si="146"/>
        <v>64.290050819414134</v>
      </c>
      <c r="F170" s="11">
        <f t="shared" si="146"/>
        <v>68.12343565894875</v>
      </c>
      <c r="H170" s="40">
        <f t="shared" si="147"/>
        <v>0.50813373700686615</v>
      </c>
      <c r="I170" s="40">
        <f t="shared" si="148"/>
        <v>0.63972962817520074</v>
      </c>
      <c r="L170" s="10" t="str">
        <f t="shared" ref="L170:Q170" si="185">L25</f>
        <v>61 Caring personal service occupations</v>
      </c>
      <c r="M170" s="11">
        <f t="shared" si="185"/>
        <v>11.583356203196361</v>
      </c>
      <c r="N170" s="11">
        <f t="shared" si="185"/>
        <v>11.735289295412024</v>
      </c>
      <c r="O170" s="11">
        <f t="shared" si="185"/>
        <v>11.717419074021571</v>
      </c>
      <c r="P170" s="11">
        <f t="shared" si="185"/>
        <v>13.956039700560925</v>
      </c>
      <c r="Q170" s="11">
        <f t="shared" si="185"/>
        <v>16.094623800329686</v>
      </c>
      <c r="S170" s="40">
        <f t="shared" si="150"/>
        <v>0.23041077164405177</v>
      </c>
      <c r="T170" s="40">
        <f t="shared" si="151"/>
        <v>2.1386055801958515</v>
      </c>
      <c r="W170" s="10" t="str">
        <f t="shared" ref="W170:AB170" si="186">W25</f>
        <v>61 Caring personal service occupations</v>
      </c>
      <c r="X170" s="11">
        <f t="shared" si="186"/>
        <v>48.776552940772795</v>
      </c>
      <c r="Y170" s="11">
        <f t="shared" si="186"/>
        <v>52.869665142218302</v>
      </c>
      <c r="Z170" s="11">
        <f t="shared" si="186"/>
        <v>50.191699695720963</v>
      </c>
      <c r="AA170" s="11">
        <f t="shared" si="186"/>
        <v>50.334011118853191</v>
      </c>
      <c r="AB170" s="11">
        <f t="shared" si="186"/>
        <v>52.028811858619072</v>
      </c>
      <c r="AD170" s="40">
        <f t="shared" si="153"/>
        <v>0.5736379061306307</v>
      </c>
      <c r="AE170" s="40">
        <f t="shared" si="154"/>
        <v>0.23994053783271685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21.298453523845314</v>
      </c>
      <c r="C171" s="11">
        <f t="shared" si="146"/>
        <v>22.924735332251505</v>
      </c>
      <c r="D171" s="11">
        <f t="shared" si="146"/>
        <v>21.081551676176787</v>
      </c>
      <c r="E171" s="11">
        <f t="shared" si="146"/>
        <v>19.613359572345257</v>
      </c>
      <c r="F171" s="11">
        <f t="shared" si="146"/>
        <v>19.828111666909656</v>
      </c>
      <c r="H171" s="40">
        <f t="shared" si="147"/>
        <v>-0.20451329946910013</v>
      </c>
      <c r="I171" s="40">
        <f t="shared" si="148"/>
        <v>-0.40781694535771962</v>
      </c>
      <c r="L171" s="10" t="str">
        <f t="shared" ref="L171:Q171" si="187">L26</f>
        <v>62 Leisure, travel and related personal service occupations</v>
      </c>
      <c r="M171" s="11">
        <f t="shared" si="187"/>
        <v>6.2847611535672785</v>
      </c>
      <c r="N171" s="11">
        <f t="shared" si="187"/>
        <v>7.1574228738207486</v>
      </c>
      <c r="O171" s="11">
        <f t="shared" si="187"/>
        <v>6.459723487241555</v>
      </c>
      <c r="P171" s="11">
        <f t="shared" si="187"/>
        <v>6.3006087847952577</v>
      </c>
      <c r="Q171" s="11">
        <f t="shared" si="187"/>
        <v>6.9731100290013197</v>
      </c>
      <c r="S171" s="40">
        <f t="shared" si="150"/>
        <v>0.55068420862802725</v>
      </c>
      <c r="T171" s="40">
        <f t="shared" si="151"/>
        <v>0.5111339510496693</v>
      </c>
      <c r="W171" s="10" t="str">
        <f t="shared" ref="W171:AB171" si="188">W26</f>
        <v>62 Leisure, travel and related personal service occupations</v>
      </c>
      <c r="X171" s="11">
        <f t="shared" si="188"/>
        <v>15.013692370278013</v>
      </c>
      <c r="Y171" s="11">
        <f t="shared" si="188"/>
        <v>15.767312458430752</v>
      </c>
      <c r="Z171" s="11">
        <f t="shared" si="188"/>
        <v>14.621828188935218</v>
      </c>
      <c r="AA171" s="11">
        <f t="shared" si="188"/>
        <v>13.312750787549993</v>
      </c>
      <c r="AB171" s="11">
        <f t="shared" si="188"/>
        <v>12.855001637908305</v>
      </c>
      <c r="AD171" s="40">
        <f t="shared" si="153"/>
        <v>-0.52754587912524631</v>
      </c>
      <c r="AE171" s="40">
        <f t="shared" si="154"/>
        <v>-0.85487515280224802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0.92152197898617327</v>
      </c>
      <c r="C172" s="11">
        <f t="shared" si="146"/>
        <v>0.79336623076334301</v>
      </c>
      <c r="D172" s="11">
        <f t="shared" si="146"/>
        <v>0.96446642323378384</v>
      </c>
      <c r="E172" s="11">
        <f t="shared" si="146"/>
        <v>0.72890899546986965</v>
      </c>
      <c r="F172" s="11">
        <f t="shared" si="146"/>
        <v>0.77557355526226401</v>
      </c>
      <c r="H172" s="40">
        <f t="shared" si="147"/>
        <v>0.9151297599418573</v>
      </c>
      <c r="I172" s="40">
        <f t="shared" si="148"/>
        <v>-1.4426407099110694</v>
      </c>
      <c r="L172" s="10" t="str">
        <f t="shared" ref="L172:Q172" si="189">L27</f>
        <v>63 Community and civil enforcement occupations</v>
      </c>
      <c r="M172" s="11">
        <f t="shared" si="189"/>
        <v>0.69510521369885248</v>
      </c>
      <c r="N172" s="11">
        <f t="shared" si="189"/>
        <v>0.51460309169425111</v>
      </c>
      <c r="O172" s="11">
        <f t="shared" si="189"/>
        <v>0.73365179814260784</v>
      </c>
      <c r="P172" s="11">
        <f t="shared" si="189"/>
        <v>0.41019982919721548</v>
      </c>
      <c r="Q172" s="11">
        <f t="shared" si="189"/>
        <v>0.46102543659753503</v>
      </c>
      <c r="S172" s="40">
        <f t="shared" si="150"/>
        <v>1.0852729397689664</v>
      </c>
      <c r="T172" s="40">
        <f t="shared" si="151"/>
        <v>-3.0497365776870011</v>
      </c>
      <c r="W172" s="10" t="str">
        <f t="shared" ref="W172:AB172" si="190">W27</f>
        <v>63 Community and civil enforcement occupations</v>
      </c>
      <c r="X172" s="11">
        <f t="shared" si="190"/>
        <v>0.22641676528731999</v>
      </c>
      <c r="Y172" s="11">
        <f t="shared" si="190"/>
        <v>0.27876313906909234</v>
      </c>
      <c r="Z172" s="11">
        <f t="shared" si="190"/>
        <v>0.23081462509117637</v>
      </c>
      <c r="AA172" s="11">
        <f t="shared" si="190"/>
        <v>0.31870916627265367</v>
      </c>
      <c r="AB172" s="11">
        <f t="shared" si="190"/>
        <v>0.31454811866472959</v>
      </c>
      <c r="AD172" s="40">
        <f t="shared" si="153"/>
        <v>0.38549120057616015</v>
      </c>
      <c r="AE172" s="40">
        <f t="shared" si="154"/>
        <v>2.084918069247732</v>
      </c>
    </row>
    <row r="173" spans="1:31" x14ac:dyDescent="0.2">
      <c r="A173" s="10" t="str">
        <f t="shared" si="142"/>
        <v>71 Sales occupations</v>
      </c>
      <c r="B173" s="11">
        <f t="shared" si="142"/>
        <v>50.12186191816896</v>
      </c>
      <c r="C173" s="11">
        <f t="shared" si="146"/>
        <v>47.901529213748212</v>
      </c>
      <c r="D173" s="11">
        <f t="shared" si="146"/>
        <v>47.652914566235552</v>
      </c>
      <c r="E173" s="11">
        <f t="shared" si="146"/>
        <v>47.175392389096018</v>
      </c>
      <c r="F173" s="11">
        <f t="shared" si="146"/>
        <v>45.81395431501516</v>
      </c>
      <c r="H173" s="40">
        <f t="shared" si="147"/>
        <v>-1.0051836015676274</v>
      </c>
      <c r="I173" s="40">
        <f t="shared" si="148"/>
        <v>-0.26202325344614197</v>
      </c>
      <c r="L173" s="10" t="str">
        <f t="shared" ref="L173:Q173" si="191">L28</f>
        <v>71 Sales occupations</v>
      </c>
      <c r="M173" s="11">
        <f t="shared" si="191"/>
        <v>21.555913964013385</v>
      </c>
      <c r="N173" s="11">
        <f t="shared" si="191"/>
        <v>21.648783638125881</v>
      </c>
      <c r="O173" s="11">
        <f t="shared" si="191"/>
        <v>21.472159660214515</v>
      </c>
      <c r="P173" s="11">
        <f t="shared" si="191"/>
        <v>21.536712985036889</v>
      </c>
      <c r="Q173" s="11">
        <f t="shared" si="191"/>
        <v>21.600320792704338</v>
      </c>
      <c r="S173" s="40">
        <f t="shared" si="150"/>
        <v>-7.7829942446061562E-2</v>
      </c>
      <c r="T173" s="40">
        <f t="shared" si="151"/>
        <v>3.9681001441005392E-2</v>
      </c>
      <c r="W173" s="10" t="str">
        <f t="shared" ref="W173:AB173" si="192">W28</f>
        <v>71 Sales occupations</v>
      </c>
      <c r="X173" s="11">
        <f t="shared" si="192"/>
        <v>28.565947954155575</v>
      </c>
      <c r="Y173" s="11">
        <f t="shared" si="192"/>
        <v>26.252745575622274</v>
      </c>
      <c r="Z173" s="11">
        <f t="shared" si="192"/>
        <v>26.180754906021043</v>
      </c>
      <c r="AA173" s="11">
        <f t="shared" si="192"/>
        <v>25.638679404059079</v>
      </c>
      <c r="AB173" s="11">
        <f t="shared" si="192"/>
        <v>24.213633522310857</v>
      </c>
      <c r="AD173" s="40">
        <f t="shared" si="153"/>
        <v>-1.7286991743941327</v>
      </c>
      <c r="AE173" s="40">
        <f t="shared" si="154"/>
        <v>-0.51937159128204735</v>
      </c>
    </row>
    <row r="174" spans="1:31" x14ac:dyDescent="0.2">
      <c r="A174" s="10" t="str">
        <f t="shared" si="142"/>
        <v>72 Customer service occupations</v>
      </c>
      <c r="B174" s="11">
        <f t="shared" si="142"/>
        <v>12.419555486391111</v>
      </c>
      <c r="C174" s="11">
        <f t="shared" si="146"/>
        <v>13.393069803205837</v>
      </c>
      <c r="D174" s="11">
        <f t="shared" si="146"/>
        <v>13.54489354431915</v>
      </c>
      <c r="E174" s="11">
        <f t="shared" si="146"/>
        <v>14.93851273831697</v>
      </c>
      <c r="F174" s="11">
        <f t="shared" si="146"/>
        <v>16.482911628866653</v>
      </c>
      <c r="H174" s="40">
        <f t="shared" si="147"/>
        <v>1.7498807227357638</v>
      </c>
      <c r="I174" s="40">
        <f t="shared" si="148"/>
        <v>1.3173655933797157</v>
      </c>
      <c r="L174" s="10" t="str">
        <f t="shared" ref="L174:Q174" si="193">L29</f>
        <v>72 Customer service occupations</v>
      </c>
      <c r="M174" s="11">
        <f t="shared" si="193"/>
        <v>4.4501157327008025</v>
      </c>
      <c r="N174" s="11">
        <f t="shared" si="193"/>
        <v>4.0845695324429823</v>
      </c>
      <c r="O174" s="11">
        <f t="shared" si="193"/>
        <v>4.696409587528465</v>
      </c>
      <c r="P174" s="11">
        <f t="shared" si="193"/>
        <v>5.8088142526485305</v>
      </c>
      <c r="Q174" s="11">
        <f t="shared" si="193"/>
        <v>6.8265044395691783</v>
      </c>
      <c r="S174" s="40">
        <f t="shared" si="150"/>
        <v>1.0831883841207368</v>
      </c>
      <c r="T174" s="40">
        <f t="shared" si="151"/>
        <v>2.5247755996784083</v>
      </c>
      <c r="W174" s="10" t="str">
        <f t="shared" ref="W174:AB174" si="194">W29</f>
        <v>72 Customer service occupations</v>
      </c>
      <c r="X174" s="11">
        <f t="shared" si="194"/>
        <v>7.969439753690315</v>
      </c>
      <c r="Y174" s="11">
        <f t="shared" si="194"/>
        <v>9.3085002707628686</v>
      </c>
      <c r="Z174" s="11">
        <f t="shared" si="194"/>
        <v>8.8484839567906768</v>
      </c>
      <c r="AA174" s="11">
        <f t="shared" si="194"/>
        <v>9.129698485668424</v>
      </c>
      <c r="AB174" s="11">
        <f t="shared" si="194"/>
        <v>9.6564071892974592</v>
      </c>
      <c r="AD174" s="40">
        <f t="shared" si="153"/>
        <v>2.1146881041846255</v>
      </c>
      <c r="AE174" s="40">
        <f>IF(AB$151-Z$151 &lt;&gt; 0,(EXP(LN(AB174/Z174)/(AB$151-Z$151))-1)*100,0)</f>
        <v>0.58420326637993458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11.738311185066136</v>
      </c>
      <c r="C175" s="11">
        <f t="shared" si="146"/>
        <v>12.185109177380017</v>
      </c>
      <c r="D175" s="11">
        <f t="shared" si="146"/>
        <v>10.744740318669564</v>
      </c>
      <c r="E175" s="11">
        <f t="shared" si="146"/>
        <v>11.422884855871242</v>
      </c>
      <c r="F175" s="11">
        <f t="shared" si="146"/>
        <v>10.876026155973342</v>
      </c>
      <c r="H175" s="40">
        <f t="shared" si="147"/>
        <v>-1.7532798120886595</v>
      </c>
      <c r="I175" s="40">
        <f t="shared" si="148"/>
        <v>8.0996581424819247E-2</v>
      </c>
      <c r="L175" s="10" t="str">
        <f t="shared" ref="L175:Q175" si="195">L30</f>
        <v>81 Process, plant and machine operatives</v>
      </c>
      <c r="M175" s="11">
        <f t="shared" si="195"/>
        <v>9.7753516973168217</v>
      </c>
      <c r="N175" s="11">
        <f t="shared" si="195"/>
        <v>10.162479091049407</v>
      </c>
      <c r="O175" s="11">
        <f t="shared" si="195"/>
        <v>8.9538643597825356</v>
      </c>
      <c r="P175" s="11">
        <f t="shared" si="195"/>
        <v>9.3243652170396487</v>
      </c>
      <c r="Q175" s="11">
        <f t="shared" si="195"/>
        <v>8.7669427801067563</v>
      </c>
      <c r="S175" s="40">
        <f t="shared" si="150"/>
        <v>-1.740256991002409</v>
      </c>
      <c r="T175" s="40">
        <f t="shared" si="151"/>
        <v>-0.14054824027425195</v>
      </c>
      <c r="W175" s="10" t="str">
        <f t="shared" ref="W175:AB175" si="196">W30</f>
        <v>81 Process, plant and machine operatives</v>
      </c>
      <c r="X175" s="11">
        <f t="shared" si="196"/>
        <v>1.9629594877493184</v>
      </c>
      <c r="Y175" s="11">
        <f t="shared" si="196"/>
        <v>2.0226300863305862</v>
      </c>
      <c r="Z175" s="11">
        <f t="shared" si="196"/>
        <v>1.7908759588870293</v>
      </c>
      <c r="AA175" s="11">
        <f t="shared" si="196"/>
        <v>2.0985196388316001</v>
      </c>
      <c r="AB175" s="11">
        <f t="shared" si="196"/>
        <v>2.1090833758665744</v>
      </c>
      <c r="AD175" s="40">
        <f t="shared" si="153"/>
        <v>-1.818235251712863</v>
      </c>
      <c r="AE175" s="40">
        <f t="shared" si="154"/>
        <v>1.0962895015835805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27.616628710312789</v>
      </c>
      <c r="C176" s="11">
        <f t="shared" si="146"/>
        <v>31.461381514988105</v>
      </c>
      <c r="D176" s="11">
        <f t="shared" si="146"/>
        <v>25.718781228730894</v>
      </c>
      <c r="E176" s="11">
        <f t="shared" si="146"/>
        <v>25.329379198852404</v>
      </c>
      <c r="F176" s="11">
        <f t="shared" si="146"/>
        <v>24.412219944400576</v>
      </c>
      <c r="H176" s="40">
        <f t="shared" si="147"/>
        <v>-1.4138414190683402</v>
      </c>
      <c r="I176" s="40">
        <f t="shared" si="148"/>
        <v>-0.3469812093367608</v>
      </c>
      <c r="L176" s="10" t="str">
        <f t="shared" ref="L176:Q176" si="197">L31</f>
        <v>82 Transport and mobile machine drivers and operatives</v>
      </c>
      <c r="M176" s="11">
        <f t="shared" si="197"/>
        <v>25.190761096413706</v>
      </c>
      <c r="N176" s="11">
        <f t="shared" si="197"/>
        <v>28.962503122899331</v>
      </c>
      <c r="O176" s="11">
        <f t="shared" si="197"/>
        <v>23.608089519020869</v>
      </c>
      <c r="P176" s="11">
        <f t="shared" si="197"/>
        <v>22.581687445996344</v>
      </c>
      <c r="Q176" s="11">
        <f t="shared" si="197"/>
        <v>21.310483386686045</v>
      </c>
      <c r="S176" s="40">
        <f t="shared" si="150"/>
        <v>-1.2893729292712486</v>
      </c>
      <c r="T176" s="40">
        <f t="shared" si="151"/>
        <v>-0.68027756518189708</v>
      </c>
      <c r="W176" s="10" t="str">
        <f t="shared" ref="W176:AB176" si="198">W31</f>
        <v>82 Transport and mobile machine drivers and operatives</v>
      </c>
      <c r="X176" s="11">
        <f t="shared" si="198"/>
        <v>2.4258676138990687</v>
      </c>
      <c r="Y176" s="11">
        <f t="shared" si="198"/>
        <v>2.4988783920887618</v>
      </c>
      <c r="Z176" s="11">
        <f t="shared" si="198"/>
        <v>2.110691709710022</v>
      </c>
      <c r="AA176" s="11">
        <f t="shared" si="198"/>
        <v>2.7476917528560629</v>
      </c>
      <c r="AB176" s="11">
        <f t="shared" si="198"/>
        <v>3.1017365577145384</v>
      </c>
      <c r="AD176" s="40">
        <f t="shared" si="153"/>
        <v>-2.7450888211948521</v>
      </c>
      <c r="AE176" s="40">
        <f t="shared" si="154"/>
        <v>2.5995226720918252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11.17167519731867</v>
      </c>
      <c r="C177" s="11">
        <f t="shared" si="146"/>
        <v>10.09302432608356</v>
      </c>
      <c r="D177" s="11">
        <f t="shared" si="146"/>
        <v>8.9228356697226037</v>
      </c>
      <c r="E177" s="11">
        <f t="shared" si="146"/>
        <v>16.144100587044484</v>
      </c>
      <c r="F177" s="11">
        <f t="shared" si="146"/>
        <v>17.79277383696374</v>
      </c>
      <c r="H177" s="40">
        <f t="shared" si="147"/>
        <v>-4.3958116496820914</v>
      </c>
      <c r="I177" s="40">
        <f t="shared" si="148"/>
        <v>4.7086879201738707</v>
      </c>
      <c r="L177" s="10" t="str">
        <f t="shared" ref="L177:Q178" si="199">L32</f>
        <v>91 Elementary trades and related occupations</v>
      </c>
      <c r="M177" s="11">
        <f t="shared" si="199"/>
        <v>9.0804771226574239</v>
      </c>
      <c r="N177" s="11">
        <f t="shared" si="199"/>
        <v>8.4200652055719871</v>
      </c>
      <c r="O177" s="11">
        <f t="shared" si="199"/>
        <v>7.4479473493161885</v>
      </c>
      <c r="P177" s="11">
        <f t="shared" si="199"/>
        <v>10.115948338949773</v>
      </c>
      <c r="Q177" s="11">
        <f t="shared" si="199"/>
        <v>10.698477056733006</v>
      </c>
      <c r="S177" s="40">
        <f t="shared" si="150"/>
        <v>-3.8862358967460264</v>
      </c>
      <c r="T177" s="40">
        <f t="shared" si="151"/>
        <v>2.4438026378905686</v>
      </c>
      <c r="W177" s="10" t="str">
        <f t="shared" ref="W177:AB178" si="200">W32</f>
        <v>91 Elementary trades and related occupations</v>
      </c>
      <c r="X177" s="11">
        <f t="shared" si="200"/>
        <v>2.0911980746612389</v>
      </c>
      <c r="Y177" s="11">
        <f t="shared" si="200"/>
        <v>1.6729591205115644</v>
      </c>
      <c r="Z177" s="11">
        <f t="shared" si="200"/>
        <v>1.4748883204064103</v>
      </c>
      <c r="AA177" s="11">
        <f t="shared" si="200"/>
        <v>6.0281522480947087</v>
      </c>
      <c r="AB177" s="11">
        <f t="shared" si="200"/>
        <v>7.0942967802307617</v>
      </c>
      <c r="AD177" s="40">
        <f t="shared" si="153"/>
        <v>-6.7448568210374038</v>
      </c>
      <c r="AE177" s="40">
        <f t="shared" si="154"/>
        <v>11.039291251412987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84.475560766463445</v>
      </c>
      <c r="C178" s="11">
        <f t="shared" si="146"/>
        <v>86.366274550942236</v>
      </c>
      <c r="D178" s="11">
        <f t="shared" si="146"/>
        <v>78.824297558750686</v>
      </c>
      <c r="E178" s="11">
        <f t="shared" si="146"/>
        <v>71.27474368930821</v>
      </c>
      <c r="F178" s="11">
        <f t="shared" si="146"/>
        <v>66.264099337835944</v>
      </c>
      <c r="H178" s="40">
        <f>IF(D$151-B$151 &lt;&gt; 0,(EXP(LN(D178/B178)/(D$151-B$151))-1)*100,0)</f>
        <v>-1.3752750200043962</v>
      </c>
      <c r="I178" s="40">
        <f t="shared" ref="I178" si="201">IF(F$151-D$151 &lt;&gt; 0,(EXP(LN(F178/D178)/(F$151-D$151))-1)*100,0)</f>
        <v>-1.1504842715572394</v>
      </c>
      <c r="L178" s="10" t="str">
        <f t="shared" si="199"/>
        <v>92 Elementary administration and service occupations</v>
      </c>
      <c r="M178" s="11">
        <f t="shared" si="199"/>
        <v>40.133612932918318</v>
      </c>
      <c r="N178" s="11">
        <f t="shared" si="199"/>
        <v>40.274207813027594</v>
      </c>
      <c r="O178" s="11">
        <f t="shared" si="199"/>
        <v>37.14553393486861</v>
      </c>
      <c r="P178" s="11">
        <f t="shared" si="199"/>
        <v>35.615271111635018</v>
      </c>
      <c r="Q178" s="11">
        <f t="shared" si="199"/>
        <v>32.62771548816464</v>
      </c>
      <c r="S178" s="40">
        <f t="shared" ref="S178" si="202">IF(O$151-M$151 &lt;&gt; 0,(EXP(LN(O178/M178)/(O$151-M$151))-1)*100,0)</f>
        <v>-1.5355023590555072</v>
      </c>
      <c r="T178" s="40">
        <f t="shared" ref="T178" si="203">IF(Q$151-O$151 &lt;&gt; 0,(EXP(LN(Q178/O178)/(Q$151-O$151))-1)*100,0)</f>
        <v>-0.86081658223496893</v>
      </c>
      <c r="W178" s="10" t="str">
        <f t="shared" si="200"/>
        <v>92 Elementary administration and service occupations</v>
      </c>
      <c r="X178" s="11">
        <f t="shared" si="200"/>
        <v>44.34194783354495</v>
      </c>
      <c r="Y178" s="11">
        <f t="shared" si="200"/>
        <v>46.092066737914806</v>
      </c>
      <c r="Z178" s="11">
        <f t="shared" si="200"/>
        <v>41.678763623882091</v>
      </c>
      <c r="AA178" s="11">
        <f t="shared" si="200"/>
        <v>35.659472577673164</v>
      </c>
      <c r="AB178" s="11">
        <f t="shared" si="200"/>
        <v>33.636383849671404</v>
      </c>
      <c r="AD178" s="40">
        <f t="shared" ref="AD178" si="204">IF(Z$151-X$151 &lt;&gt; 0,(EXP(LN(Z178/X178)/(Z$151-X$151))-1)*100,0)</f>
        <v>-1.2311465925736842</v>
      </c>
      <c r="AE178" s="40">
        <f t="shared" ref="AE178" si="205">IF(AB$151-Z$151 &lt;&gt; 0,(EXP(LN(AB178/Z178)/(AB$151-Z$151))-1)*100,0)</f>
        <v>-1.4190577614943467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810.76200000000017</v>
      </c>
      <c r="C180" s="34">
        <f t="shared" si="206"/>
        <v>863.70900000000006</v>
      </c>
      <c r="D180" s="34">
        <f t="shared" si="206"/>
        <v>844.02900000000022</v>
      </c>
      <c r="E180" s="34">
        <f t="shared" si="206"/>
        <v>860.25499999999988</v>
      </c>
      <c r="F180" s="34">
        <f t="shared" si="206"/>
        <v>885.48499999999945</v>
      </c>
      <c r="H180" s="43">
        <f>IF(D$151-B$151 &lt;&gt; 0,(EXP(LN(D180/B180)/(D$151-B$151))-1)*100,0)</f>
        <v>0.80748890696860087</v>
      </c>
      <c r="I180" s="43">
        <f t="shared" si="148"/>
        <v>0.3201692055678107</v>
      </c>
      <c r="L180" s="231" t="str">
        <f t="shared" ref="L180:Q180" si="207">L35</f>
        <v>All occupations</v>
      </c>
      <c r="M180" s="34">
        <f t="shared" si="207"/>
        <v>415.01728129994541</v>
      </c>
      <c r="N180" s="34">
        <f t="shared" si="207"/>
        <v>437.4166357700812</v>
      </c>
      <c r="O180" s="34">
        <f t="shared" si="207"/>
        <v>422.6079657215538</v>
      </c>
      <c r="P180" s="34">
        <f t="shared" si="207"/>
        <v>430.46707773034217</v>
      </c>
      <c r="Q180" s="34">
        <f t="shared" si="207"/>
        <v>442.17854169655931</v>
      </c>
      <c r="S180" s="43">
        <f t="shared" ref="S180" si="208">IF(O$151-M$151 &lt;&gt; 0,(EXP(LN(O180/M180)/(O$151-M$151))-1)*100,0)</f>
        <v>0.36315367629655704</v>
      </c>
      <c r="T180" s="43">
        <f t="shared" ref="T180" si="209">IF(Q$151-O$151 &lt;&gt; 0,(EXP(LN(Q180/O180)/(Q$151-O$151))-1)*100,0)</f>
        <v>0.30224776147209642</v>
      </c>
      <c r="W180" s="231" t="str">
        <f t="shared" ref="W180:AB180" si="210">W35</f>
        <v>All occupations</v>
      </c>
      <c r="X180" s="34">
        <f t="shared" si="210"/>
        <v>395.7447187000547</v>
      </c>
      <c r="Y180" s="34">
        <f t="shared" si="210"/>
        <v>426.29236422991931</v>
      </c>
      <c r="Z180" s="34">
        <f t="shared" si="210"/>
        <v>421.42103427844665</v>
      </c>
      <c r="AA180" s="34">
        <f t="shared" si="210"/>
        <v>429.7879222696576</v>
      </c>
      <c r="AB180" s="34">
        <f t="shared" si="210"/>
        <v>443.30645830344065</v>
      </c>
      <c r="AD180" s="43">
        <f t="shared" ref="AD180" si="211">IF(Z$151-X$151 &lt;&gt; 0,(EXP(LN(Z180/X180)/(Z$151-X$151))-1)*100,0)</f>
        <v>1.26519799058884</v>
      </c>
      <c r="AE180" s="43">
        <f t="shared" ref="AE180" si="212">IF(AB$151-Z$151 &lt;&gt; 0,(EXP(LN(AB180/Z180)/(AB$151-Z$151))-1)*100,0)</f>
        <v>0.33809622687834828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Coast to Capital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90.385345216584128</v>
      </c>
      <c r="C7" s="31">
        <f>'Occ T1'!C8</f>
        <v>103.3519049283895</v>
      </c>
      <c r="D7" s="31">
        <f>'Occ T1'!D8</f>
        <v>103.48984965678839</v>
      </c>
      <c r="E7" s="31">
        <f>'Occ T1'!E8</f>
        <v>98.135581785107206</v>
      </c>
      <c r="F7" s="31">
        <f>'Occ T1'!F8</f>
        <v>106.6469250752032</v>
      </c>
      <c r="H7" s="31">
        <f>C7-B7</f>
        <v>12.966559711805374</v>
      </c>
      <c r="I7" s="31">
        <f>D7-C7</f>
        <v>0.13794472839889238</v>
      </c>
      <c r="J7" s="31">
        <f>E7-D7</f>
        <v>-5.3542678716811878</v>
      </c>
      <c r="K7" s="31">
        <f>F7-E7</f>
        <v>8.5113432900959936</v>
      </c>
      <c r="L7" s="31">
        <f>F7-D7</f>
        <v>3.1570754184148058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61.595106570056316</v>
      </c>
      <c r="C8" s="32">
        <f>'Occ T2'!C8</f>
        <v>72.85763596822504</v>
      </c>
      <c r="D8" s="32">
        <f>'Occ T2'!D8</f>
        <v>73.54306461016435</v>
      </c>
      <c r="E8" s="32">
        <f>'Occ T2'!E8</f>
        <v>66.787399005233425</v>
      </c>
      <c r="F8" s="32">
        <f>'Occ T2'!F8</f>
        <v>71.534953715217085</v>
      </c>
      <c r="H8" s="31">
        <f t="shared" ref="H8:H9" si="0">C8-B8</f>
        <v>11.262529398168724</v>
      </c>
      <c r="I8" s="31">
        <f t="shared" ref="I8:I9" si="1">D8-C8</f>
        <v>0.68542864193931052</v>
      </c>
      <c r="J8" s="31">
        <f t="shared" ref="J8:J9" si="2">E8-D8</f>
        <v>-6.7556656049309254</v>
      </c>
      <c r="K8" s="31">
        <f t="shared" ref="K8:K9" si="3">F8-E8</f>
        <v>4.7475547099836604</v>
      </c>
      <c r="L8" s="31">
        <f t="shared" ref="L8:L49" si="4">F8-D8</f>
        <v>-2.008110894947265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28.790238646527808</v>
      </c>
      <c r="C9" s="32">
        <f>'Occ T2'!C9</f>
        <v>30.494268960164462</v>
      </c>
      <c r="D9" s="32">
        <f>'Occ T2'!D9</f>
        <v>29.946785046624044</v>
      </c>
      <c r="E9" s="32">
        <f>'Occ T2'!E9</f>
        <v>31.348182779873781</v>
      </c>
      <c r="F9" s="32">
        <f>'Occ T2'!F9</f>
        <v>35.111971359986114</v>
      </c>
      <c r="H9" s="31">
        <f t="shared" si="0"/>
        <v>1.7040303136366539</v>
      </c>
      <c r="I9" s="31">
        <f t="shared" si="1"/>
        <v>-0.54748391354041814</v>
      </c>
      <c r="J9" s="31">
        <f t="shared" si="2"/>
        <v>1.4013977332497376</v>
      </c>
      <c r="K9" s="31">
        <f t="shared" si="3"/>
        <v>3.7637885801123332</v>
      </c>
      <c r="L9" s="31">
        <f t="shared" si="4"/>
        <v>5.1651863133620708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164.87037425102454</v>
      </c>
      <c r="C11" s="31">
        <f>'Occ T1'!C9</f>
        <v>190.32991915818843</v>
      </c>
      <c r="D11" s="31">
        <f>'Occ T1'!D9</f>
        <v>195.86769029375122</v>
      </c>
      <c r="E11" s="31">
        <f>'Occ T1'!E9</f>
        <v>209.27510360015475</v>
      </c>
      <c r="F11" s="31">
        <f>'Occ T1'!F9</f>
        <v>227.02958743119225</v>
      </c>
      <c r="H11" s="31">
        <f>C11-B11</f>
        <v>25.459544907163888</v>
      </c>
      <c r="I11" s="31">
        <f t="shared" ref="I11:I49" si="5">D11-C11</f>
        <v>5.5377711355627923</v>
      </c>
      <c r="J11" s="31">
        <f>E11-D11</f>
        <v>13.407413306403527</v>
      </c>
      <c r="K11" s="31">
        <f>F11-E11</f>
        <v>17.754483831037504</v>
      </c>
      <c r="L11" s="31">
        <f t="shared" si="4"/>
        <v>31.161897137441031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49.139695400891299</v>
      </c>
      <c r="C12" s="10">
        <f>'Occ T2'!C10</f>
        <v>55.444105472650278</v>
      </c>
      <c r="D12" s="10">
        <f>'Occ T2'!D10</f>
        <v>57.32918880303761</v>
      </c>
      <c r="E12" s="10">
        <f>'Occ T2'!E10</f>
        <v>70.223594240879933</v>
      </c>
      <c r="F12" s="10">
        <f>'Occ T2'!F10</f>
        <v>78.73018924650917</v>
      </c>
      <c r="H12" s="11">
        <f t="shared" ref="H12:K14" si="6">C12-B12</f>
        <v>6.3044100717589799</v>
      </c>
      <c r="I12" s="31">
        <f t="shared" si="5"/>
        <v>1.8850833303873316</v>
      </c>
      <c r="J12" s="11">
        <f t="shared" si="6"/>
        <v>12.894405437842323</v>
      </c>
      <c r="K12" s="11">
        <f t="shared" si="6"/>
        <v>8.5065950056292365</v>
      </c>
      <c r="L12" s="31">
        <f t="shared" si="4"/>
        <v>21.40100044347156</v>
      </c>
    </row>
    <row r="13" spans="1:12" x14ac:dyDescent="0.2">
      <c r="A13" s="10" t="str">
        <f>'Occ T2'!A11</f>
        <v>22 Health professionals</v>
      </c>
      <c r="B13" s="10">
        <f>'Occ T2'!B11</f>
        <v>29.910446080913253</v>
      </c>
      <c r="C13" s="10">
        <f>'Occ T2'!C11</f>
        <v>36.612090266903408</v>
      </c>
      <c r="D13" s="10">
        <f>'Occ T2'!D11</f>
        <v>36.412489378103366</v>
      </c>
      <c r="E13" s="10">
        <f>'Occ T2'!E11</f>
        <v>35.333629036595127</v>
      </c>
      <c r="F13" s="10">
        <f>'Occ T2'!F11</f>
        <v>36.324872090185238</v>
      </c>
      <c r="H13" s="11">
        <f t="shared" si="6"/>
        <v>6.7016441859901548</v>
      </c>
      <c r="I13" s="31">
        <f t="shared" si="5"/>
        <v>-0.19960088880004179</v>
      </c>
      <c r="J13" s="11">
        <f t="shared" si="6"/>
        <v>-1.0788603415082392</v>
      </c>
      <c r="K13" s="11">
        <f t="shared" si="6"/>
        <v>0.99124305359011089</v>
      </c>
      <c r="L13" s="31">
        <f t="shared" si="4"/>
        <v>-8.7617287918128284E-2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35.396638863748379</v>
      </c>
      <c r="C14" s="10">
        <f>'Occ T2'!C12</f>
        <v>39.343863959436874</v>
      </c>
      <c r="D14" s="10">
        <f>'Occ T2'!D12</f>
        <v>39.698179015235404</v>
      </c>
      <c r="E14" s="10">
        <f>'Occ T2'!E12</f>
        <v>38.433399777436279</v>
      </c>
      <c r="F14" s="10">
        <f>'Occ T2'!F12</f>
        <v>40.808950185995698</v>
      </c>
      <c r="H14" s="11">
        <f t="shared" si="6"/>
        <v>3.9472250956884949</v>
      </c>
      <c r="I14" s="31">
        <f t="shared" si="5"/>
        <v>0.35431505579852995</v>
      </c>
      <c r="J14" s="11">
        <f t="shared" si="6"/>
        <v>-1.2647792377991252</v>
      </c>
      <c r="K14" s="11">
        <f t="shared" si="6"/>
        <v>2.3755504085594197</v>
      </c>
      <c r="L14" s="31">
        <f t="shared" si="4"/>
        <v>1.1107711707602945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50.423593905471591</v>
      </c>
      <c r="C15" s="10">
        <f>'Occ T2'!C13</f>
        <v>58.929859459197885</v>
      </c>
      <c r="D15" s="10">
        <f>'Occ T2'!D13</f>
        <v>62.427833097374844</v>
      </c>
      <c r="E15" s="10">
        <f>'Occ T2'!E13</f>
        <v>65.284480545243412</v>
      </c>
      <c r="F15" s="10">
        <f>'Occ T2'!F13</f>
        <v>71.165575908502149</v>
      </c>
      <c r="H15" s="11">
        <f t="shared" ref="H15" si="7">C15-B15</f>
        <v>8.5062655537262941</v>
      </c>
      <c r="I15" s="31">
        <f t="shared" si="5"/>
        <v>3.4979736381769584</v>
      </c>
      <c r="J15" s="11">
        <f t="shared" ref="J15" si="8">E15-D15</f>
        <v>2.8566474478685677</v>
      </c>
      <c r="K15" s="11">
        <f t="shared" ref="K15" si="9">F15-E15</f>
        <v>5.8810953632587371</v>
      </c>
      <c r="L15" s="31">
        <f t="shared" si="4"/>
        <v>8.7377428111273048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109.43547353662167</v>
      </c>
      <c r="C17" s="31">
        <f>'Occ T1'!C10</f>
        <v>116.75603943534162</v>
      </c>
      <c r="D17" s="31">
        <f>'Occ T1'!D10</f>
        <v>120.65605769675105</v>
      </c>
      <c r="E17" s="31">
        <f>'Occ T1'!E10</f>
        <v>126.06894811063596</v>
      </c>
      <c r="F17" s="31">
        <f>'Occ T1'!F10</f>
        <v>135.05188219616554</v>
      </c>
      <c r="H17" s="31">
        <f t="shared" ref="H17:K21" si="10">C17-B17</f>
        <v>7.3205658987199484</v>
      </c>
      <c r="I17" s="31">
        <f t="shared" si="5"/>
        <v>3.9000182614094285</v>
      </c>
      <c r="J17" s="31">
        <f t="shared" si="10"/>
        <v>5.4128904138849094</v>
      </c>
      <c r="K17" s="31">
        <f t="shared" si="10"/>
        <v>8.9829340855295783</v>
      </c>
      <c r="L17" s="31">
        <f t="shared" si="4"/>
        <v>14.395824499414488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12.602380648575904</v>
      </c>
      <c r="C18" s="10">
        <f>'Occ T2'!C14</f>
        <v>14.887322362082921</v>
      </c>
      <c r="D18" s="10">
        <f>'Occ T2'!D14</f>
        <v>16.022880748874112</v>
      </c>
      <c r="E18" s="10">
        <f>'Occ T2'!E14</f>
        <v>15.0680725413776</v>
      </c>
      <c r="F18" s="10">
        <f>'Occ T2'!F14</f>
        <v>16.163969361497685</v>
      </c>
      <c r="H18" s="11">
        <f t="shared" si="10"/>
        <v>2.2849417135070169</v>
      </c>
      <c r="I18" s="31">
        <f t="shared" si="5"/>
        <v>1.1355583867911907</v>
      </c>
      <c r="J18" s="11">
        <f t="shared" si="10"/>
        <v>-0.9548082074965123</v>
      </c>
      <c r="K18" s="11">
        <f t="shared" si="10"/>
        <v>1.0958968201200854</v>
      </c>
      <c r="L18" s="31">
        <f t="shared" si="4"/>
        <v>0.14108861262357308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13.448981244325154</v>
      </c>
      <c r="C19" s="10">
        <f>'Occ T2'!C15</f>
        <v>15.758464883062159</v>
      </c>
      <c r="D19" s="10">
        <f>'Occ T2'!D15</f>
        <v>16.072021548673167</v>
      </c>
      <c r="E19" s="10">
        <f>'Occ T2'!E15</f>
        <v>24.736880620033553</v>
      </c>
      <c r="F19" s="10">
        <f>'Occ T2'!F15</f>
        <v>28.070697591517831</v>
      </c>
      <c r="H19" s="11">
        <f t="shared" si="10"/>
        <v>2.3094836387370048</v>
      </c>
      <c r="I19" s="31">
        <f t="shared" si="5"/>
        <v>0.31355666561100826</v>
      </c>
      <c r="J19" s="11">
        <f t="shared" si="10"/>
        <v>8.6648590713603859</v>
      </c>
      <c r="K19" s="11">
        <f t="shared" si="10"/>
        <v>3.3338169714842785</v>
      </c>
      <c r="L19" s="31">
        <f t="shared" si="4"/>
        <v>11.998676042844664</v>
      </c>
    </row>
    <row r="20" spans="1:12" x14ac:dyDescent="0.2">
      <c r="A20" s="10" t="str">
        <f>'Occ T2'!A16</f>
        <v>33 Protective service occupations</v>
      </c>
      <c r="B20" s="10">
        <f>'Occ T2'!B16</f>
        <v>10.155262053087888</v>
      </c>
      <c r="C20" s="10">
        <f>'Occ T2'!C16</f>
        <v>10.128084280085526</v>
      </c>
      <c r="D20" s="10">
        <f>'Occ T2'!D16</f>
        <v>10.635707093942797</v>
      </c>
      <c r="E20" s="10">
        <f>'Occ T2'!E16</f>
        <v>9.2474817841401578</v>
      </c>
      <c r="F20" s="10">
        <f>'Occ T2'!F16</f>
        <v>9.8318614078764845</v>
      </c>
      <c r="H20" s="11">
        <f t="shared" si="10"/>
        <v>-2.7177773002362571E-2</v>
      </c>
      <c r="I20" s="31">
        <f t="shared" si="5"/>
        <v>0.50762281385727093</v>
      </c>
      <c r="J20" s="11">
        <f t="shared" si="10"/>
        <v>-1.3882253098026389</v>
      </c>
      <c r="K20" s="11">
        <f t="shared" si="10"/>
        <v>0.58437962373632679</v>
      </c>
      <c r="L20" s="31">
        <f t="shared" si="4"/>
        <v>-0.80384568606631213</v>
      </c>
    </row>
    <row r="21" spans="1:12" x14ac:dyDescent="0.2">
      <c r="A21" s="10" t="str">
        <f>'Occ T2'!A17</f>
        <v>34 Culture, media and sports occupations</v>
      </c>
      <c r="B21" s="10">
        <f>'Occ T2'!B17</f>
        <v>19.445543314841689</v>
      </c>
      <c r="C21" s="10">
        <f>'Occ T2'!C17</f>
        <v>18.35400423970998</v>
      </c>
      <c r="D21" s="10">
        <f>'Occ T2'!D17</f>
        <v>19.12083262739749</v>
      </c>
      <c r="E21" s="10">
        <f>'Occ T2'!E17</f>
        <v>17.389655890822883</v>
      </c>
      <c r="F21" s="10">
        <f>'Occ T2'!F17</f>
        <v>18.723904915928856</v>
      </c>
      <c r="H21" s="11">
        <f t="shared" si="10"/>
        <v>-1.0915390751317098</v>
      </c>
      <c r="I21" s="31">
        <f t="shared" si="5"/>
        <v>0.76682838768751083</v>
      </c>
      <c r="J21" s="11">
        <f t="shared" si="10"/>
        <v>-1.7311767365746071</v>
      </c>
      <c r="K21" s="11">
        <f t="shared" si="10"/>
        <v>1.3342490251059722</v>
      </c>
      <c r="L21" s="31">
        <f t="shared" si="4"/>
        <v>-0.39692771146863493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53.783306275791034</v>
      </c>
      <c r="C22" s="10">
        <f>'Occ T2'!C18</f>
        <v>57.628163670401037</v>
      </c>
      <c r="D22" s="10">
        <f>'Occ T2'!D18</f>
        <v>58.804615677863481</v>
      </c>
      <c r="E22" s="10">
        <f>'Occ T2'!E18</f>
        <v>59.626857274261766</v>
      </c>
      <c r="F22" s="10">
        <f>'Occ T2'!F18</f>
        <v>62.261448919344659</v>
      </c>
      <c r="H22" s="11">
        <f t="shared" ref="H22" si="11">C22-B22</f>
        <v>3.8448573946100026</v>
      </c>
      <c r="I22" s="31">
        <f t="shared" si="5"/>
        <v>1.1764520074624443</v>
      </c>
      <c r="J22" s="11">
        <f t="shared" ref="J22" si="12">E22-D22</f>
        <v>0.82224159639828542</v>
      </c>
      <c r="K22" s="11">
        <f t="shared" ref="K22" si="13">F22-E22</f>
        <v>2.6345916450828923</v>
      </c>
      <c r="L22" s="31">
        <f t="shared" si="4"/>
        <v>3.4568332414811778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90.678646623967666</v>
      </c>
      <c r="C24" s="31">
        <f>'Occ T1'!C11</f>
        <v>87.897030033752117</v>
      </c>
      <c r="D24" s="31">
        <f>'Occ T1'!D11</f>
        <v>88.509210428487705</v>
      </c>
      <c r="E24" s="31">
        <f>'Occ T1'!E11</f>
        <v>87.763429048836642</v>
      </c>
      <c r="F24" s="31">
        <f>'Occ T1'!F11</f>
        <v>79.502098024458391</v>
      </c>
      <c r="H24" s="31">
        <f t="shared" ref="H24:K26" si="14">C24-B24</f>
        <v>-2.781616590215549</v>
      </c>
      <c r="I24" s="31">
        <f t="shared" si="5"/>
        <v>0.61218039473558861</v>
      </c>
      <c r="J24" s="31">
        <f t="shared" si="14"/>
        <v>-0.7457813796510635</v>
      </c>
      <c r="K24" s="31">
        <f t="shared" si="14"/>
        <v>-8.2613310243782507</v>
      </c>
      <c r="L24" s="31">
        <f t="shared" si="4"/>
        <v>-9.0071124040293142</v>
      </c>
    </row>
    <row r="25" spans="1:12" x14ac:dyDescent="0.2">
      <c r="A25" t="str">
        <f>'Occ T2'!A19</f>
        <v>41 Administrative occupations</v>
      </c>
      <c r="B25" s="32">
        <f>'Occ T2'!B19</f>
        <v>70.148045636564206</v>
      </c>
      <c r="C25" s="32">
        <f>'Occ T2'!C19</f>
        <v>69.039756734949364</v>
      </c>
      <c r="D25" s="32">
        <f>'Occ T2'!D19</f>
        <v>70.247132864703659</v>
      </c>
      <c r="E25" s="32">
        <f>'Occ T2'!E19</f>
        <v>71.267736579131963</v>
      </c>
      <c r="F25" s="32">
        <f>'Occ T2'!F19</f>
        <v>67.098706015036555</v>
      </c>
      <c r="H25" s="11">
        <f t="shared" si="14"/>
        <v>-1.1082889016148414</v>
      </c>
      <c r="I25" s="31">
        <f t="shared" si="5"/>
        <v>1.2073761297542944</v>
      </c>
      <c r="J25" s="11">
        <f t="shared" si="14"/>
        <v>1.0206037144283044</v>
      </c>
      <c r="K25" s="11">
        <f t="shared" si="14"/>
        <v>-4.169030564095408</v>
      </c>
      <c r="L25" s="31">
        <f t="shared" si="4"/>
        <v>-3.1484268496671035</v>
      </c>
    </row>
    <row r="26" spans="1:12" x14ac:dyDescent="0.2">
      <c r="A26" t="str">
        <f>'Occ T2'!A20</f>
        <v>42 Secretarial and related occupations</v>
      </c>
      <c r="B26" s="32">
        <f>'Occ T2'!B20</f>
        <v>20.530600987403453</v>
      </c>
      <c r="C26" s="32">
        <f>'Occ T2'!C20</f>
        <v>18.857273298802752</v>
      </c>
      <c r="D26" s="32">
        <f>'Occ T2'!D20</f>
        <v>18.26207756378405</v>
      </c>
      <c r="E26" s="32">
        <f>'Occ T2'!E20</f>
        <v>16.495692469704675</v>
      </c>
      <c r="F26" s="32">
        <f>'Occ T2'!F20</f>
        <v>12.403392009421838</v>
      </c>
      <c r="H26" s="11">
        <f t="shared" si="14"/>
        <v>-1.6733276886007005</v>
      </c>
      <c r="I26" s="31">
        <f t="shared" si="5"/>
        <v>-0.59519573501870227</v>
      </c>
      <c r="J26" s="11">
        <f t="shared" si="14"/>
        <v>-1.7663850940793751</v>
      </c>
      <c r="K26" s="11">
        <f t="shared" si="14"/>
        <v>-4.0923004602828374</v>
      </c>
      <c r="L26" s="31">
        <f t="shared" si="4"/>
        <v>-5.8586855543622125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75.268682461280349</v>
      </c>
      <c r="C28" s="31">
        <f>'Occ T1'!C12</f>
        <v>75.650661857335365</v>
      </c>
      <c r="D28" s="31">
        <f>'Occ T1'!D12</f>
        <v>66.142592168640263</v>
      </c>
      <c r="E28" s="31">
        <f>'Occ T1'!E12</f>
        <v>68.094604609546735</v>
      </c>
      <c r="F28" s="31">
        <f>'Occ T1'!F12</f>
        <v>66.885401172804023</v>
      </c>
      <c r="H28" s="31">
        <f t="shared" ref="H28:K30" si="15">C28-B28</f>
        <v>0.38197939605501574</v>
      </c>
      <c r="I28" s="31">
        <f t="shared" si="5"/>
        <v>-9.5080696886951017</v>
      </c>
      <c r="J28" s="31">
        <f t="shared" si="15"/>
        <v>1.9520124409064721</v>
      </c>
      <c r="K28" s="31">
        <f t="shared" si="15"/>
        <v>-1.2092034367427118</v>
      </c>
      <c r="L28" s="31">
        <f t="shared" si="4"/>
        <v>0.74280900416376028</v>
      </c>
    </row>
    <row r="29" spans="1:12" x14ac:dyDescent="0.2">
      <c r="A29" s="10" t="str">
        <f>'Occ T2'!A21</f>
        <v>51 Skilled agricultural and related trades</v>
      </c>
      <c r="B29" s="10">
        <f>'Occ T2'!B21</f>
        <v>8.3412407981771839</v>
      </c>
      <c r="C29" s="10">
        <f>'Occ T2'!C21</f>
        <v>9.3552283176119015</v>
      </c>
      <c r="D29" s="10">
        <f>'Occ T2'!D21</f>
        <v>7.2795482824823923</v>
      </c>
      <c r="E29" s="10">
        <f>'Occ T2'!E21</f>
        <v>7.3882344038848791</v>
      </c>
      <c r="F29" s="10">
        <f>'Occ T2'!F21</f>
        <v>8.4187768921036383</v>
      </c>
      <c r="H29" s="11">
        <f t="shared" si="15"/>
        <v>1.0139875194347177</v>
      </c>
      <c r="I29" s="31">
        <f t="shared" si="5"/>
        <v>-2.0756800351295093</v>
      </c>
      <c r="J29" s="11">
        <f t="shared" si="15"/>
        <v>0.10868612140248679</v>
      </c>
      <c r="K29" s="11">
        <f t="shared" si="15"/>
        <v>1.0305424882187593</v>
      </c>
      <c r="L29" s="31">
        <f t="shared" si="4"/>
        <v>1.1392286096212461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24.992127990711936</v>
      </c>
      <c r="C30" s="10">
        <f>'Occ T2'!C22</f>
        <v>26.483151116760933</v>
      </c>
      <c r="D30" s="10">
        <f>'Occ T2'!D22</f>
        <v>22.992161336678354</v>
      </c>
      <c r="E30" s="10">
        <f>'Occ T2'!E22</f>
        <v>23.264913857796646</v>
      </c>
      <c r="F30" s="10">
        <f>'Occ T2'!F22</f>
        <v>22.343242797187987</v>
      </c>
      <c r="H30" s="11">
        <f t="shared" si="15"/>
        <v>1.4910231260489972</v>
      </c>
      <c r="I30" s="31">
        <f t="shared" si="5"/>
        <v>-3.4909897800825789</v>
      </c>
      <c r="J30" s="11">
        <f t="shared" si="15"/>
        <v>0.27275252111829218</v>
      </c>
      <c r="K30" s="11">
        <f t="shared" si="15"/>
        <v>-0.92167106060865933</v>
      </c>
      <c r="L30" s="31">
        <f t="shared" si="4"/>
        <v>-0.64891853949036715</v>
      </c>
    </row>
    <row r="31" spans="1:12" x14ac:dyDescent="0.2">
      <c r="A31" s="10" t="str">
        <f>'Occ T2'!A23</f>
        <v>53 Skilled construction and building trades</v>
      </c>
      <c r="B31" s="10">
        <f>'Occ T2'!B23</f>
        <v>22.992439420060858</v>
      </c>
      <c r="C31" s="10">
        <f>'Occ T2'!C23</f>
        <v>22.362370028002442</v>
      </c>
      <c r="D31" s="10">
        <f>'Occ T2'!D23</f>
        <v>19.850752532626185</v>
      </c>
      <c r="E31" s="10">
        <f>'Occ T2'!E23</f>
        <v>20.003344738468769</v>
      </c>
      <c r="F31" s="10">
        <f>'Occ T2'!F23</f>
        <v>17.861585274348297</v>
      </c>
      <c r="H31" s="11">
        <f t="shared" ref="H31:H32" si="16">C31-B31</f>
        <v>-0.63006939205841661</v>
      </c>
      <c r="I31" s="31">
        <f t="shared" si="5"/>
        <v>-2.5116174953762567</v>
      </c>
      <c r="J31" s="11">
        <f t="shared" ref="J31:J32" si="17">E31-D31</f>
        <v>0.15259220584258415</v>
      </c>
      <c r="K31" s="11">
        <f t="shared" ref="K31:K32" si="18">F31-E31</f>
        <v>-2.1417594641204722</v>
      </c>
      <c r="L31" s="31">
        <f t="shared" si="4"/>
        <v>-1.9891672582778881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18.942874252330373</v>
      </c>
      <c r="C32" s="10">
        <f>'Occ T2'!C24</f>
        <v>17.449912394960094</v>
      </c>
      <c r="D32" s="10">
        <f>'Occ T2'!D24</f>
        <v>16.020130016853329</v>
      </c>
      <c r="E32" s="10">
        <f>'Occ T2'!E24</f>
        <v>17.43811160939644</v>
      </c>
      <c r="F32" s="10">
        <f>'Occ T2'!F24</f>
        <v>18.261796209164096</v>
      </c>
      <c r="H32" s="11">
        <f t="shared" si="16"/>
        <v>-1.492961857370279</v>
      </c>
      <c r="I32" s="31">
        <f t="shared" si="5"/>
        <v>-1.4297823781067649</v>
      </c>
      <c r="J32" s="11">
        <f t="shared" si="17"/>
        <v>1.4179815925431107</v>
      </c>
      <c r="K32" s="11">
        <f t="shared" si="18"/>
        <v>0.82368459976765607</v>
      </c>
      <c r="L32" s="31">
        <f t="shared" si="4"/>
        <v>2.2416661923107668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82.57988464680065</v>
      </c>
      <c r="C34" s="31">
        <f>'Occ T1'!C13</f>
        <v>88.32305600064511</v>
      </c>
      <c r="D34" s="31">
        <f>'Occ T1'!D13</f>
        <v>83.955136869153137</v>
      </c>
      <c r="E34" s="31">
        <f>'Occ T1'!E13</f>
        <v>84.632319387229259</v>
      </c>
      <c r="F34" s="31">
        <f>'Occ T1'!F13</f>
        <v>88.727120881120669</v>
      </c>
      <c r="H34" s="31">
        <f t="shared" ref="H34:K36" si="19">C34-B34</f>
        <v>5.7431713538444598</v>
      </c>
      <c r="I34" s="31">
        <f t="shared" si="5"/>
        <v>-4.3679191314919734</v>
      </c>
      <c r="J34" s="31">
        <f t="shared" si="19"/>
        <v>0.67718251807612262</v>
      </c>
      <c r="K34" s="31">
        <f t="shared" si="19"/>
        <v>4.0948014938914099</v>
      </c>
      <c r="L34" s="31">
        <f t="shared" si="4"/>
        <v>4.7719840119675325</v>
      </c>
    </row>
    <row r="35" spans="1:12" x14ac:dyDescent="0.2">
      <c r="A35" s="10" t="str">
        <f>'Occ T2'!A25</f>
        <v>61 Caring personal service occupations</v>
      </c>
      <c r="B35" s="10">
        <f>'Occ T2'!B25</f>
        <v>60.359909143969162</v>
      </c>
      <c r="C35" s="10">
        <f>'Occ T2'!C25</f>
        <v>64.604954437630269</v>
      </c>
      <c r="D35" s="10">
        <f>'Occ T2'!D25</f>
        <v>61.909118769742562</v>
      </c>
      <c r="E35" s="10">
        <f>'Occ T2'!E25</f>
        <v>64.290050819414134</v>
      </c>
      <c r="F35" s="10">
        <f>'Occ T2'!F25</f>
        <v>68.12343565894875</v>
      </c>
      <c r="G35" s="10"/>
      <c r="H35" s="11">
        <f t="shared" si="19"/>
        <v>4.2450452936611072</v>
      </c>
      <c r="I35" s="31">
        <f t="shared" si="5"/>
        <v>-2.6958356678877067</v>
      </c>
      <c r="J35" s="11">
        <f t="shared" si="19"/>
        <v>2.3809320496715713</v>
      </c>
      <c r="K35" s="11">
        <f t="shared" si="19"/>
        <v>3.8333848395346166</v>
      </c>
      <c r="L35" s="31">
        <f t="shared" si="4"/>
        <v>6.214316889206188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21.298453523845314</v>
      </c>
      <c r="C36" s="10">
        <f>'Occ T2'!C26</f>
        <v>22.924735332251505</v>
      </c>
      <c r="D36" s="10">
        <f>'Occ T2'!D26</f>
        <v>21.081551676176787</v>
      </c>
      <c r="E36" s="10">
        <f>'Occ T2'!E26</f>
        <v>19.613359572345257</v>
      </c>
      <c r="F36" s="10">
        <f>'Occ T2'!F26</f>
        <v>19.828111666909656</v>
      </c>
      <c r="G36" s="10"/>
      <c r="H36" s="11">
        <f t="shared" si="19"/>
        <v>1.6262818084061905</v>
      </c>
      <c r="I36" s="31">
        <f t="shared" si="5"/>
        <v>-1.8431836560747179</v>
      </c>
      <c r="J36" s="11">
        <f t="shared" si="19"/>
        <v>-1.4681921038315302</v>
      </c>
      <c r="K36" s="11">
        <f t="shared" si="19"/>
        <v>0.2147520945643997</v>
      </c>
      <c r="L36" s="31">
        <f t="shared" si="4"/>
        <v>-1.2534400092671305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0.92152197898617327</v>
      </c>
      <c r="C37" s="10">
        <f>'Occ T2'!C27</f>
        <v>0.79336623076334301</v>
      </c>
      <c r="D37" s="10">
        <f>'Occ T2'!D27</f>
        <v>0.96446642323378384</v>
      </c>
      <c r="E37" s="10">
        <f>'Occ T2'!E27</f>
        <v>0.72890899546986965</v>
      </c>
      <c r="F37" s="10">
        <f>'Occ T2'!F27</f>
        <v>0.77557355526226401</v>
      </c>
      <c r="G37" s="10"/>
      <c r="H37" s="11">
        <f t="shared" ref="H37" si="20">C37-B37</f>
        <v>-0.12815574822283027</v>
      </c>
      <c r="I37" s="31">
        <f t="shared" ref="I37" si="21">D37-C37</f>
        <v>0.17110019247044084</v>
      </c>
      <c r="J37" s="11">
        <f t="shared" ref="J37" si="22">E37-D37</f>
        <v>-0.2355574277639142</v>
      </c>
      <c r="K37" s="11">
        <f t="shared" ref="K37" si="23">F37-E37</f>
        <v>4.6664559792394367E-2</v>
      </c>
      <c r="L37" s="31">
        <f t="shared" ref="L37" si="24">F37-D37</f>
        <v>-0.18889286797151983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62.541417404560072</v>
      </c>
      <c r="C39" s="31">
        <f>'Occ T1'!C14</f>
        <v>61.294599016954052</v>
      </c>
      <c r="D39" s="31">
        <f>'Occ T1'!D14</f>
        <v>61.197808110554703</v>
      </c>
      <c r="E39" s="31">
        <f>'Occ T1'!E14</f>
        <v>62.113905127412991</v>
      </c>
      <c r="F39" s="31">
        <f>'Occ T1'!F14</f>
        <v>62.296865943881812</v>
      </c>
      <c r="H39" s="31">
        <f>C39-B39</f>
        <v>-1.2468183876060195</v>
      </c>
      <c r="I39" s="31">
        <f t="shared" si="5"/>
        <v>-9.6790906399348842E-2</v>
      </c>
      <c r="J39" s="31">
        <f>E39-D39</f>
        <v>0.91609701685828782</v>
      </c>
      <c r="K39" s="31">
        <f>F39-E39</f>
        <v>0.18296081646882101</v>
      </c>
      <c r="L39" s="31">
        <f t="shared" si="4"/>
        <v>1.0990578333271088</v>
      </c>
    </row>
    <row r="40" spans="1:12" s="30" customFormat="1" x14ac:dyDescent="0.2">
      <c r="A40" s="126" t="str">
        <f>'Occ T2'!A28</f>
        <v>71 Sales occupations</v>
      </c>
      <c r="B40" s="126">
        <f>'Occ T2'!B28</f>
        <v>50.12186191816896</v>
      </c>
      <c r="C40" s="126">
        <f>'Occ T2'!C28</f>
        <v>47.901529213748212</v>
      </c>
      <c r="D40" s="126">
        <f>'Occ T2'!D28</f>
        <v>47.652914566235552</v>
      </c>
      <c r="E40" s="126">
        <f>'Occ T2'!E28</f>
        <v>47.175392389096018</v>
      </c>
      <c r="F40" s="126">
        <f>'Occ T2'!F28</f>
        <v>45.81395431501516</v>
      </c>
      <c r="G40"/>
      <c r="H40" s="11">
        <f>C40-B40</f>
        <v>-2.2203327044207484</v>
      </c>
      <c r="I40" s="31">
        <f t="shared" si="5"/>
        <v>-0.24861464751266027</v>
      </c>
      <c r="J40" s="11">
        <f t="shared" ref="J40" si="25">E40-D40</f>
        <v>-0.47752217713953371</v>
      </c>
      <c r="K40" s="11">
        <f t="shared" ref="K40" si="26">F40-E40</f>
        <v>-1.3614380740808585</v>
      </c>
      <c r="L40" s="31">
        <f t="shared" si="4"/>
        <v>-1.8389602512203922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12.419555486391111</v>
      </c>
      <c r="C41" s="126">
        <f>'Occ T2'!C29</f>
        <v>13.393069803205837</v>
      </c>
      <c r="D41" s="126">
        <f>'Occ T2'!D29</f>
        <v>13.54489354431915</v>
      </c>
      <c r="E41" s="126">
        <f>'Occ T2'!E29</f>
        <v>14.93851273831697</v>
      </c>
      <c r="F41" s="126">
        <f>'Occ T2'!F29</f>
        <v>16.482911628866653</v>
      </c>
      <c r="G41"/>
      <c r="H41" s="11">
        <f t="shared" ref="H41" si="27">C41-B41</f>
        <v>0.97351431681472533</v>
      </c>
      <c r="I41" s="31">
        <f t="shared" si="5"/>
        <v>0.1518237411133132</v>
      </c>
      <c r="J41" s="11">
        <f t="shared" ref="J41" si="28">E41-D41</f>
        <v>1.3936191939978197</v>
      </c>
      <c r="K41" s="11">
        <f t="shared" ref="K41" si="29">F41-E41</f>
        <v>1.544398890549683</v>
      </c>
      <c r="L41" s="31">
        <f t="shared" si="4"/>
        <v>2.9380180845475028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39.354939895378926</v>
      </c>
      <c r="C43" s="31">
        <f>'Occ T1'!C15</f>
        <v>43.646490692368118</v>
      </c>
      <c r="D43" s="31">
        <f>'Occ T1'!D15</f>
        <v>36.463521547400461</v>
      </c>
      <c r="E43" s="31">
        <f>'Occ T1'!E15</f>
        <v>36.752264054723646</v>
      </c>
      <c r="F43" s="31">
        <f>'Occ T1'!F15</f>
        <v>35.288246100373918</v>
      </c>
      <c r="H43" s="31">
        <f t="shared" ref="H43:K45" si="30">C43-B43</f>
        <v>4.291550796989192</v>
      </c>
      <c r="I43" s="31">
        <f t="shared" si="5"/>
        <v>-7.1829691449676574</v>
      </c>
      <c r="J43" s="31">
        <f t="shared" si="30"/>
        <v>0.28874250732318529</v>
      </c>
      <c r="K43" s="31">
        <f t="shared" si="30"/>
        <v>-1.4640179543497283</v>
      </c>
      <c r="L43" s="31">
        <f t="shared" si="4"/>
        <v>-1.175275447026543</v>
      </c>
    </row>
    <row r="44" spans="1:12" x14ac:dyDescent="0.2">
      <c r="A44" s="10" t="str">
        <f>'Occ T2'!A30</f>
        <v>81 Process, plant and machine operatives</v>
      </c>
      <c r="B44" s="10">
        <f>'Occ T2'!B30</f>
        <v>11.738311185066136</v>
      </c>
      <c r="C44" s="10">
        <f>'Occ T2'!C30</f>
        <v>12.185109177380017</v>
      </c>
      <c r="D44" s="10">
        <f>'Occ T2'!D30</f>
        <v>10.744740318669564</v>
      </c>
      <c r="E44" s="10">
        <f>'Occ T2'!E30</f>
        <v>11.422884855871242</v>
      </c>
      <c r="F44" s="10">
        <f>'Occ T2'!F30</f>
        <v>10.876026155973342</v>
      </c>
      <c r="H44" s="11">
        <f t="shared" si="30"/>
        <v>0.44679799231388095</v>
      </c>
      <c r="I44" s="31">
        <f t="shared" si="5"/>
        <v>-1.4403688587104533</v>
      </c>
      <c r="J44" s="11">
        <f t="shared" si="30"/>
        <v>0.67814453720167833</v>
      </c>
      <c r="K44" s="11">
        <f t="shared" si="30"/>
        <v>-0.54685869989789992</v>
      </c>
      <c r="L44" s="31">
        <f t="shared" si="4"/>
        <v>0.13128583730377841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27.616628710312789</v>
      </c>
      <c r="C45" s="10">
        <f>'Occ T2'!C31</f>
        <v>31.461381514988105</v>
      </c>
      <c r="D45" s="10">
        <f>'Occ T2'!D31</f>
        <v>25.718781228730894</v>
      </c>
      <c r="E45" s="10">
        <f>'Occ T2'!E31</f>
        <v>25.329379198852404</v>
      </c>
      <c r="F45" s="10">
        <f>'Occ T2'!F31</f>
        <v>24.412219944400576</v>
      </c>
      <c r="H45" s="11">
        <f t="shared" si="30"/>
        <v>3.8447528046753163</v>
      </c>
      <c r="I45" s="31">
        <f t="shared" si="5"/>
        <v>-5.7426002862572112</v>
      </c>
      <c r="J45" s="11">
        <f t="shared" si="30"/>
        <v>-0.38940202987848949</v>
      </c>
      <c r="K45" s="11">
        <f t="shared" si="30"/>
        <v>-0.91715925445182833</v>
      </c>
      <c r="L45" s="31">
        <f t="shared" si="4"/>
        <v>-1.3065612843303178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95.647235963782123</v>
      </c>
      <c r="C47" s="31">
        <f>'Occ T1'!C16</f>
        <v>96.459298877025802</v>
      </c>
      <c r="D47" s="31">
        <f>'Occ T1'!D16</f>
        <v>87.747133228473288</v>
      </c>
      <c r="E47" s="31">
        <f>'Occ T1'!E16</f>
        <v>87.418844276352701</v>
      </c>
      <c r="F47" s="31">
        <f>'Occ T1'!F16</f>
        <v>84.056873174799676</v>
      </c>
      <c r="H47" s="31">
        <f t="shared" ref="H47:K49" si="31">C47-B47</f>
        <v>0.81206291324367896</v>
      </c>
      <c r="I47" s="31">
        <f t="shared" si="5"/>
        <v>-8.7121656485525136</v>
      </c>
      <c r="J47" s="31">
        <f t="shared" si="31"/>
        <v>-0.3282889521205874</v>
      </c>
      <c r="K47" s="31">
        <f t="shared" si="31"/>
        <v>-3.3619711015530243</v>
      </c>
      <c r="L47" s="31">
        <f t="shared" si="4"/>
        <v>-3.6902600536736117</v>
      </c>
    </row>
    <row r="48" spans="1:12" x14ac:dyDescent="0.2">
      <c r="A48" s="10" t="str">
        <f>'Occ T2'!A32</f>
        <v>91 Elementary trades and related occupations</v>
      </c>
      <c r="B48" s="10">
        <f>'Occ T2'!B32</f>
        <v>11.17167519731867</v>
      </c>
      <c r="C48" s="10">
        <f>'Occ T2'!C32</f>
        <v>10.09302432608356</v>
      </c>
      <c r="D48" s="10">
        <f>'Occ T2'!D32</f>
        <v>8.9228356697226037</v>
      </c>
      <c r="E48" s="10">
        <f>'Occ T2'!E32</f>
        <v>16.144100587044484</v>
      </c>
      <c r="F48" s="10">
        <f>'Occ T2'!F32</f>
        <v>17.79277383696374</v>
      </c>
      <c r="H48" s="11">
        <f t="shared" si="31"/>
        <v>-1.0786508712351104</v>
      </c>
      <c r="I48" s="31">
        <f t="shared" si="5"/>
        <v>-1.1701886563609563</v>
      </c>
      <c r="J48" s="11">
        <f t="shared" si="31"/>
        <v>7.2212649173218804</v>
      </c>
      <c r="K48" s="11">
        <f t="shared" si="31"/>
        <v>1.6486732499192556</v>
      </c>
      <c r="L48" s="31">
        <f t="shared" si="4"/>
        <v>8.8699381672411359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84.475560766463445</v>
      </c>
      <c r="C49" s="10">
        <f>'Occ T2'!C33</f>
        <v>86.366274550942236</v>
      </c>
      <c r="D49" s="10">
        <f>'Occ T2'!D33</f>
        <v>78.824297558750686</v>
      </c>
      <c r="E49" s="10">
        <f>'Occ T2'!E33</f>
        <v>71.27474368930821</v>
      </c>
      <c r="F49" s="10">
        <f>'Occ T2'!F33</f>
        <v>66.264099337835944</v>
      </c>
      <c r="H49" s="11">
        <f t="shared" si="31"/>
        <v>1.8907137844787911</v>
      </c>
      <c r="I49" s="31">
        <f t="shared" si="5"/>
        <v>-7.5419769921915503</v>
      </c>
      <c r="J49" s="11">
        <f t="shared" si="31"/>
        <v>-7.5495538694424766</v>
      </c>
      <c r="K49" s="11">
        <f t="shared" si="31"/>
        <v>-5.0106443514722656</v>
      </c>
      <c r="L49" s="31">
        <f t="shared" si="4"/>
        <v>-12.560198220914742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810.76200000000017</v>
      </c>
      <c r="C51" s="34">
        <f>'Occ T1'!C18</f>
        <v>863.70900000000017</v>
      </c>
      <c r="D51" s="34">
        <f>'Occ T1'!D18</f>
        <v>844.02900000000022</v>
      </c>
      <c r="E51" s="34">
        <f>'Occ T1'!E18</f>
        <v>860.255</v>
      </c>
      <c r="F51" s="34">
        <f>'Occ T1'!F18</f>
        <v>885.48499999999945</v>
      </c>
      <c r="G51" s="24"/>
      <c r="H51" s="34">
        <f>C51-B51</f>
        <v>52.947000000000003</v>
      </c>
      <c r="I51" s="205">
        <f>D51-C51</f>
        <v>-19.67999999999995</v>
      </c>
      <c r="J51" s="34">
        <f>E51-D51</f>
        <v>16.225999999999772</v>
      </c>
      <c r="K51" s="34">
        <f>F51-E51</f>
        <v>25.22999999999945</v>
      </c>
      <c r="L51" s="205">
        <f>F51-D51</f>
        <v>41.455999999999221</v>
      </c>
    </row>
    <row r="53" spans="1:12" ht="15.75" x14ac:dyDescent="0.25">
      <c r="A53" s="19" t="str">
        <f>CONCATENATE(A1," (Continued)")</f>
        <v>Occupation Table 3  Employment Change by Occupation in Occupation Group (SOC 2020), 2015-2035, Coast to Capital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3.4082327671540069</v>
      </c>
      <c r="C59" s="44">
        <f>IF(AND(D$5-C$5 &lt;&gt; 0,D7 &lt;&gt; 0,C7 &lt;&gt; 0),(EXP(LN(D7/C7)/(D$5-C$5))-1)*100,0)</f>
        <v>0.13347091037603231</v>
      </c>
      <c r="D59" s="44">
        <f>IF(AND(E$5-D$5 &lt;&gt; 0,E7 &lt;&gt; 0,D7 &lt;&gt; 0),(EXP(LN(E7/D7)/(E$5-D$5))-1)*100,0)</f>
        <v>-1.0568462544157775</v>
      </c>
      <c r="E59" s="44">
        <f>IF(AND(F$5-E$5 &lt;&gt; 0,F7 &lt;&gt; 0,E7 &lt;&gt; 0),(EXP(LN(F7/E7)/(F$5-E$5))-1)*100,0)</f>
        <v>0.83520455815331296</v>
      </c>
      <c r="F59" s="44">
        <f>IF(AND(F$5-D$5 &lt;&gt; 0,F7 &lt;&gt; 0,D7 &lt;&gt; 0),(EXP(LN(F7/D7)/(F$5-D$5))-1)*100,0)</f>
        <v>0.20053463983158437</v>
      </c>
      <c r="H59" s="44">
        <f>(B7/B$51)*100</f>
        <v>11.148197031506669</v>
      </c>
      <c r="I59" s="44">
        <f>(C7/C$51)*100</f>
        <v>11.966056267607433</v>
      </c>
      <c r="J59" s="44">
        <f>(D7/D$51)*100</f>
        <v>12.261409223710128</v>
      </c>
      <c r="K59" s="44">
        <f>(E7/E$51)*100</f>
        <v>11.407731635980866</v>
      </c>
      <c r="L59" s="44">
        <f>(F7/F$51)*100</f>
        <v>12.043899679294768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4.2874902826167016</v>
      </c>
      <c r="C60" s="44">
        <f t="shared" si="32"/>
        <v>0.94077804313914548</v>
      </c>
      <c r="D60" s="44">
        <f t="shared" si="32"/>
        <v>-1.9086839282506207</v>
      </c>
      <c r="E60" s="44">
        <f t="shared" si="32"/>
        <v>0.68908099547588808</v>
      </c>
      <c r="F60" s="44">
        <f>IF(AND(F$5-D$5 &lt;&gt; 0,F8 &lt;&gt; 0,D8 &lt;&gt; 0),(EXP(LN(F8/D8)/(F$5-D$5))-1)*100,0)</f>
        <v>-0.18439614307521612</v>
      </c>
      <c r="H60" s="44">
        <f t="shared" ref="H60:L60" si="33">(B8/B$51)*100</f>
        <v>7.5971871609740349</v>
      </c>
      <c r="I60" s="44">
        <f t="shared" si="33"/>
        <v>8.435437857915689</v>
      </c>
      <c r="J60" s="44">
        <f t="shared" si="33"/>
        <v>8.7133338558466988</v>
      </c>
      <c r="K60" s="44">
        <f t="shared" si="33"/>
        <v>7.7636746087187429</v>
      </c>
      <c r="L60" s="44">
        <f t="shared" si="33"/>
        <v>8.078618352114054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1.4479418050877157</v>
      </c>
      <c r="C61" s="44">
        <f>IF(AND(D$5-C$5 &lt;&gt; 0,D9 &lt;&gt; 0,C9 &lt;&gt; 0),(EXP(LN(D9/C9)/(D$5-C$5))-1)*100,0)</f>
        <v>-1.7953665793910667</v>
      </c>
      <c r="D61" s="44">
        <f t="shared" si="34"/>
        <v>0.91888254204295361</v>
      </c>
      <c r="E61" s="44">
        <f t="shared" si="34"/>
        <v>1.1403109071398188</v>
      </c>
      <c r="F61" s="44">
        <f>IF(AND(F$5-D$5 &lt;&gt; 0,F9 &lt;&gt; 0,D9 &lt;&gt; 0),(EXP(LN(F9/D9)/(F$5-D$5))-1)*100,0)</f>
        <v>1.0664475223595593</v>
      </c>
      <c r="H61" s="44">
        <f t="shared" ref="H61:L61" si="35">(B9/B$51)*100</f>
        <v>3.5510098705326349</v>
      </c>
      <c r="I61" s="44">
        <f t="shared" si="35"/>
        <v>3.5306184096917428</v>
      </c>
      <c r="J61" s="44">
        <f t="shared" si="35"/>
        <v>3.5480753678634307</v>
      </c>
      <c r="K61" s="44">
        <f t="shared" si="35"/>
        <v>3.6440570272621238</v>
      </c>
      <c r="L61" s="44">
        <f t="shared" si="35"/>
        <v>3.9652813271807128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3.6552037967922724</v>
      </c>
      <c r="C63" s="44">
        <f t="shared" si="36"/>
        <v>2.9095641715479292</v>
      </c>
      <c r="D63" s="44">
        <f t="shared" si="36"/>
        <v>1.3330122303708336</v>
      </c>
      <c r="E63" s="44">
        <f t="shared" si="36"/>
        <v>0.81763128048972789</v>
      </c>
      <c r="F63" s="44">
        <f>IF(AND(F$5-D$5 &lt;&gt; 0,F11 &lt;&gt; 0,D11 &lt;&gt; 0),(EXP(LN(F11/D11)/(F$5-D$5))-1)*100,0)</f>
        <v>0.98913302193079922</v>
      </c>
      <c r="H63" s="44">
        <f>(B11/B$51)*100</f>
        <v>20.335237005560757</v>
      </c>
      <c r="I63" s="44">
        <f>(C11/C$51)*100</f>
        <v>22.036347792854816</v>
      </c>
      <c r="J63" s="44">
        <f>(D11/D$51)*100</f>
        <v>23.206274937680003</v>
      </c>
      <c r="K63" s="44">
        <f>(E11/E$51)*100</f>
        <v>24.327101103760484</v>
      </c>
      <c r="L63" s="44">
        <f>(F11/F$51)*100</f>
        <v>25.639009969812292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3.0637001407934461</v>
      </c>
      <c r="C64" s="44">
        <f t="shared" si="36"/>
        <v>3.399970680954012</v>
      </c>
      <c r="D64" s="49">
        <f t="shared" si="36"/>
        <v>4.1409299517232157</v>
      </c>
      <c r="E64" s="49">
        <f t="shared" si="36"/>
        <v>1.149985331404646</v>
      </c>
      <c r="F64" s="44">
        <f>IF(AND(F$5-D$5 &lt;&gt; 0,F12 &lt;&gt; 0,D12 &lt;&gt; 0),(EXP(LN(F12/D12)/(F$5-D$5))-1)*100,0)</f>
        <v>2.1372984684753016</v>
      </c>
      <c r="H64" s="40">
        <f t="shared" ref="H64:L67" si="37">(B12/B$11)*100</f>
        <v>29.805048738515815</v>
      </c>
      <c r="I64" s="40">
        <f t="shared" si="37"/>
        <v>29.130525414960722</v>
      </c>
      <c r="J64" s="40">
        <f t="shared" si="37"/>
        <v>29.269344380922934</v>
      </c>
      <c r="K64" s="40">
        <f t="shared" si="37"/>
        <v>33.555637069496122</v>
      </c>
      <c r="L64" s="40">
        <f t="shared" si="37"/>
        <v>34.678382732986549</v>
      </c>
    </row>
    <row r="65" spans="1:12" x14ac:dyDescent="0.2">
      <c r="A65" t="str">
        <f>A13</f>
        <v>22 Health professionals</v>
      </c>
      <c r="B65" s="49">
        <f t="shared" si="36"/>
        <v>5.184175878533348</v>
      </c>
      <c r="C65" s="44">
        <f t="shared" si="36"/>
        <v>-0.54517752836548139</v>
      </c>
      <c r="D65" s="49">
        <f t="shared" si="36"/>
        <v>-0.59972753584409677</v>
      </c>
      <c r="E65" s="49">
        <f t="shared" si="36"/>
        <v>0.27705823708936705</v>
      </c>
      <c r="F65" s="44">
        <f>IF(AND(F$5-D$5 &lt;&gt; 0,F13 &lt;&gt; 0,D13 &lt;&gt; 0),(EXP(LN(F13/D13)/(F$5-D$5))-1)*100,0)</f>
        <v>-1.6059659541511895E-2</v>
      </c>
      <c r="H65" s="40">
        <f t="shared" si="37"/>
        <v>18.141795466159913</v>
      </c>
      <c r="I65" s="40">
        <f t="shared" si="37"/>
        <v>19.236119275852836</v>
      </c>
      <c r="J65" s="40">
        <f t="shared" si="37"/>
        <v>18.590350110063579</v>
      </c>
      <c r="K65" s="40">
        <f t="shared" si="37"/>
        <v>16.88381868112906</v>
      </c>
      <c r="L65" s="40">
        <f t="shared" si="37"/>
        <v>16.00006082960201</v>
      </c>
    </row>
    <row r="66" spans="1:12" x14ac:dyDescent="0.2">
      <c r="A66" t="str">
        <f>A14</f>
        <v>23 Teaching and other educational professionals</v>
      </c>
      <c r="B66" s="49">
        <f t="shared" si="36"/>
        <v>2.6783181001671208</v>
      </c>
      <c r="C66" s="44">
        <f t="shared" si="36"/>
        <v>0.9005598844176177</v>
      </c>
      <c r="D66" s="49">
        <f t="shared" si="36"/>
        <v>-0.64547680222590831</v>
      </c>
      <c r="E66" s="49">
        <f t="shared" si="36"/>
        <v>0.60154764694302365</v>
      </c>
      <c r="F66" s="44">
        <f>IF(AND(F$5-D$5 &lt;&gt; 0,F14 &lt;&gt; 0,D14 &lt;&gt; 0),(EXP(LN(F14/D14)/(F$5-D$5))-1)*100,0)</f>
        <v>0.18414338040158018</v>
      </c>
      <c r="H66" s="40">
        <f t="shared" si="37"/>
        <v>21.469374970821004</v>
      </c>
      <c r="I66" s="40">
        <f t="shared" si="37"/>
        <v>20.671402653587588</v>
      </c>
      <c r="J66" s="40">
        <f t="shared" si="37"/>
        <v>20.267854772626528</v>
      </c>
      <c r="K66" s="40">
        <f t="shared" si="37"/>
        <v>18.365012902283834</v>
      </c>
      <c r="L66" s="40">
        <f t="shared" si="37"/>
        <v>17.975168191839316</v>
      </c>
    </row>
    <row r="67" spans="1:12" x14ac:dyDescent="0.2">
      <c r="A67" t="str">
        <f>A15</f>
        <v>24 Business, media and public service professionals</v>
      </c>
      <c r="B67" s="49">
        <f t="shared" si="36"/>
        <v>3.9741556438756209</v>
      </c>
      <c r="C67" s="44">
        <f t="shared" si="36"/>
        <v>5.9358255225415935</v>
      </c>
      <c r="D67" s="49">
        <f t="shared" si="36"/>
        <v>0.89887836332460669</v>
      </c>
      <c r="E67" s="49">
        <f t="shared" si="36"/>
        <v>0.86627939978958235</v>
      </c>
      <c r="F67" s="44">
        <f>IF(AND(F$5-D$5 &lt;&gt; 0,F15 &lt;&gt; 0,D15 &lt;&gt; 0),(EXP(LN(F15/D15)/(F$5-D$5))-1)*100,0)</f>
        <v>0.87714455054961338</v>
      </c>
      <c r="H67" s="40">
        <f t="shared" si="37"/>
        <v>30.583780824503254</v>
      </c>
      <c r="I67" s="40">
        <f t="shared" si="37"/>
        <v>30.961952655598861</v>
      </c>
      <c r="J67" s="40">
        <f t="shared" si="37"/>
        <v>31.872450736386959</v>
      </c>
      <c r="K67" s="40">
        <f t="shared" si="37"/>
        <v>31.195531347090988</v>
      </c>
      <c r="L67" s="40">
        <f t="shared" si="37"/>
        <v>31.346388245572125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1.631961666277526</v>
      </c>
      <c r="C69" s="44">
        <f t="shared" si="39"/>
        <v>3.3403139403073157</v>
      </c>
      <c r="D69" s="44">
        <f t="shared" si="39"/>
        <v>0.88156237133172333</v>
      </c>
      <c r="E69" s="44">
        <f t="shared" si="39"/>
        <v>0.69067475881279261</v>
      </c>
      <c r="F69" s="44">
        <f t="shared" ref="F69:F74" si="40">IF(AND(F$5-D$5 &lt;&gt; 0,F17 &lt;&gt; 0,D17 &lt;&gt; 0),(EXP(LN(F17/D17)/(F$5-D$5))-1)*100,0)</f>
        <v>0.75426379623844131</v>
      </c>
      <c r="H69" s="44">
        <f>(B17/B$51)*100</f>
        <v>13.497854307012618</v>
      </c>
      <c r="I69" s="44">
        <f>(C17/C$51)*100</f>
        <v>13.517983422118052</v>
      </c>
      <c r="J69" s="44">
        <f>(D17/D$51)*100</f>
        <v>14.295250245755895</v>
      </c>
      <c r="K69" s="44">
        <f>(E17/E$51)*100</f>
        <v>14.654834683975793</v>
      </c>
      <c r="L69" s="44">
        <f>(F17/F$51)*100</f>
        <v>15.251741384231876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4.2535854108541216</v>
      </c>
      <c r="C70" s="44">
        <f t="shared" si="39"/>
        <v>7.6276872306022314</v>
      </c>
      <c r="D70" s="49">
        <f t="shared" si="39"/>
        <v>-1.2212740372153474</v>
      </c>
      <c r="E70" s="49">
        <f t="shared" si="39"/>
        <v>0.70453573373701062</v>
      </c>
      <c r="F70" s="44">
        <f t="shared" si="40"/>
        <v>5.8463111255124822E-2</v>
      </c>
      <c r="H70" s="40">
        <f t="shared" ref="H70:L74" si="41">(B18/B$17)*100</f>
        <v>11.515809491479581</v>
      </c>
      <c r="I70" s="40">
        <f t="shared" si="41"/>
        <v>12.750794249343631</v>
      </c>
      <c r="J70" s="40">
        <f t="shared" si="41"/>
        <v>13.279798009930808</v>
      </c>
      <c r="K70" s="40">
        <f t="shared" si="41"/>
        <v>11.952247375106293</v>
      </c>
      <c r="L70" s="40">
        <f t="shared" si="41"/>
        <v>11.96871091216574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4.04138624225725</v>
      </c>
      <c r="C71" s="44">
        <f t="shared" si="39"/>
        <v>1.9897665663362485</v>
      </c>
      <c r="D71" s="49">
        <f t="shared" si="39"/>
        <v>9.0071249751491713</v>
      </c>
      <c r="E71" s="49">
        <f t="shared" si="39"/>
        <v>1.2723358786366656</v>
      </c>
      <c r="F71" s="44">
        <f t="shared" si="40"/>
        <v>3.7876104967071722</v>
      </c>
      <c r="H71" s="40">
        <f t="shared" si="41"/>
        <v>12.28941659381093</v>
      </c>
      <c r="I71" s="40">
        <f t="shared" si="41"/>
        <v>13.496916270262016</v>
      </c>
      <c r="J71" s="40">
        <f t="shared" si="41"/>
        <v>13.320526010444929</v>
      </c>
      <c r="K71" s="40">
        <f t="shared" si="41"/>
        <v>19.621707796217105</v>
      </c>
      <c r="L71" s="40">
        <f t="shared" si="41"/>
        <v>20.785121343769639</v>
      </c>
    </row>
    <row r="72" spans="1:12" x14ac:dyDescent="0.2">
      <c r="A72" t="str">
        <f t="shared" si="38"/>
        <v>33 Protective service occupations</v>
      </c>
      <c r="B72" s="49">
        <f t="shared" si="39"/>
        <v>-6.6972892265082518E-2</v>
      </c>
      <c r="C72" s="44">
        <f t="shared" si="39"/>
        <v>5.0120318889465665</v>
      </c>
      <c r="D72" s="49">
        <f t="shared" si="39"/>
        <v>-2.7585506517930014</v>
      </c>
      <c r="E72" s="49">
        <f t="shared" si="39"/>
        <v>0.61465128841684535</v>
      </c>
      <c r="F72" s="44">
        <f t="shared" si="40"/>
        <v>-0.52255429494997285</v>
      </c>
      <c r="H72" s="40">
        <f t="shared" si="41"/>
        <v>9.2796802763315274</v>
      </c>
      <c r="I72" s="40">
        <f t="shared" si="41"/>
        <v>8.674569922949777</v>
      </c>
      <c r="J72" s="40">
        <f t="shared" si="41"/>
        <v>8.8148969036215981</v>
      </c>
      <c r="K72" s="40">
        <f t="shared" si="41"/>
        <v>7.3352573514175168</v>
      </c>
      <c r="L72" s="40">
        <f t="shared" si="41"/>
        <v>7.2800624826505649</v>
      </c>
    </row>
    <row r="73" spans="1:12" x14ac:dyDescent="0.2">
      <c r="A73" t="str">
        <f t="shared" si="38"/>
        <v>34 Culture, media and sports occupations</v>
      </c>
      <c r="B73" s="49">
        <f t="shared" si="39"/>
        <v>-1.4338742593287712</v>
      </c>
      <c r="C73" s="44">
        <f t="shared" si="39"/>
        <v>4.1779895965613489</v>
      </c>
      <c r="D73" s="49">
        <f t="shared" si="39"/>
        <v>-1.8801585762245443</v>
      </c>
      <c r="E73" s="49">
        <f t="shared" si="39"/>
        <v>0.74199428419206015</v>
      </c>
      <c r="F73" s="44">
        <f t="shared" si="40"/>
        <v>-0.13975164897621628</v>
      </c>
      <c r="H73" s="40">
        <f t="shared" si="41"/>
        <v>17.768957986309989</v>
      </c>
      <c r="I73" s="40">
        <f t="shared" si="41"/>
        <v>15.719961321464876</v>
      </c>
      <c r="J73" s="40">
        <f t="shared" si="41"/>
        <v>15.847387186687738</v>
      </c>
      <c r="K73" s="40">
        <f t="shared" si="41"/>
        <v>13.793766150536941</v>
      </c>
      <c r="L73" s="40">
        <f t="shared" si="41"/>
        <v>13.864230998818671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1.7411919023467393</v>
      </c>
      <c r="C74" s="44">
        <f t="shared" si="39"/>
        <v>2.041453227958212</v>
      </c>
      <c r="D74" s="49">
        <f t="shared" si="39"/>
        <v>0.27810094985034617</v>
      </c>
      <c r="E74" s="49">
        <f t="shared" si="39"/>
        <v>0.43329942743906003</v>
      </c>
      <c r="F74" s="44">
        <f t="shared" si="40"/>
        <v>0.38153993128620112</v>
      </c>
      <c r="H74" s="40">
        <f t="shared" si="41"/>
        <v>49.146135652067976</v>
      </c>
      <c r="I74" s="40">
        <f t="shared" si="41"/>
        <v>49.357758235979702</v>
      </c>
      <c r="J74" s="40">
        <f t="shared" si="41"/>
        <v>48.737391889314921</v>
      </c>
      <c r="K74" s="40">
        <f t="shared" si="41"/>
        <v>47.297021326722152</v>
      </c>
      <c r="L74" s="40">
        <f t="shared" si="41"/>
        <v>46.101874262595373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-0.7758715736140509</v>
      </c>
      <c r="C76" s="44">
        <f t="shared" si="42"/>
        <v>0.69647449350735968</v>
      </c>
      <c r="D76" s="44">
        <f t="shared" si="42"/>
        <v>-0.16909149909459797</v>
      </c>
      <c r="E76" s="44">
        <f t="shared" si="42"/>
        <v>-0.98374403509049468</v>
      </c>
      <c r="F76" s="44">
        <f>IF(AND(F$5-D$5 &lt;&gt; 0,F24 &lt;&gt; 0,D24 &lt;&gt; 0),(EXP(LN(F24/D24)/(F$5-D$5))-1)*100,0)</f>
        <v>-0.71293452912181143</v>
      </c>
      <c r="H76" s="44">
        <f>(B24/B$51)*100</f>
        <v>11.184373049546926</v>
      </c>
      <c r="I76" s="44">
        <f>(C24/C$51)*100</f>
        <v>10.176694932408033</v>
      </c>
      <c r="J76" s="44">
        <f>(D24/D$51)*100</f>
        <v>10.486512954944402</v>
      </c>
      <c r="K76" s="44">
        <f>(E24/E$51)*100</f>
        <v>10.20202487039734</v>
      </c>
      <c r="L76" s="44">
        <f>(F24/F$51)*100</f>
        <v>8.9783675640421272</v>
      </c>
    </row>
    <row r="77" spans="1:12" x14ac:dyDescent="0.2">
      <c r="A77" t="str">
        <f>A25</f>
        <v>41 Administrative occupations</v>
      </c>
      <c r="B77" s="49">
        <f t="shared" si="42"/>
        <v>-0.39734406985663107</v>
      </c>
      <c r="C77" s="44">
        <f t="shared" si="42"/>
        <v>1.7488128389408164</v>
      </c>
      <c r="D77" s="49">
        <f t="shared" si="42"/>
        <v>0.28890108810202264</v>
      </c>
      <c r="E77" s="49">
        <f t="shared" si="42"/>
        <v>-0.60097650072434838</v>
      </c>
      <c r="F77" s="44">
        <f>IF(AND(F$5-D$5 &lt;&gt; 0,F25 &lt;&gt; 0,D25 &lt;&gt; 0),(EXP(LN(F25/D25)/(F$5-D$5))-1)*100,0)</f>
        <v>-0.30523145006620123</v>
      </c>
      <c r="H77" s="40">
        <f t="shared" ref="H77:L78" si="43">(B25/B$24)*100</f>
        <v>77.358946398327774</v>
      </c>
      <c r="I77" s="40">
        <f t="shared" si="43"/>
        <v>78.546176939583006</v>
      </c>
      <c r="J77" s="40">
        <f t="shared" si="43"/>
        <v>79.367031436192562</v>
      </c>
      <c r="K77" s="40">
        <f t="shared" si="43"/>
        <v>81.204366501535034</v>
      </c>
      <c r="L77" s="40">
        <f t="shared" si="43"/>
        <v>84.398660767913327</v>
      </c>
    </row>
    <row r="78" spans="1:12" x14ac:dyDescent="0.2">
      <c r="A78" t="str">
        <f>A26</f>
        <v>42 Secretarial and related occupations</v>
      </c>
      <c r="B78" s="49">
        <f t="shared" si="42"/>
        <v>-2.1030169267325372</v>
      </c>
      <c r="C78" s="44">
        <f t="shared" si="42"/>
        <v>-3.1563191856401218</v>
      </c>
      <c r="D78" s="49">
        <f t="shared" si="42"/>
        <v>-2.0139899614110668</v>
      </c>
      <c r="E78" s="49">
        <f t="shared" si="42"/>
        <v>-2.8110272472344433</v>
      </c>
      <c r="F78" s="44">
        <f>IF(AND(F$5-D$5 &lt;&gt; 0,F26 &lt;&gt; 0,D26 &lt;&gt; 0),(EXP(LN(F26/D26)/(F$5-D$5))-1)*100,0)</f>
        <v>-2.5460711304664541</v>
      </c>
      <c r="H78" s="40">
        <f t="shared" si="43"/>
        <v>22.641053601672219</v>
      </c>
      <c r="I78" s="40">
        <f t="shared" si="43"/>
        <v>21.453823060416983</v>
      </c>
      <c r="J78" s="40">
        <f t="shared" si="43"/>
        <v>20.632968563807445</v>
      </c>
      <c r="K78" s="40">
        <f t="shared" si="43"/>
        <v>18.795633498464969</v>
      </c>
      <c r="L78" s="40">
        <f t="shared" si="43"/>
        <v>15.60133923208668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0.1266312199847075</v>
      </c>
      <c r="C80" s="44">
        <f t="shared" si="44"/>
        <v>-12.568389297936012</v>
      </c>
      <c r="D80" s="44">
        <f t="shared" si="44"/>
        <v>0.58339684187338481</v>
      </c>
      <c r="E80" s="44">
        <f t="shared" si="44"/>
        <v>-0.17901216047988555</v>
      </c>
      <c r="F80" s="44">
        <f>IF(AND(F$5-D$5 &lt;&gt; 0,F28 &lt;&gt; 0,D28 &lt;&gt; 0),(EXP(LN(F28/D28)/(F$5-D$5))-1)*100,0)</f>
        <v>7.4479894142975844E-2</v>
      </c>
      <c r="H80" s="44">
        <f>(B28/B$51)*100</f>
        <v>9.2836963820801088</v>
      </c>
      <c r="I80" s="44">
        <f>(C28/C$51)*100</f>
        <v>8.7588136579953826</v>
      </c>
      <c r="J80" s="44">
        <f>(D28/D$51)*100</f>
        <v>7.836530755298722</v>
      </c>
      <c r="K80" s="44">
        <f>(E28/E$51)*100</f>
        <v>7.9156302037822197</v>
      </c>
      <c r="L80" s="44">
        <f>(F28/F$51)*100</f>
        <v>7.553532942150806</v>
      </c>
    </row>
    <row r="81" spans="1:12" x14ac:dyDescent="0.2">
      <c r="A81" t="str">
        <f>A29</f>
        <v>51 Skilled agricultural and related trades</v>
      </c>
      <c r="B81" s="49">
        <f t="shared" si="44"/>
        <v>2.9096101742846825</v>
      </c>
      <c r="C81" s="44">
        <f t="shared" si="44"/>
        <v>-22.187379769469551</v>
      </c>
      <c r="D81" s="49">
        <f t="shared" si="44"/>
        <v>0.29683926404133754</v>
      </c>
      <c r="E81" s="49">
        <f t="shared" si="44"/>
        <v>1.3143199020993368</v>
      </c>
      <c r="F81" s="44">
        <f>IF(AND(F$5-D$5 &lt;&gt; 0,F29 &lt;&gt; 0,D29 &lt;&gt; 0),(EXP(LN(F29/D29)/(F$5-D$5))-1)*100,0)</f>
        <v>0.9740179379975622</v>
      </c>
      <c r="H81" s="40">
        <f t="shared" ref="H81:L84" si="45">(B29/B$28)*100</f>
        <v>11.081954041733196</v>
      </c>
      <c r="I81" s="40">
        <f t="shared" si="45"/>
        <v>12.366353562450405</v>
      </c>
      <c r="J81" s="40">
        <f t="shared" si="45"/>
        <v>11.005840629774704</v>
      </c>
      <c r="K81" s="40">
        <f t="shared" si="45"/>
        <v>10.849955655442727</v>
      </c>
      <c r="L81" s="40">
        <f t="shared" si="45"/>
        <v>12.586867604117414</v>
      </c>
    </row>
    <row r="82" spans="1:12" x14ac:dyDescent="0.2">
      <c r="A82" t="str">
        <f>A30</f>
        <v>52 Skilled metal, electrical and electronic trades</v>
      </c>
      <c r="B82" s="49">
        <f t="shared" si="44"/>
        <v>1.4592401778667607</v>
      </c>
      <c r="C82" s="44">
        <f t="shared" si="44"/>
        <v>-13.181927500587964</v>
      </c>
      <c r="D82" s="49">
        <f t="shared" si="44"/>
        <v>0.23613909515212139</v>
      </c>
      <c r="E82" s="49">
        <f t="shared" si="44"/>
        <v>-0.40340854262941317</v>
      </c>
      <c r="F82" s="44">
        <f>IF(AND(F$5-D$5 &lt;&gt; 0,F30 &lt;&gt; 0,D30 &lt;&gt; 0),(EXP(LN(F30/D30)/(F$5-D$5))-1)*100,0)</f>
        <v>-0.19068068455441178</v>
      </c>
      <c r="H82" s="40">
        <f t="shared" si="45"/>
        <v>33.20388662783936</v>
      </c>
      <c r="I82" s="40">
        <f t="shared" si="45"/>
        <v>35.007163806053377</v>
      </c>
      <c r="J82" s="40">
        <f t="shared" si="45"/>
        <v>34.761506289406469</v>
      </c>
      <c r="K82" s="40">
        <f t="shared" si="45"/>
        <v>34.165575953039529</v>
      </c>
      <c r="L82" s="40">
        <f t="shared" si="45"/>
        <v>33.405260946947678</v>
      </c>
    </row>
    <row r="83" spans="1:12" x14ac:dyDescent="0.2">
      <c r="A83" t="str">
        <f>A31</f>
        <v>53 Skilled construction and building trades</v>
      </c>
      <c r="B83" s="49">
        <f t="shared" si="44"/>
        <v>-0.6922380240419912</v>
      </c>
      <c r="C83" s="44">
        <f t="shared" si="44"/>
        <v>-11.231445916650063</v>
      </c>
      <c r="D83" s="49">
        <f t="shared" si="44"/>
        <v>0.15326891926454866</v>
      </c>
      <c r="E83" s="49">
        <f t="shared" si="44"/>
        <v>-1.1260833162342165</v>
      </c>
      <c r="F83" s="44">
        <f>IF(AND(F$5-D$5 &lt;&gt; 0,F31 &lt;&gt; 0,D31 &lt;&gt; 0),(EXP(LN(F31/D31)/(F$5-D$5))-1)*100,0)</f>
        <v>-0.70145877680517499</v>
      </c>
      <c r="H83" s="40">
        <f t="shared" si="45"/>
        <v>30.547152770860059</v>
      </c>
      <c r="I83" s="40">
        <f t="shared" si="45"/>
        <v>29.560045449667278</v>
      </c>
      <c r="J83" s="40">
        <f t="shared" si="45"/>
        <v>30.012057105372847</v>
      </c>
      <c r="K83" s="40">
        <f t="shared" si="45"/>
        <v>29.375814505668394</v>
      </c>
      <c r="L83" s="40">
        <f t="shared" si="45"/>
        <v>26.704759127034912</v>
      </c>
    </row>
    <row r="84" spans="1:12" x14ac:dyDescent="0.2">
      <c r="A84" t="str">
        <f>A32</f>
        <v>54 Textiles, printing and other skilled trades</v>
      </c>
      <c r="B84" s="49">
        <f t="shared" si="44"/>
        <v>-2.0314131359123966</v>
      </c>
      <c r="C84" s="44">
        <f t="shared" si="44"/>
        <v>-8.1936364249009959</v>
      </c>
      <c r="D84" s="49">
        <f t="shared" si="44"/>
        <v>1.7107093804491269</v>
      </c>
      <c r="E84" s="49">
        <f t="shared" si="44"/>
        <v>0.46259775006418646</v>
      </c>
      <c r="F84" s="44">
        <f>IF(AND(F$5-D$5 &lt;&gt; 0,F32 &lt;&gt; 0,D32 &lt;&gt; 0),(EXP(LN(F32/D32)/(F$5-D$5))-1)*100,0)</f>
        <v>0.87692385457829314</v>
      </c>
      <c r="H84" s="40">
        <f t="shared" si="45"/>
        <v>25.16700655956739</v>
      </c>
      <c r="I84" s="40">
        <f t="shared" si="45"/>
        <v>23.066437181828945</v>
      </c>
      <c r="J84" s="40">
        <f t="shared" si="45"/>
        <v>24.220595975445978</v>
      </c>
      <c r="K84" s="40">
        <f t="shared" si="45"/>
        <v>25.608653885849346</v>
      </c>
      <c r="L84" s="40">
        <f t="shared" si="45"/>
        <v>27.303112321899992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1.6950827085357334</v>
      </c>
      <c r="C86" s="44">
        <f t="shared" si="46"/>
        <v>-4.9453894931580145</v>
      </c>
      <c r="D86" s="44">
        <f t="shared" si="46"/>
        <v>0.16080211285762758</v>
      </c>
      <c r="E86" s="44">
        <f t="shared" si="46"/>
        <v>0.47361183943432916</v>
      </c>
      <c r="F86" s="44">
        <f>IF(AND(F$5-D$5 &lt;&gt; 0,F34 &lt;&gt; 0,D34 &lt;&gt; 0),(EXP(LN(F34/D34)/(F$5-D$5))-1)*100,0)</f>
        <v>0.36923353337710019</v>
      </c>
      <c r="H86" s="44">
        <f>(B34/B$51)*100</f>
        <v>10.185465604801488</v>
      </c>
      <c r="I86" s="44">
        <f>(C34/C$51)*100</f>
        <v>10.226020106383642</v>
      </c>
      <c r="J86" s="44">
        <f>(D34/D$51)*100</f>
        <v>9.9469493191766052</v>
      </c>
      <c r="K86" s="44">
        <f>(E34/E$51)*100</f>
        <v>9.8380502743057896</v>
      </c>
      <c r="L86" s="44">
        <f>(F34/F$51)*100</f>
        <v>10.020172095644842</v>
      </c>
    </row>
    <row r="87" spans="1:12" x14ac:dyDescent="0.2">
      <c r="A87" t="str">
        <f>A35</f>
        <v>61 Caring personal service occupations</v>
      </c>
      <c r="B87" s="49">
        <f t="shared" si="46"/>
        <v>1.7136669828694551</v>
      </c>
      <c r="C87" s="44">
        <f t="shared" si="46"/>
        <v>-4.1728001998519666</v>
      </c>
      <c r="D87" s="49">
        <f t="shared" si="46"/>
        <v>0.75760350765958773</v>
      </c>
      <c r="E87" s="49">
        <f t="shared" si="46"/>
        <v>0.5808444101936816</v>
      </c>
      <c r="F87" s="44">
        <f>IF(AND(F$5-D$5 &lt;&gt; 0,F35 &lt;&gt; 0,D35 &lt;&gt; 0),(EXP(LN(F35/D35)/(F$5-D$5))-1)*100,0)</f>
        <v>0.63972962817520074</v>
      </c>
      <c r="H87" s="40">
        <f t="shared" ref="H87:L89" si="47">(B35/B$34)*100</f>
        <v>73.092750616124363</v>
      </c>
      <c r="I87" s="40">
        <f t="shared" si="47"/>
        <v>73.146194621207854</v>
      </c>
      <c r="J87" s="40">
        <f t="shared" si="47"/>
        <v>73.740715670834973</v>
      </c>
      <c r="K87" s="40">
        <f t="shared" si="47"/>
        <v>75.963947679679549</v>
      </c>
      <c r="L87" s="40">
        <f t="shared" si="47"/>
        <v>76.778593717948567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1.8565741415919712</v>
      </c>
      <c r="C88" s="44">
        <f t="shared" si="46"/>
        <v>-8.0401523915595519</v>
      </c>
      <c r="D88" s="49">
        <f t="shared" si="46"/>
        <v>-1.4333756385880414</v>
      </c>
      <c r="E88" s="49">
        <f t="shared" si="46"/>
        <v>0.10895698546202759</v>
      </c>
      <c r="F88" s="44">
        <f>IF(AND(F$5-D$5 &lt;&gt; 0,F36 &lt;&gt; 0,D36 &lt;&gt; 0),(EXP(LN(F36/D36)/(F$5-D$5))-1)*100,0)</f>
        <v>-0.40781694535771962</v>
      </c>
      <c r="H88" s="40">
        <f t="shared" si="47"/>
        <v>25.791333585582176</v>
      </c>
      <c r="I88" s="40">
        <f t="shared" si="47"/>
        <v>25.955550419455665</v>
      </c>
      <c r="J88" s="40">
        <f t="shared" si="47"/>
        <v>25.110496465550504</v>
      </c>
      <c r="K88" s="40">
        <f t="shared" si="47"/>
        <v>23.174786788727488</v>
      </c>
      <c r="L88" s="40">
        <f t="shared" si="47"/>
        <v>22.347295246372269</v>
      </c>
    </row>
    <row r="89" spans="1:12" x14ac:dyDescent="0.2">
      <c r="A89" t="str">
        <f>A37</f>
        <v>63 Community and civil enforcement occupations</v>
      </c>
      <c r="B89" s="49">
        <f t="shared" si="46"/>
        <v>-3.6743378054884812</v>
      </c>
      <c r="C89" s="44">
        <f t="shared" si="46"/>
        <v>21.56635685209536</v>
      </c>
      <c r="D89" s="49">
        <f t="shared" si="46"/>
        <v>-5.4465805419172897</v>
      </c>
      <c r="E89" s="49">
        <f t="shared" si="46"/>
        <v>0.62246870899314022</v>
      </c>
      <c r="F89" s="44">
        <f>IF(AND(F$5-D$5 &lt;&gt; 0,F37 &lt;&gt; 0,D37 &lt;&gt; 0),(EXP(LN(F37/D37)/(F$5-D$5))-1)*100,0)</f>
        <v>-1.4426407099110694</v>
      </c>
      <c r="H89" s="40">
        <f t="shared" si="47"/>
        <v>1.1159157982934713</v>
      </c>
      <c r="I89" s="40">
        <f t="shared" si="47"/>
        <v>0.89825495933649324</v>
      </c>
      <c r="J89" s="40">
        <f t="shared" si="47"/>
        <v>1.1487878636145121</v>
      </c>
      <c r="K89" s="40">
        <f t="shared" si="47"/>
        <v>0.86126553159295749</v>
      </c>
      <c r="L89" s="40">
        <f t="shared" si="47"/>
        <v>0.87411103567915993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-0.50216700622672805</v>
      </c>
      <c r="C91" s="44">
        <f t="shared" si="48"/>
        <v>-0.15791098718596075</v>
      </c>
      <c r="D91" s="44">
        <f t="shared" si="48"/>
        <v>0.29761209365903873</v>
      </c>
      <c r="E91" s="44">
        <f t="shared" si="48"/>
        <v>2.9416722688746511E-2</v>
      </c>
      <c r="F91" s="44">
        <f t="shared" ref="F91:F93" si="49">IF(AND(F$5-D$5 &lt;&gt; 0,F39 &lt;&gt; 0,D39 &lt;&gt; 0),(EXP(LN(F39/D39)/(F$5-D$5))-1)*100,0)</f>
        <v>0.11873540113855885</v>
      </c>
      <c r="H91" s="44">
        <f>(B39/B$51)*100</f>
        <v>7.7139058570283332</v>
      </c>
      <c r="I91" s="44">
        <f>(C39/C$51)*100</f>
        <v>7.0966724923503213</v>
      </c>
      <c r="J91" s="44">
        <f>(D39/D$51)*100</f>
        <v>7.250675996980517</v>
      </c>
      <c r="K91" s="44">
        <f>(E39/E$51)*100</f>
        <v>7.2204061734500806</v>
      </c>
      <c r="L91" s="44">
        <f>(F39/F$51)*100</f>
        <v>7.0353383675479373</v>
      </c>
    </row>
    <row r="92" spans="1:12" s="30" customFormat="1" x14ac:dyDescent="0.2">
      <c r="A92" t="str">
        <f>A40</f>
        <v>71 Sales occupations</v>
      </c>
      <c r="B92" s="49">
        <f t="shared" si="48"/>
        <v>-1.1263548230404097</v>
      </c>
      <c r="C92" s="44">
        <f t="shared" si="48"/>
        <v>-0.51901192215237923</v>
      </c>
      <c r="D92" s="49">
        <f t="shared" si="48"/>
        <v>-0.20122497870638245</v>
      </c>
      <c r="E92" s="49">
        <f t="shared" si="48"/>
        <v>-0.29240849984286665</v>
      </c>
      <c r="F92" s="44">
        <f t="shared" si="49"/>
        <v>-0.26202325344614197</v>
      </c>
      <c r="G92"/>
      <c r="H92" s="40">
        <f>(B40/B$34)*100</f>
        <v>60.695001128353844</v>
      </c>
      <c r="I92" s="40">
        <f t="shared" ref="H92:L93" si="50">(C40/C$34)*100</f>
        <v>54.234456304816192</v>
      </c>
      <c r="J92" s="40">
        <f t="shared" si="50"/>
        <v>56.759974842878528</v>
      </c>
      <c r="K92" s="40">
        <f t="shared" si="50"/>
        <v>55.741580439557978</v>
      </c>
      <c r="L92" s="40">
        <f t="shared" si="50"/>
        <v>51.634668024896371</v>
      </c>
    </row>
    <row r="93" spans="1:12" s="30" customFormat="1" x14ac:dyDescent="0.2">
      <c r="A93" t="str">
        <f>A41</f>
        <v>72 Customer service occupations</v>
      </c>
      <c r="B93" s="49">
        <f t="shared" si="48"/>
        <v>1.9045369851957927</v>
      </c>
      <c r="C93" s="44">
        <f t="shared" si="48"/>
        <v>1.1335992669654571</v>
      </c>
      <c r="D93" s="49">
        <f t="shared" si="48"/>
        <v>1.9779677930309214</v>
      </c>
      <c r="E93" s="49">
        <f t="shared" si="48"/>
        <v>0.98867097132113724</v>
      </c>
      <c r="F93" s="44">
        <f t="shared" si="49"/>
        <v>1.3173655933797157</v>
      </c>
      <c r="G93"/>
      <c r="H93" s="40">
        <f t="shared" si="50"/>
        <v>15.039443975382541</v>
      </c>
      <c r="I93" s="40">
        <f t="shared" si="50"/>
        <v>15.163730071916911</v>
      </c>
      <c r="J93" s="40">
        <f t="shared" si="50"/>
        <v>16.133489920252664</v>
      </c>
      <c r="K93" s="40">
        <f t="shared" si="50"/>
        <v>17.651073309201003</v>
      </c>
      <c r="L93" s="40">
        <f t="shared" si="50"/>
        <v>18.577083833195676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2.6213017452773046</v>
      </c>
      <c r="C95" s="44">
        <f t="shared" si="51"/>
        <v>-16.457151608350607</v>
      </c>
      <c r="D95" s="44">
        <f t="shared" si="51"/>
        <v>0.15787408026053384</v>
      </c>
      <c r="E95" s="44">
        <f t="shared" si="51"/>
        <v>-0.40567385004911527</v>
      </c>
      <c r="F95" s="44">
        <f>IF(AND(F$5-D$5 &lt;&gt; 0,F43 &lt;&gt; 0,D43 &lt;&gt; 0),(EXP(LN(F43/D43)/(F$5-D$5))-1)*100,0)</f>
        <v>-0.21817774130722389</v>
      </c>
      <c r="H95" s="44">
        <f>(B43/B$51)*100</f>
        <v>4.8540681353318131</v>
      </c>
      <c r="I95" s="44">
        <f>(C43/C$51)*100</f>
        <v>5.0533791696471972</v>
      </c>
      <c r="J95" s="44">
        <f>(D43/D$51)*100</f>
        <v>4.3201740162246143</v>
      </c>
      <c r="K95" s="44">
        <f>(E43/E$51)*100</f>
        <v>4.2722523036452733</v>
      </c>
      <c r="L95" s="44">
        <f>(F43/F$51)*100</f>
        <v>3.9851884673793392</v>
      </c>
    </row>
    <row r="96" spans="1:12" x14ac:dyDescent="0.2">
      <c r="A96" t="str">
        <f>A44</f>
        <v>81 Process, plant and machine operatives</v>
      </c>
      <c r="B96" s="49">
        <f t="shared" si="51"/>
        <v>0.93829197408241694</v>
      </c>
      <c r="C96" s="44">
        <f t="shared" si="51"/>
        <v>-11.82073002172439</v>
      </c>
      <c r="D96" s="49">
        <f t="shared" si="51"/>
        <v>1.2315706240606294</v>
      </c>
      <c r="E96" s="49">
        <f t="shared" si="51"/>
        <v>-0.48937717861725627</v>
      </c>
      <c r="F96" s="44">
        <f>IF(AND(F$5-D$5 &lt;&gt; 0,F44 &lt;&gt; 0,D44 &lt;&gt; 0),(EXP(LN(F44/D44)/(F$5-D$5))-1)*100,0)</f>
        <v>8.0996581424819247E-2</v>
      </c>
      <c r="H96" s="40">
        <f>(B44/B$43)*100</f>
        <v>29.826779601928582</v>
      </c>
      <c r="I96" s="40">
        <f t="shared" ref="H96:L97" si="52">(C44/C$43)*100</f>
        <v>27.917729430445746</v>
      </c>
      <c r="J96" s="40">
        <f t="shared" si="52"/>
        <v>29.467094407494422</v>
      </c>
      <c r="K96" s="40">
        <f t="shared" si="52"/>
        <v>31.08076508936351</v>
      </c>
      <c r="L96" s="40">
        <f t="shared" si="52"/>
        <v>30.820534761171082</v>
      </c>
    </row>
    <row r="97" spans="1:12" x14ac:dyDescent="0.2">
      <c r="A97" t="str">
        <f>A45</f>
        <v>82 Transport and mobile machine drivers and operatives</v>
      </c>
      <c r="B97" s="49">
        <f t="shared" si="51"/>
        <v>3.3122409667479147</v>
      </c>
      <c r="C97" s="44">
        <f t="shared" si="51"/>
        <v>-18.252854800802233</v>
      </c>
      <c r="D97" s="49">
        <f t="shared" si="51"/>
        <v>-0.30466608679654561</v>
      </c>
      <c r="E97" s="49">
        <f t="shared" si="51"/>
        <v>-0.36813203497461089</v>
      </c>
      <c r="F97" s="44">
        <f>IF(AND(F$5-D$5 &lt;&gt; 0,F45 &lt;&gt; 0,D45 &lt;&gt; 0),(EXP(LN(F45/D45)/(F$5-D$5))-1)*100,0)</f>
        <v>-0.3469812093367608</v>
      </c>
      <c r="H97" s="40">
        <f t="shared" si="52"/>
        <v>70.173220398071408</v>
      </c>
      <c r="I97" s="40">
        <f t="shared" si="52"/>
        <v>72.082270569554268</v>
      </c>
      <c r="J97" s="40">
        <f t="shared" si="52"/>
        <v>70.532905592505571</v>
      </c>
      <c r="K97" s="40">
        <f t="shared" si="52"/>
        <v>68.91923491063649</v>
      </c>
      <c r="L97" s="40">
        <f t="shared" si="52"/>
        <v>69.179465238828925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0.21158222016957051</v>
      </c>
      <c r="C99" s="44">
        <f t="shared" si="53"/>
        <v>-9.0319603708290401</v>
      </c>
      <c r="D99" s="44">
        <f t="shared" si="53"/>
        <v>-7.4938368388544063E-2</v>
      </c>
      <c r="E99" s="44">
        <f t="shared" si="53"/>
        <v>-0.39140438486475748</v>
      </c>
      <c r="F99" s="44">
        <f>IF(AND(F$5-D$5 &lt;&gt; 0,F47 &lt;&gt; 0,D47 &lt;&gt; 0),(EXP(LN(F47/D47)/(F$5-D$5))-1)*100,0)</f>
        <v>-0.28602723179859124</v>
      </c>
      <c r="H99" s="44">
        <f>(B47/B$51)*100</f>
        <v>11.797202627131281</v>
      </c>
      <c r="I99" s="44">
        <f>(C47/C$51)*100</f>
        <v>11.168032158635118</v>
      </c>
      <c r="J99" s="44">
        <f>(D47/D$51)*100</f>
        <v>10.396222550229112</v>
      </c>
      <c r="K99" s="44">
        <f>(E47/E$51)*100</f>
        <v>10.16196875070214</v>
      </c>
      <c r="L99" s="44">
        <f>(F47/F$51)*100</f>
        <v>9.4927495298960149</v>
      </c>
    </row>
    <row r="100" spans="1:12" x14ac:dyDescent="0.2">
      <c r="A100" t="str">
        <f>A48</f>
        <v>91 Elementary trades and related occupations</v>
      </c>
      <c r="B100" s="49">
        <f t="shared" si="53"/>
        <v>-2.5064791070946946</v>
      </c>
      <c r="C100" s="44">
        <f t="shared" si="53"/>
        <v>-11.594033845106466</v>
      </c>
      <c r="D100" s="49">
        <f t="shared" si="53"/>
        <v>12.590615166562547</v>
      </c>
      <c r="E100" s="49">
        <f t="shared" si="53"/>
        <v>0.97712011189905468</v>
      </c>
      <c r="F100" s="44">
        <f>IF(AND(F$5-D$5 &lt;&gt; 0,F48 &lt;&gt; 0,D48 &lt;&gt; 0),(EXP(LN(F48/D48)/(F$5-D$5))-1)*100,0)</f>
        <v>4.7086879201738707</v>
      </c>
      <c r="H100" s="40">
        <f t="shared" ref="H100:L101" si="54">(B48/B$47)*100</f>
        <v>11.680081588085773</v>
      </c>
      <c r="I100" s="40">
        <f t="shared" si="54"/>
        <v>10.463505793206078</v>
      </c>
      <c r="J100" s="40">
        <f t="shared" si="54"/>
        <v>10.168805910148196</v>
      </c>
      <c r="K100" s="40">
        <f t="shared" si="54"/>
        <v>18.46752919314395</v>
      </c>
      <c r="L100" s="40">
        <f t="shared" si="54"/>
        <v>21.167541885555206</v>
      </c>
    </row>
    <row r="101" spans="1:12" x14ac:dyDescent="0.2">
      <c r="A101" t="str">
        <f>A49</f>
        <v>92 Elementary administration and service occupations</v>
      </c>
      <c r="B101" s="49">
        <f t="shared" si="53"/>
        <v>0.55490864421279262</v>
      </c>
      <c r="C101" s="44">
        <f t="shared" si="53"/>
        <v>-8.7325487077053339</v>
      </c>
      <c r="D101" s="49">
        <f t="shared" si="53"/>
        <v>-1.9934478673200973</v>
      </c>
      <c r="E101" s="49">
        <f t="shared" si="53"/>
        <v>-0.72628745523590776</v>
      </c>
      <c r="F101" s="44">
        <f>IF(AND(F$5-D$5 &lt;&gt; 0,F49 &lt;&gt; 0,D49 &lt;&gt; 0),(EXP(LN(F49/D49)/(F$5-D$5))-1)*100,0)</f>
        <v>-1.1504842715572394</v>
      </c>
      <c r="H101" s="40">
        <f t="shared" si="54"/>
        <v>88.319918411914216</v>
      </c>
      <c r="I101" s="40">
        <f t="shared" si="54"/>
        <v>89.536494206793918</v>
      </c>
      <c r="J101" s="40">
        <f t="shared" si="54"/>
        <v>89.831194089851806</v>
      </c>
      <c r="K101" s="40">
        <f t="shared" si="54"/>
        <v>81.53247080685604</v>
      </c>
      <c r="L101" s="40">
        <f t="shared" si="54"/>
        <v>78.832458114444805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1.5941064490136769</v>
      </c>
      <c r="C103" s="206">
        <f t="shared" ref="C103" si="56">IF(AND(D$5-C$5 &lt;&gt; 0,D51 &lt;&gt; 0,C51 &lt;&gt; 0),(EXP(LN(D51/C51)/(D$5-C$5))-1)*100,0)</f>
        <v>-2.2785452044612131</v>
      </c>
      <c r="D103" s="50">
        <f>IF(AND(E$5-D$5 &lt;&gt; 0,E51 &lt;&gt; 0,D51 &lt;&gt; 0),(EXP(LN(E51/D51)/(E$5-D$5))-1)*100,0)</f>
        <v>0.38156617181186459</v>
      </c>
      <c r="E103" s="50">
        <f>IF(AND(F$5-E$5 &lt;&gt; 0,F51 &lt;&gt; 0,E51 &lt;&gt; 0),(EXP(LN(F51/E51)/(F$5-E$5))-1)*100,0)</f>
        <v>0.28948480610164751</v>
      </c>
      <c r="F103" s="206">
        <f>IF(AND(F$5-D$5 &lt;&gt; 0,F51 &lt;&gt; 0,D51 &lt;&gt; 0),(EXP(LN(F51/D51)/(F$5-D$5))-1)*100,0)</f>
        <v>0.3201692055678107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Coast to Capital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19.739959143831829</v>
      </c>
      <c r="C9" s="330">
        <v>41.855147426224491</v>
      </c>
      <c r="D9" s="330">
        <f>SUM(B9:C9)</f>
        <v>61.595106570056316</v>
      </c>
      <c r="E9" s="331"/>
      <c r="F9" s="330">
        <v>26.113613099988434</v>
      </c>
      <c r="G9" s="330">
        <v>47.429451510176058</v>
      </c>
      <c r="H9" s="330">
        <f>SUM(F9:G9)</f>
        <v>73.543064610164492</v>
      </c>
      <c r="I9" s="331"/>
      <c r="J9" s="330">
        <v>29.696591558508473</v>
      </c>
      <c r="K9" s="330">
        <v>41.83836215670879</v>
      </c>
      <c r="L9" s="330">
        <f>SUM(J9:K9)</f>
        <v>71.534953715217256</v>
      </c>
      <c r="M9" s="236"/>
      <c r="N9" s="328">
        <f>IF(B9&gt;0,(EXP(LN(F9/B9)/($F$6-$B$6))-1)*100,0)</f>
        <v>5.7557874135715448</v>
      </c>
      <c r="O9" s="328">
        <f>IF(F9&gt;0,(EXP(LN(J9/F9)/($J$6-$F$6))-1)*100,0)</f>
        <v>0.86085438133485237</v>
      </c>
      <c r="P9" s="328"/>
      <c r="Q9" s="328">
        <f>IF(C9&gt;0,(EXP(LN(G9/C9)/($F$6-$B$6))-1)*100,0)</f>
        <v>2.5320983131478236</v>
      </c>
      <c r="R9" s="328">
        <f>IF(G9&gt;0,(EXP(LN(K9/G9)/($J$6-$F$6))-1)*100,0)</f>
        <v>-0.83271160247964104</v>
      </c>
      <c r="S9" s="327"/>
      <c r="T9" s="328">
        <f>IF(D9&gt;0,(EXP(LN(H9/D9)/($F$6-$B$6))-1)*100,0)</f>
        <v>3.6093865837449224</v>
      </c>
      <c r="U9" s="328">
        <f>IF(H9&gt;0,(EXP(LN(L9/H9)/($J$6-$F$6))-1)*100,0)</f>
        <v>-0.18439614307521612</v>
      </c>
    </row>
    <row r="10" spans="1:21" x14ac:dyDescent="0.2">
      <c r="A10" s="329" t="str">
        <f>name!D5</f>
        <v>12 Other managers and proprietors</v>
      </c>
      <c r="B10" s="330">
        <v>12.206893610315303</v>
      </c>
      <c r="C10" s="330">
        <v>16.583345036212553</v>
      </c>
      <c r="D10" s="330">
        <f t="shared" ref="D10:D33" si="0">SUM(B10:C10)</f>
        <v>28.790238646527854</v>
      </c>
      <c r="E10" s="331"/>
      <c r="F10" s="330">
        <v>13.627449259582107</v>
      </c>
      <c r="G10" s="330">
        <v>16.319335787041965</v>
      </c>
      <c r="H10" s="330">
        <f t="shared" ref="H10:H33" si="1">SUM(F10:G10)</f>
        <v>29.946785046624072</v>
      </c>
      <c r="I10" s="331"/>
      <c r="J10" s="330">
        <v>14.579919606041718</v>
      </c>
      <c r="K10" s="330">
        <v>20.532051753944376</v>
      </c>
      <c r="L10" s="330">
        <f t="shared" ref="L10:L33" si="2">SUM(J10:K10)</f>
        <v>35.111971359986093</v>
      </c>
      <c r="M10" s="236"/>
      <c r="N10" s="328">
        <f t="shared" ref="N10:N36" si="3">IF(B10&gt;0,(EXP(LN(F10/B10)/($F$6-$B$6))-1)*100,0)</f>
        <v>2.2261212726688129</v>
      </c>
      <c r="O10" s="328">
        <f t="shared" ref="O10:O34" si="4">IF(F10&gt;0,(EXP(LN(J10/F10)/($J$6-$F$6))-1)*100,0)</f>
        <v>0.45140997242592018</v>
      </c>
      <c r="P10" s="328"/>
      <c r="Q10" s="328">
        <f t="shared" ref="Q10:Q34" si="5">IF(C10&gt;0,(EXP(LN(G10/C10)/($F$6-$B$6))-1)*100,0)</f>
        <v>-0.32045008425629629</v>
      </c>
      <c r="R10" s="328">
        <f t="shared" ref="R10:R34" si="6">IF(G10&gt;0,(EXP(LN(K10/G10)/($J$6-$F$6))-1)*100,0)</f>
        <v>1.542688564268202</v>
      </c>
      <c r="S10" s="327"/>
      <c r="T10" s="328">
        <f t="shared" ref="T10:T34" si="7">IF(D10&gt;0,(EXP(LN(H10/D10)/($F$6-$B$6))-1)*100,0)</f>
        <v>0.79082222965403126</v>
      </c>
      <c r="U10" s="328">
        <f t="shared" ref="U10:U34" si="8">IF(H10&gt;0,(EXP(LN(L10/H10)/($J$6-$F$6))-1)*100,0)</f>
        <v>1.0664475223595371</v>
      </c>
    </row>
    <row r="11" spans="1:21" x14ac:dyDescent="0.2">
      <c r="A11" s="329" t="str">
        <f>name!D6</f>
        <v>21 Science, research, engineering and technology professionals</v>
      </c>
      <c r="B11" s="330">
        <v>10.610628483063854</v>
      </c>
      <c r="C11" s="330">
        <v>38.529066917827528</v>
      </c>
      <c r="D11" s="330">
        <f t="shared" si="0"/>
        <v>49.139695400891384</v>
      </c>
      <c r="E11" s="331"/>
      <c r="F11" s="330">
        <v>13.966192575275814</v>
      </c>
      <c r="G11" s="330">
        <v>43.362996227761805</v>
      </c>
      <c r="H11" s="330">
        <f t="shared" si="1"/>
        <v>57.329188803037617</v>
      </c>
      <c r="I11" s="331"/>
      <c r="J11" s="330">
        <v>22.450973546760896</v>
      </c>
      <c r="K11" s="330">
        <v>56.279215699748335</v>
      </c>
      <c r="L11" s="330">
        <f t="shared" si="2"/>
        <v>78.730189246509227</v>
      </c>
      <c r="M11" s="236"/>
      <c r="N11" s="328">
        <f t="shared" si="3"/>
        <v>5.6494847880096399</v>
      </c>
      <c r="O11" s="328">
        <f t="shared" si="4"/>
        <v>3.2152360540076419</v>
      </c>
      <c r="P11" s="328"/>
      <c r="Q11" s="328">
        <f t="shared" si="5"/>
        <v>2.3920311639545444</v>
      </c>
      <c r="R11" s="328">
        <f t="shared" si="6"/>
        <v>1.7533189051625264</v>
      </c>
      <c r="S11" s="327"/>
      <c r="T11" s="328">
        <f t="shared" si="7"/>
        <v>3.1308666470694746</v>
      </c>
      <c r="U11" s="328">
        <f t="shared" si="8"/>
        <v>2.1372984684753016</v>
      </c>
    </row>
    <row r="12" spans="1:21" x14ac:dyDescent="0.2">
      <c r="A12" s="329" t="str">
        <f>name!D7</f>
        <v>22 Health professionals</v>
      </c>
      <c r="B12" s="330">
        <v>23.643044263120942</v>
      </c>
      <c r="C12" s="330">
        <v>6.267401817792349</v>
      </c>
      <c r="D12" s="330">
        <f t="shared" si="0"/>
        <v>29.910446080913289</v>
      </c>
      <c r="E12" s="331"/>
      <c r="F12" s="330">
        <v>28.146425910924741</v>
      </c>
      <c r="G12" s="330">
        <v>8.2660634671786042</v>
      </c>
      <c r="H12" s="330">
        <f t="shared" si="1"/>
        <v>36.412489378103345</v>
      </c>
      <c r="I12" s="331"/>
      <c r="J12" s="330">
        <v>27.924427389111631</v>
      </c>
      <c r="K12" s="330">
        <v>8.4004447010736296</v>
      </c>
      <c r="L12" s="330">
        <f t="shared" si="2"/>
        <v>36.324872090185259</v>
      </c>
      <c r="M12" s="236"/>
      <c r="N12" s="328">
        <f t="shared" si="3"/>
        <v>3.5485381164883645</v>
      </c>
      <c r="O12" s="328">
        <f t="shared" si="4"/>
        <v>-5.2776343249438806E-2</v>
      </c>
      <c r="P12" s="328"/>
      <c r="Q12" s="328">
        <f t="shared" si="5"/>
        <v>5.6920299726058499</v>
      </c>
      <c r="R12" s="328">
        <f t="shared" si="6"/>
        <v>0.10756615020652838</v>
      </c>
      <c r="S12" s="327"/>
      <c r="T12" s="328">
        <f t="shared" si="7"/>
        <v>4.0124906960056661</v>
      </c>
      <c r="U12" s="328">
        <f t="shared" si="8"/>
        <v>-1.6059659541500793E-2</v>
      </c>
    </row>
    <row r="13" spans="1:21" x14ac:dyDescent="0.2">
      <c r="A13" s="329" t="str">
        <f>name!D8</f>
        <v>23 Teaching and other educational professionals</v>
      </c>
      <c r="B13" s="330">
        <v>24.350276314227095</v>
      </c>
      <c r="C13" s="330">
        <v>11.046362549521321</v>
      </c>
      <c r="D13" s="330">
        <f t="shared" si="0"/>
        <v>35.396638863748414</v>
      </c>
      <c r="E13" s="331"/>
      <c r="F13" s="330">
        <v>27.374111053513989</v>
      </c>
      <c r="G13" s="330">
        <v>12.324067961721445</v>
      </c>
      <c r="H13" s="330">
        <f t="shared" si="1"/>
        <v>39.698179015235432</v>
      </c>
      <c r="I13" s="331"/>
      <c r="J13" s="330">
        <v>27.755055981476119</v>
      </c>
      <c r="K13" s="330">
        <v>13.053894204519572</v>
      </c>
      <c r="L13" s="330">
        <f t="shared" si="2"/>
        <v>40.808950185995691</v>
      </c>
      <c r="M13" s="236"/>
      <c r="N13" s="328">
        <f t="shared" si="3"/>
        <v>2.3687089768583025</v>
      </c>
      <c r="O13" s="328">
        <f t="shared" si="4"/>
        <v>9.2177834001350156E-2</v>
      </c>
      <c r="P13" s="328"/>
      <c r="Q13" s="328">
        <f t="shared" si="5"/>
        <v>2.213193720007145</v>
      </c>
      <c r="R13" s="328">
        <f t="shared" si="6"/>
        <v>0.38428582795972943</v>
      </c>
      <c r="S13" s="327"/>
      <c r="T13" s="328">
        <f t="shared" si="7"/>
        <v>2.3202781739680045</v>
      </c>
      <c r="U13" s="328">
        <f t="shared" si="8"/>
        <v>0.18414338040158018</v>
      </c>
    </row>
    <row r="14" spans="1:21" x14ac:dyDescent="0.2">
      <c r="A14" s="329" t="str">
        <f>name!D9</f>
        <v>24 Business, media and public service professionals</v>
      </c>
      <c r="B14" s="330">
        <v>20.848114242878758</v>
      </c>
      <c r="C14" s="330">
        <v>29.575479662592727</v>
      </c>
      <c r="D14" s="330">
        <f t="shared" si="0"/>
        <v>50.423593905471485</v>
      </c>
      <c r="E14" s="331"/>
      <c r="F14" s="330">
        <v>28.167576945276465</v>
      </c>
      <c r="G14" s="330">
        <v>34.260256152098343</v>
      </c>
      <c r="H14" s="330">
        <f t="shared" si="1"/>
        <v>62.427833097374808</v>
      </c>
      <c r="I14" s="331"/>
      <c r="J14" s="330">
        <v>32.461771008935344</v>
      </c>
      <c r="K14" s="330">
        <v>38.703804899566755</v>
      </c>
      <c r="L14" s="330">
        <f t="shared" si="2"/>
        <v>71.165575908502092</v>
      </c>
      <c r="M14" s="236"/>
      <c r="N14" s="328">
        <f t="shared" si="3"/>
        <v>6.2029406866404457</v>
      </c>
      <c r="O14" s="328">
        <f t="shared" si="4"/>
        <v>0.95043190549317647</v>
      </c>
      <c r="P14" s="328"/>
      <c r="Q14" s="328">
        <f t="shared" si="5"/>
        <v>2.9844755705798809</v>
      </c>
      <c r="R14" s="328">
        <f t="shared" si="6"/>
        <v>0.81632688141233256</v>
      </c>
      <c r="S14" s="327"/>
      <c r="T14" s="328">
        <f t="shared" si="7"/>
        <v>4.3635618502658513</v>
      </c>
      <c r="U14" s="328">
        <f t="shared" si="8"/>
        <v>0.87714455054961338</v>
      </c>
    </row>
    <row r="15" spans="1:21" x14ac:dyDescent="0.2">
      <c r="A15" s="329" t="str">
        <f>name!D10</f>
        <v>31 Science, engineering and technology associate professionals</v>
      </c>
      <c r="B15" s="330">
        <v>3.9608086781926795</v>
      </c>
      <c r="C15" s="330">
        <v>8.6415719703832359</v>
      </c>
      <c r="D15" s="330">
        <f t="shared" si="0"/>
        <v>12.602380648575915</v>
      </c>
      <c r="E15" s="331"/>
      <c r="F15" s="330">
        <v>4.9996386994613795</v>
      </c>
      <c r="G15" s="330">
        <v>11.02324204941276</v>
      </c>
      <c r="H15" s="330">
        <f t="shared" si="1"/>
        <v>16.02288074887414</v>
      </c>
      <c r="I15" s="331"/>
      <c r="J15" s="330">
        <v>6.2246137779052031</v>
      </c>
      <c r="K15" s="330">
        <v>9.9393555835924801</v>
      </c>
      <c r="L15" s="330">
        <f t="shared" si="2"/>
        <v>16.163969361497685</v>
      </c>
      <c r="M15" s="236"/>
      <c r="N15" s="328">
        <f t="shared" si="3"/>
        <v>4.7685543253871865</v>
      </c>
      <c r="O15" s="328">
        <f t="shared" si="4"/>
        <v>1.4716960003742452</v>
      </c>
      <c r="P15" s="328"/>
      <c r="Q15" s="328">
        <f t="shared" si="5"/>
        <v>4.9888838014243486</v>
      </c>
      <c r="R15" s="328">
        <f t="shared" si="6"/>
        <v>-0.68764992209664477</v>
      </c>
      <c r="S15" s="327"/>
      <c r="T15" s="328">
        <f t="shared" si="7"/>
        <v>4.9198356109428243</v>
      </c>
      <c r="U15" s="328">
        <f t="shared" si="8"/>
        <v>5.8463111255124822E-2</v>
      </c>
    </row>
    <row r="16" spans="1:21" x14ac:dyDescent="0.2">
      <c r="A16" s="329" t="str">
        <f>name!D11</f>
        <v>32 Health and social care associate professionals</v>
      </c>
      <c r="B16" s="330">
        <v>10.714716700329477</v>
      </c>
      <c r="C16" s="330">
        <v>2.7342645439956774</v>
      </c>
      <c r="D16" s="330">
        <f t="shared" si="0"/>
        <v>13.448981244325154</v>
      </c>
      <c r="E16" s="331"/>
      <c r="F16" s="330">
        <v>12.817910629786301</v>
      </c>
      <c r="G16" s="330">
        <v>3.2541109188868793</v>
      </c>
      <c r="H16" s="330">
        <f t="shared" si="1"/>
        <v>16.072021548673181</v>
      </c>
      <c r="I16" s="331"/>
      <c r="J16" s="330">
        <v>23.390441557086817</v>
      </c>
      <c r="K16" s="330">
        <v>4.6802560344310136</v>
      </c>
      <c r="L16" s="330">
        <f t="shared" si="2"/>
        <v>28.070697591517831</v>
      </c>
      <c r="M16" s="236"/>
      <c r="N16" s="328">
        <f t="shared" si="3"/>
        <v>3.6495233626312018</v>
      </c>
      <c r="O16" s="328">
        <f t="shared" si="4"/>
        <v>4.0913750001110527</v>
      </c>
      <c r="P16" s="328"/>
      <c r="Q16" s="328">
        <f t="shared" si="5"/>
        <v>3.5424326659530658</v>
      </c>
      <c r="R16" s="328">
        <f t="shared" si="6"/>
        <v>2.4524819908783746</v>
      </c>
      <c r="S16" s="327"/>
      <c r="T16" s="328">
        <f t="shared" si="7"/>
        <v>3.6277869628532633</v>
      </c>
      <c r="U16" s="328">
        <f t="shared" si="8"/>
        <v>3.7876104967071722</v>
      </c>
    </row>
    <row r="17" spans="1:21" x14ac:dyDescent="0.2">
      <c r="A17" s="329" t="str">
        <f>name!D12</f>
        <v>33 Protective service occupations</v>
      </c>
      <c r="B17" s="330">
        <v>2.2727966827362089</v>
      </c>
      <c r="C17" s="330">
        <v>7.8824653703516878</v>
      </c>
      <c r="D17" s="330">
        <f t="shared" si="0"/>
        <v>10.155262053087897</v>
      </c>
      <c r="E17" s="331"/>
      <c r="F17" s="330">
        <v>2.8311223922482767</v>
      </c>
      <c r="G17" s="330">
        <v>7.8045847016945098</v>
      </c>
      <c r="H17" s="330">
        <f t="shared" si="1"/>
        <v>10.635707093942786</v>
      </c>
      <c r="I17" s="331"/>
      <c r="J17" s="330">
        <v>3.2721711571270471</v>
      </c>
      <c r="K17" s="330">
        <v>6.5596902507494441</v>
      </c>
      <c r="L17" s="330">
        <f t="shared" si="2"/>
        <v>9.8318614078764917</v>
      </c>
      <c r="M17" s="236"/>
      <c r="N17" s="328">
        <f t="shared" si="3"/>
        <v>4.4911746991873835</v>
      </c>
      <c r="O17" s="328">
        <f t="shared" si="4"/>
        <v>0.96987636919581011</v>
      </c>
      <c r="P17" s="328"/>
      <c r="Q17" s="328">
        <f t="shared" si="5"/>
        <v>-0.19839046361292967</v>
      </c>
      <c r="R17" s="328">
        <f t="shared" si="6"/>
        <v>-1.1517688307740914</v>
      </c>
      <c r="S17" s="327"/>
      <c r="T17" s="328">
        <f t="shared" si="7"/>
        <v>0.92878536612657214</v>
      </c>
      <c r="U17" s="328">
        <f t="shared" si="8"/>
        <v>-0.52255429494996175</v>
      </c>
    </row>
    <row r="18" spans="1:21" x14ac:dyDescent="0.2">
      <c r="A18" s="329" t="str">
        <f>name!D13</f>
        <v>34 Culture, media and sports occupations</v>
      </c>
      <c r="B18" s="330">
        <v>8.8841518944219136</v>
      </c>
      <c r="C18" s="330">
        <v>10.561391420419772</v>
      </c>
      <c r="D18" s="330">
        <f t="shared" si="0"/>
        <v>19.445543314841686</v>
      </c>
      <c r="E18" s="331"/>
      <c r="F18" s="330">
        <v>9.7688402662025311</v>
      </c>
      <c r="G18" s="330">
        <v>9.3519923611949576</v>
      </c>
      <c r="H18" s="330">
        <f t="shared" si="1"/>
        <v>19.12083262739749</v>
      </c>
      <c r="I18" s="331"/>
      <c r="J18" s="330">
        <v>9.4448741657562607</v>
      </c>
      <c r="K18" s="330">
        <v>9.2790307501725895</v>
      </c>
      <c r="L18" s="330">
        <f t="shared" si="2"/>
        <v>18.723904915928848</v>
      </c>
      <c r="M18" s="236"/>
      <c r="N18" s="328">
        <f t="shared" si="3"/>
        <v>1.9167125797210138</v>
      </c>
      <c r="O18" s="328">
        <f t="shared" si="4"/>
        <v>-0.22458461336216651</v>
      </c>
      <c r="P18" s="327"/>
      <c r="Q18" s="328">
        <f t="shared" si="5"/>
        <v>-2.4029701705242545</v>
      </c>
      <c r="R18" s="328">
        <f t="shared" si="6"/>
        <v>-5.2201777067550914E-2</v>
      </c>
      <c r="S18" s="327"/>
      <c r="T18" s="328">
        <f t="shared" si="7"/>
        <v>-0.33622258555303652</v>
      </c>
      <c r="U18" s="328">
        <f t="shared" si="8"/>
        <v>-0.13975164897621628</v>
      </c>
    </row>
    <row r="19" spans="1:21" x14ac:dyDescent="0.2">
      <c r="A19" s="329" t="str">
        <f>name!D14</f>
        <v>35 Business and public service associate professionals</v>
      </c>
      <c r="B19" s="330">
        <v>25.406984702478809</v>
      </c>
      <c r="C19" s="330">
        <v>28.376321573312278</v>
      </c>
      <c r="D19" s="330">
        <f t="shared" si="0"/>
        <v>53.783306275791091</v>
      </c>
      <c r="E19" s="331"/>
      <c r="F19" s="330">
        <v>28.167917425251595</v>
      </c>
      <c r="G19" s="330">
        <v>30.636698252611943</v>
      </c>
      <c r="H19" s="330">
        <f t="shared" si="1"/>
        <v>58.804615677863538</v>
      </c>
      <c r="I19" s="331"/>
      <c r="J19" s="330">
        <v>31.102872154957812</v>
      </c>
      <c r="K19" s="330">
        <v>31.158576764386893</v>
      </c>
      <c r="L19" s="330">
        <f t="shared" si="2"/>
        <v>62.261448919344701</v>
      </c>
      <c r="M19" s="236"/>
      <c r="N19" s="328">
        <f t="shared" si="3"/>
        <v>2.0846214252228767</v>
      </c>
      <c r="O19" s="328">
        <f t="shared" si="4"/>
        <v>0.66296472512343829</v>
      </c>
      <c r="P19" s="327"/>
      <c r="Q19" s="328">
        <f t="shared" si="5"/>
        <v>1.5446793155804439</v>
      </c>
      <c r="R19" s="328">
        <f t="shared" si="6"/>
        <v>0.11266985944429209</v>
      </c>
      <c r="S19" s="327"/>
      <c r="T19" s="328">
        <f t="shared" si="7"/>
        <v>1.8011734015996428</v>
      </c>
      <c r="U19" s="328">
        <f t="shared" si="8"/>
        <v>0.38153993128620112</v>
      </c>
    </row>
    <row r="20" spans="1:21" x14ac:dyDescent="0.2">
      <c r="A20" s="329" t="str">
        <f>name!D15</f>
        <v>41 Administrative occupations</v>
      </c>
      <c r="B20" s="330">
        <v>52.29618709033025</v>
      </c>
      <c r="C20" s="330">
        <v>17.851858546233991</v>
      </c>
      <c r="D20" s="330">
        <f t="shared" si="0"/>
        <v>70.148045636564234</v>
      </c>
      <c r="E20" s="331"/>
      <c r="F20" s="330">
        <v>51.03668940275535</v>
      </c>
      <c r="G20" s="330">
        <v>19.210443461948238</v>
      </c>
      <c r="H20" s="330">
        <f t="shared" si="1"/>
        <v>70.247132864703588</v>
      </c>
      <c r="I20" s="331"/>
      <c r="J20" s="330">
        <v>45.969835227600761</v>
      </c>
      <c r="K20" s="330">
        <v>21.128870787435805</v>
      </c>
      <c r="L20" s="330">
        <f t="shared" si="2"/>
        <v>67.098706015036569</v>
      </c>
      <c r="M20" s="236"/>
      <c r="N20" s="328">
        <f t="shared" si="3"/>
        <v>-0.48638708238776251</v>
      </c>
      <c r="O20" s="328">
        <f t="shared" si="4"/>
        <v>-0.69463848020913099</v>
      </c>
      <c r="P20" s="327"/>
      <c r="Q20" s="328">
        <f t="shared" si="5"/>
        <v>1.4777409729664459</v>
      </c>
      <c r="R20" s="328">
        <f t="shared" si="6"/>
        <v>0.63659321299358584</v>
      </c>
      <c r="S20" s="327"/>
      <c r="T20" s="328">
        <f t="shared" si="7"/>
        <v>2.8234939006588355E-2</v>
      </c>
      <c r="U20" s="328">
        <f t="shared" si="8"/>
        <v>-0.30523145006620123</v>
      </c>
    </row>
    <row r="21" spans="1:21" x14ac:dyDescent="0.2">
      <c r="A21" s="329" t="str">
        <f>name!D16</f>
        <v>42 Secretarial and related occupations</v>
      </c>
      <c r="B21" s="330">
        <v>19.556741281655444</v>
      </c>
      <c r="C21" s="330">
        <v>0.97385970574800518</v>
      </c>
      <c r="D21" s="330">
        <f t="shared" si="0"/>
        <v>20.530600987403449</v>
      </c>
      <c r="E21" s="331"/>
      <c r="F21" s="330">
        <v>17.533930765206936</v>
      </c>
      <c r="G21" s="330">
        <v>0.72814679857710696</v>
      </c>
      <c r="H21" s="330">
        <f t="shared" si="1"/>
        <v>18.262077563784043</v>
      </c>
      <c r="I21" s="331"/>
      <c r="J21" s="330">
        <v>11.624763332332018</v>
      </c>
      <c r="K21" s="330">
        <v>0.77862867708982386</v>
      </c>
      <c r="L21" s="330">
        <f t="shared" si="2"/>
        <v>12.403392009421841</v>
      </c>
      <c r="M21" s="236"/>
      <c r="N21" s="328">
        <f t="shared" si="3"/>
        <v>-2.1599740133530165</v>
      </c>
      <c r="O21" s="328">
        <f t="shared" si="4"/>
        <v>-2.7028045338545192</v>
      </c>
      <c r="P21" s="327"/>
      <c r="Q21" s="328">
        <f t="shared" si="5"/>
        <v>-5.6494340655138808</v>
      </c>
      <c r="R21" s="328">
        <f t="shared" si="6"/>
        <v>0.44787726445973952</v>
      </c>
      <c r="S21" s="327"/>
      <c r="T21" s="328">
        <f t="shared" si="7"/>
        <v>-2.3145898986837055</v>
      </c>
      <c r="U21" s="328">
        <f t="shared" si="8"/>
        <v>-2.5460711304664541</v>
      </c>
    </row>
    <row r="22" spans="1:21" x14ac:dyDescent="0.2">
      <c r="A22" s="329" t="str">
        <f>name!D17</f>
        <v>51 Skilled agricultural and related trades</v>
      </c>
      <c r="B22" s="330">
        <v>1.9461560575442021</v>
      </c>
      <c r="C22" s="330">
        <v>6.3950847406329849</v>
      </c>
      <c r="D22" s="330">
        <f t="shared" si="0"/>
        <v>8.3412407981771874</v>
      </c>
      <c r="E22" s="331"/>
      <c r="F22" s="330">
        <v>1.8387491560429809</v>
      </c>
      <c r="G22" s="330">
        <v>5.4407991264394111</v>
      </c>
      <c r="H22" s="330">
        <f t="shared" si="1"/>
        <v>7.2795482824823923</v>
      </c>
      <c r="I22" s="331"/>
      <c r="J22" s="330">
        <v>2.4934635320933158</v>
      </c>
      <c r="K22" s="330">
        <v>5.9253133600103256</v>
      </c>
      <c r="L22" s="330">
        <f t="shared" si="2"/>
        <v>8.4187768921036419</v>
      </c>
      <c r="M22" s="236"/>
      <c r="N22" s="328">
        <f t="shared" si="3"/>
        <v>-1.1289913273518803</v>
      </c>
      <c r="O22" s="328">
        <f t="shared" si="4"/>
        <v>2.0513378008815586</v>
      </c>
      <c r="P22" s="327"/>
      <c r="Q22" s="328">
        <f t="shared" si="5"/>
        <v>-3.1804014209817599</v>
      </c>
      <c r="R22" s="328">
        <f t="shared" si="6"/>
        <v>0.57033776854464868</v>
      </c>
      <c r="S22" s="327"/>
      <c r="T22" s="328">
        <f t="shared" si="7"/>
        <v>-2.6861276684498225</v>
      </c>
      <c r="U22" s="328">
        <f t="shared" si="8"/>
        <v>0.9740179379975622</v>
      </c>
    </row>
    <row r="23" spans="1:21" x14ac:dyDescent="0.2">
      <c r="A23" s="329" t="str">
        <f>name!D18</f>
        <v>52 Skilled metal, electrical and electronic trades</v>
      </c>
      <c r="B23" s="330">
        <v>0.57408929749415261</v>
      </c>
      <c r="C23" s="330">
        <v>24.418038693217778</v>
      </c>
      <c r="D23" s="330">
        <f t="shared" si="0"/>
        <v>24.992127990711928</v>
      </c>
      <c r="E23" s="331"/>
      <c r="F23" s="330">
        <v>0.74148635742355506</v>
      </c>
      <c r="G23" s="330">
        <v>22.250674979254782</v>
      </c>
      <c r="H23" s="330">
        <f t="shared" si="1"/>
        <v>22.992161336678336</v>
      </c>
      <c r="I23" s="331"/>
      <c r="J23" s="330">
        <v>1.7838907297660513</v>
      </c>
      <c r="K23" s="330">
        <v>20.559352067421944</v>
      </c>
      <c r="L23" s="330">
        <f t="shared" si="2"/>
        <v>22.343242797187994</v>
      </c>
      <c r="M23" s="236"/>
      <c r="N23" s="328">
        <f t="shared" si="3"/>
        <v>5.2506393988515532</v>
      </c>
      <c r="O23" s="328">
        <f t="shared" si="4"/>
        <v>6.02729269352269</v>
      </c>
      <c r="P23" s="327"/>
      <c r="Q23" s="328">
        <f t="shared" si="5"/>
        <v>-1.8418233568633702</v>
      </c>
      <c r="R23" s="328">
        <f t="shared" si="6"/>
        <v>-0.5256563558485805</v>
      </c>
      <c r="S23" s="327"/>
      <c r="T23" s="328">
        <f t="shared" si="7"/>
        <v>-1.6543143773646296</v>
      </c>
      <c r="U23" s="328">
        <f t="shared" si="8"/>
        <v>-0.19068068455441178</v>
      </c>
    </row>
    <row r="24" spans="1:21" x14ac:dyDescent="0.2">
      <c r="A24" s="329" t="str">
        <f>name!D19</f>
        <v>53 Skilled construction and building trades</v>
      </c>
      <c r="B24" s="330">
        <v>0.36455757693004898</v>
      </c>
      <c r="C24" s="330">
        <v>22.627881843130837</v>
      </c>
      <c r="D24" s="330">
        <f t="shared" si="0"/>
        <v>22.992439420060887</v>
      </c>
      <c r="E24" s="331"/>
      <c r="F24" s="330">
        <v>0.413445174138455</v>
      </c>
      <c r="G24" s="330">
        <v>19.437307358487764</v>
      </c>
      <c r="H24" s="330">
        <f t="shared" si="1"/>
        <v>19.85075253262622</v>
      </c>
      <c r="I24" s="331"/>
      <c r="J24" s="330">
        <v>0.31867763481704342</v>
      </c>
      <c r="K24" s="330">
        <v>17.542907639531258</v>
      </c>
      <c r="L24" s="330">
        <f t="shared" si="2"/>
        <v>17.8615852743483</v>
      </c>
      <c r="M24" s="236"/>
      <c r="N24" s="328">
        <f t="shared" si="3"/>
        <v>2.5487473162934204</v>
      </c>
      <c r="O24" s="328">
        <f t="shared" si="4"/>
        <v>-1.7206571517635605</v>
      </c>
      <c r="P24" s="327"/>
      <c r="Q24" s="328">
        <f t="shared" si="5"/>
        <v>-2.9940350782492575</v>
      </c>
      <c r="R24" s="328">
        <f t="shared" si="6"/>
        <v>-0.68129879068988819</v>
      </c>
      <c r="S24" s="327"/>
      <c r="T24" s="328">
        <f t="shared" si="7"/>
        <v>-2.8957172166324319</v>
      </c>
      <c r="U24" s="328">
        <f t="shared" si="8"/>
        <v>-0.70145877680517499</v>
      </c>
    </row>
    <row r="25" spans="1:21" x14ac:dyDescent="0.2">
      <c r="A25" s="329" t="str">
        <f>name!D20</f>
        <v>54 Textiles, printing and other skilled trades</v>
      </c>
      <c r="B25" s="330">
        <v>6.9945898864651319</v>
      </c>
      <c r="C25" s="330">
        <v>11.948284365865252</v>
      </c>
      <c r="D25" s="330">
        <f t="shared" si="0"/>
        <v>18.942874252330384</v>
      </c>
      <c r="E25" s="331"/>
      <c r="F25" s="330">
        <v>6.747134179923032</v>
      </c>
      <c r="G25" s="330">
        <v>9.2729958369303027</v>
      </c>
      <c r="H25" s="330">
        <f t="shared" si="1"/>
        <v>16.020130016853336</v>
      </c>
      <c r="I25" s="331"/>
      <c r="J25" s="330">
        <v>7.8022130528804006</v>
      </c>
      <c r="K25" s="330">
        <v>10.459583156283694</v>
      </c>
      <c r="L25" s="330">
        <f t="shared" si="2"/>
        <v>18.261796209164096</v>
      </c>
      <c r="M25" s="236"/>
      <c r="N25" s="328">
        <f t="shared" si="3"/>
        <v>-0.7177940259234239</v>
      </c>
      <c r="O25" s="328">
        <f t="shared" si="4"/>
        <v>0.97330321330730829</v>
      </c>
      <c r="P25" s="327"/>
      <c r="Q25" s="328">
        <f t="shared" si="5"/>
        <v>-4.943262849543073</v>
      </c>
      <c r="R25" s="328">
        <f t="shared" si="6"/>
        <v>0.8059780138499395</v>
      </c>
      <c r="S25" s="327"/>
      <c r="T25" s="328">
        <f t="shared" si="7"/>
        <v>-3.2960904705388483</v>
      </c>
      <c r="U25" s="328">
        <f t="shared" si="8"/>
        <v>0.87692385457829314</v>
      </c>
    </row>
    <row r="26" spans="1:21" x14ac:dyDescent="0.2">
      <c r="A26" s="329" t="str">
        <f>name!D21</f>
        <v>61 Caring personal service occupations</v>
      </c>
      <c r="B26" s="330">
        <v>48.776552940772795</v>
      </c>
      <c r="C26" s="330">
        <v>11.583356203196361</v>
      </c>
      <c r="D26" s="330">
        <f t="shared" si="0"/>
        <v>60.359909143969155</v>
      </c>
      <c r="E26" s="331"/>
      <c r="F26" s="330">
        <v>50.191699695720963</v>
      </c>
      <c r="G26" s="330">
        <v>11.717419074021571</v>
      </c>
      <c r="H26" s="330">
        <f t="shared" si="1"/>
        <v>61.909118769742534</v>
      </c>
      <c r="I26" s="331"/>
      <c r="J26" s="330">
        <v>52.028811858619072</v>
      </c>
      <c r="K26" s="330">
        <v>16.094623800329686</v>
      </c>
      <c r="L26" s="330">
        <f t="shared" si="2"/>
        <v>68.12343565894875</v>
      </c>
      <c r="M26" s="236"/>
      <c r="N26" s="328">
        <f t="shared" si="3"/>
        <v>0.5736379061306307</v>
      </c>
      <c r="O26" s="328">
        <f t="shared" si="4"/>
        <v>0.23994053783271685</v>
      </c>
      <c r="P26" s="327"/>
      <c r="Q26" s="328">
        <f t="shared" si="5"/>
        <v>0.23041077164405177</v>
      </c>
      <c r="R26" s="328">
        <f t="shared" si="6"/>
        <v>2.1386055801958515</v>
      </c>
      <c r="S26" s="327"/>
      <c r="T26" s="328">
        <f t="shared" si="7"/>
        <v>0.50813373700686615</v>
      </c>
      <c r="U26" s="328">
        <f t="shared" si="8"/>
        <v>0.63972962817520074</v>
      </c>
    </row>
    <row r="27" spans="1:21" x14ac:dyDescent="0.2">
      <c r="A27" s="329" t="str">
        <f>name!D22</f>
        <v>62 Leisure, travel and related personal service occupations</v>
      </c>
      <c r="B27" s="330">
        <v>15.013692370278013</v>
      </c>
      <c r="C27" s="330">
        <v>6.2847611535672785</v>
      </c>
      <c r="D27" s="330">
        <f t="shared" si="0"/>
        <v>21.298453523845293</v>
      </c>
      <c r="E27" s="331"/>
      <c r="F27" s="330">
        <v>14.621828188935218</v>
      </c>
      <c r="G27" s="330">
        <v>6.459723487241555</v>
      </c>
      <c r="H27" s="330">
        <f t="shared" si="1"/>
        <v>21.081551676176773</v>
      </c>
      <c r="I27" s="331"/>
      <c r="J27" s="330">
        <v>12.855001637908305</v>
      </c>
      <c r="K27" s="330">
        <v>6.9731100290013197</v>
      </c>
      <c r="L27" s="330">
        <f t="shared" si="2"/>
        <v>19.828111666909624</v>
      </c>
      <c r="M27" s="236"/>
      <c r="N27" s="328">
        <f t="shared" si="3"/>
        <v>-0.52754587912524631</v>
      </c>
      <c r="O27" s="328">
        <f t="shared" si="4"/>
        <v>-0.85487515280224802</v>
      </c>
      <c r="P27" s="327"/>
      <c r="Q27" s="328">
        <f t="shared" si="5"/>
        <v>0.55068420862802725</v>
      </c>
      <c r="R27" s="328">
        <f t="shared" si="6"/>
        <v>0.5111339510496693</v>
      </c>
      <c r="S27" s="327"/>
      <c r="T27" s="328">
        <f t="shared" si="7"/>
        <v>-0.20451329946910013</v>
      </c>
      <c r="U27" s="328">
        <f t="shared" si="8"/>
        <v>-0.40781694535773072</v>
      </c>
    </row>
    <row r="28" spans="1:21" x14ac:dyDescent="0.2">
      <c r="A28" s="329" t="str">
        <f>name!D23</f>
        <v>63 Community and civil enforcement occupations</v>
      </c>
      <c r="B28" s="330">
        <v>0.22641676528731999</v>
      </c>
      <c r="C28" s="330">
        <v>0.69510521369885248</v>
      </c>
      <c r="D28" s="330">
        <f t="shared" si="0"/>
        <v>0.9215219789861725</v>
      </c>
      <c r="E28" s="331"/>
      <c r="F28" s="330">
        <v>0.23081462509117637</v>
      </c>
      <c r="G28" s="330">
        <v>0.73365179814260784</v>
      </c>
      <c r="H28" s="330">
        <f t="shared" si="1"/>
        <v>0.96446642323378418</v>
      </c>
      <c r="I28" s="331"/>
      <c r="J28" s="330">
        <v>0.31454811866472959</v>
      </c>
      <c r="K28" s="330">
        <v>0.46102543659753503</v>
      </c>
      <c r="L28" s="330">
        <f>SUM(J28:K28)</f>
        <v>0.77557355526226468</v>
      </c>
      <c r="M28" s="236"/>
      <c r="N28" s="328">
        <f t="shared" si="3"/>
        <v>0.38549120057616015</v>
      </c>
      <c r="O28" s="328">
        <f t="shared" si="4"/>
        <v>2.084918069247732</v>
      </c>
      <c r="P28" s="327"/>
      <c r="Q28" s="328">
        <f t="shared" si="5"/>
        <v>1.0852729397689664</v>
      </c>
      <c r="R28" s="328">
        <f t="shared" si="6"/>
        <v>-3.0497365776870011</v>
      </c>
      <c r="S28" s="327"/>
      <c r="T28" s="328">
        <f t="shared" si="7"/>
        <v>0.91512975994187951</v>
      </c>
      <c r="U28" s="328">
        <f t="shared" si="8"/>
        <v>-1.4426407099110694</v>
      </c>
    </row>
    <row r="29" spans="1:21" x14ac:dyDescent="0.2">
      <c r="A29" s="329" t="str">
        <f>name!D24</f>
        <v>71 Sales occupations</v>
      </c>
      <c r="B29" s="330">
        <v>28.565947954155575</v>
      </c>
      <c r="C29" s="330">
        <v>21.555913964013385</v>
      </c>
      <c r="D29" s="330">
        <f t="shared" si="0"/>
        <v>50.12186191816896</v>
      </c>
      <c r="E29" s="331"/>
      <c r="F29" s="330">
        <v>26.180754906021043</v>
      </c>
      <c r="G29" s="330">
        <v>21.472159660214515</v>
      </c>
      <c r="H29" s="330">
        <f t="shared" si="1"/>
        <v>47.652914566235559</v>
      </c>
      <c r="I29" s="331"/>
      <c r="J29" s="330">
        <v>24.213633522310857</v>
      </c>
      <c r="K29" s="330">
        <v>21.600320792704338</v>
      </c>
      <c r="L29" s="330">
        <f t="shared" si="2"/>
        <v>45.813954315015195</v>
      </c>
      <c r="M29" s="236"/>
      <c r="N29" s="328">
        <f t="shared" si="3"/>
        <v>-1.7286991743941327</v>
      </c>
      <c r="O29" s="328">
        <f t="shared" si="4"/>
        <v>-0.51937159128204735</v>
      </c>
      <c r="P29" s="327"/>
      <c r="Q29" s="328">
        <f t="shared" si="5"/>
        <v>-7.7829942446061562E-2</v>
      </c>
      <c r="R29" s="328">
        <f t="shared" si="6"/>
        <v>3.9681001441005392E-2</v>
      </c>
      <c r="S29" s="327"/>
      <c r="T29" s="328">
        <f t="shared" si="7"/>
        <v>-1.0051836015676274</v>
      </c>
      <c r="U29" s="328">
        <f t="shared" si="8"/>
        <v>-0.26202325344613087</v>
      </c>
    </row>
    <row r="30" spans="1:21" x14ac:dyDescent="0.2">
      <c r="A30" s="329" t="str">
        <f>name!D25</f>
        <v>72 Customer service occupations</v>
      </c>
      <c r="B30" s="330">
        <v>7.969439753690315</v>
      </c>
      <c r="C30" s="330">
        <v>4.4501157327008025</v>
      </c>
      <c r="D30" s="330">
        <f t="shared" si="0"/>
        <v>12.419555486391118</v>
      </c>
      <c r="E30" s="331"/>
      <c r="F30" s="330">
        <v>8.8484839567906768</v>
      </c>
      <c r="G30" s="330">
        <v>4.696409587528465</v>
      </c>
      <c r="H30" s="330">
        <f t="shared" si="1"/>
        <v>13.544893544319141</v>
      </c>
      <c r="I30" s="331"/>
      <c r="J30" s="330">
        <v>9.6564071892974592</v>
      </c>
      <c r="K30" s="330">
        <v>6.8265044395691783</v>
      </c>
      <c r="L30" s="330">
        <f t="shared" si="2"/>
        <v>16.482911628866638</v>
      </c>
      <c r="M30" s="236"/>
      <c r="N30" s="328">
        <f t="shared" si="3"/>
        <v>2.1146881041846255</v>
      </c>
      <c r="O30" s="328">
        <f t="shared" si="4"/>
        <v>0.58420326637993458</v>
      </c>
      <c r="P30" s="327"/>
      <c r="Q30" s="328">
        <f t="shared" si="5"/>
        <v>1.0831883841207368</v>
      </c>
      <c r="R30" s="328">
        <f t="shared" si="6"/>
        <v>2.5247755996784083</v>
      </c>
      <c r="S30" s="327"/>
      <c r="T30" s="328">
        <f t="shared" si="7"/>
        <v>1.7498807227357416</v>
      </c>
      <c r="U30" s="328">
        <f t="shared" si="8"/>
        <v>1.3173655933797157</v>
      </c>
    </row>
    <row r="31" spans="1:21" x14ac:dyDescent="0.2">
      <c r="A31" s="329" t="str">
        <f>name!D26</f>
        <v>81 Process, plant and machine operatives</v>
      </c>
      <c r="B31" s="330">
        <v>1.9629594877493184</v>
      </c>
      <c r="C31" s="330">
        <v>9.7753516973168217</v>
      </c>
      <c r="D31" s="330">
        <f t="shared" si="0"/>
        <v>11.73831118506614</v>
      </c>
      <c r="E31" s="331"/>
      <c r="F31" s="330">
        <v>1.7908759588870293</v>
      </c>
      <c r="G31" s="330">
        <v>8.9538643597825356</v>
      </c>
      <c r="H31" s="330">
        <f t="shared" si="1"/>
        <v>10.744740318669566</v>
      </c>
      <c r="I31" s="331"/>
      <c r="J31" s="330">
        <v>2.1090833758665744</v>
      </c>
      <c r="K31" s="330">
        <v>8.7669427801067563</v>
      </c>
      <c r="L31" s="330">
        <f t="shared" si="2"/>
        <v>10.876026155973332</v>
      </c>
      <c r="M31" s="236"/>
      <c r="N31" s="328">
        <f t="shared" si="3"/>
        <v>-1.818235251712863</v>
      </c>
      <c r="O31" s="328">
        <f t="shared" si="4"/>
        <v>1.0962895015835805</v>
      </c>
      <c r="P31" s="327"/>
      <c r="Q31" s="328">
        <f t="shared" si="5"/>
        <v>-1.740256991002409</v>
      </c>
      <c r="R31" s="328">
        <f t="shared" si="6"/>
        <v>-0.14054824027425195</v>
      </c>
      <c r="S31" s="327"/>
      <c r="T31" s="328">
        <f t="shared" si="7"/>
        <v>-1.7532798120886595</v>
      </c>
      <c r="U31" s="328">
        <f t="shared" si="8"/>
        <v>8.0996581424819247E-2</v>
      </c>
    </row>
    <row r="32" spans="1:21" x14ac:dyDescent="0.2">
      <c r="A32" s="329" t="str">
        <f>name!D27</f>
        <v>82 Transport and mobile machine drivers and operatives</v>
      </c>
      <c r="B32" s="330">
        <v>2.4258676138990687</v>
      </c>
      <c r="C32" s="330">
        <v>25.190761096413706</v>
      </c>
      <c r="D32" s="330">
        <f t="shared" si="0"/>
        <v>27.616628710312774</v>
      </c>
      <c r="E32" s="331"/>
      <c r="F32" s="330">
        <v>2.110691709710022</v>
      </c>
      <c r="G32" s="330">
        <v>23.608089519020869</v>
      </c>
      <c r="H32" s="330">
        <f t="shared" si="1"/>
        <v>25.71878122873089</v>
      </c>
      <c r="I32" s="331"/>
      <c r="J32" s="330">
        <v>3.1017365577145384</v>
      </c>
      <c r="K32" s="330">
        <v>21.310483386686045</v>
      </c>
      <c r="L32" s="330">
        <f t="shared" si="2"/>
        <v>24.412219944400583</v>
      </c>
      <c r="M32" s="236"/>
      <c r="N32" s="328">
        <f t="shared" si="3"/>
        <v>-2.7450888211948521</v>
      </c>
      <c r="O32" s="328">
        <f t="shared" si="4"/>
        <v>2.5995226720918252</v>
      </c>
      <c r="P32" s="327"/>
      <c r="Q32" s="328">
        <f t="shared" si="5"/>
        <v>-1.2893729292712486</v>
      </c>
      <c r="R32" s="328">
        <f t="shared" si="6"/>
        <v>-0.68027756518189708</v>
      </c>
      <c r="S32" s="327"/>
      <c r="T32" s="328">
        <f t="shared" si="7"/>
        <v>-1.4138414190683291</v>
      </c>
      <c r="U32" s="328">
        <f t="shared" si="8"/>
        <v>-0.3469812093367497</v>
      </c>
    </row>
    <row r="33" spans="1:21" x14ac:dyDescent="0.2">
      <c r="A33" s="329" t="str">
        <f>name!D28</f>
        <v>91 Elementary trades and related occupations</v>
      </c>
      <c r="B33" s="330">
        <v>2.0911980746612389</v>
      </c>
      <c r="C33" s="330">
        <v>9.0804771226574239</v>
      </c>
      <c r="D33" s="330">
        <f t="shared" si="0"/>
        <v>11.171675197318663</v>
      </c>
      <c r="E33" s="331"/>
      <c r="F33" s="330">
        <v>1.4748883204064103</v>
      </c>
      <c r="G33" s="330">
        <v>7.4479473493161885</v>
      </c>
      <c r="H33" s="330">
        <f t="shared" si="1"/>
        <v>8.9228356697225983</v>
      </c>
      <c r="I33" s="331"/>
      <c r="J33" s="330">
        <v>7.0942967802307617</v>
      </c>
      <c r="K33" s="330">
        <v>10.698477056733006</v>
      </c>
      <c r="L33" s="330">
        <f t="shared" si="2"/>
        <v>17.792773836963768</v>
      </c>
      <c r="M33" s="236"/>
      <c r="N33" s="328">
        <f t="shared" si="3"/>
        <v>-6.7448568210374038</v>
      </c>
      <c r="O33" s="328">
        <f t="shared" si="4"/>
        <v>11.039291251412987</v>
      </c>
      <c r="P33" s="327"/>
      <c r="Q33" s="328">
        <f t="shared" si="5"/>
        <v>-3.8862358967460264</v>
      </c>
      <c r="R33" s="328">
        <f t="shared" si="6"/>
        <v>2.4438026378905686</v>
      </c>
      <c r="S33" s="327"/>
      <c r="T33" s="328">
        <f t="shared" si="7"/>
        <v>-4.3958116496820914</v>
      </c>
      <c r="U33" s="328">
        <f t="shared" si="8"/>
        <v>4.7086879201738707</v>
      </c>
    </row>
    <row r="34" spans="1:21" x14ac:dyDescent="0.2">
      <c r="A34" s="329" t="str">
        <f>name!D29</f>
        <v>92 Elementary administration and service occupations</v>
      </c>
      <c r="B34" s="330">
        <v>44.34194783354495</v>
      </c>
      <c r="C34" s="330">
        <v>40.133612932918318</v>
      </c>
      <c r="D34" s="330">
        <f t="shared" ref="D34" si="9">SUM(B34:C34)</f>
        <v>84.475560766463275</v>
      </c>
      <c r="E34" s="331"/>
      <c r="F34" s="330">
        <v>41.678763623882091</v>
      </c>
      <c r="G34" s="330">
        <v>37.14553393486861</v>
      </c>
      <c r="H34" s="330">
        <f t="shared" ref="H34" si="10">SUM(F34:G34)</f>
        <v>78.8242975587507</v>
      </c>
      <c r="I34" s="331"/>
      <c r="J34" s="330">
        <v>33.636383849671404</v>
      </c>
      <c r="K34" s="330">
        <v>32.62771548816464</v>
      </c>
      <c r="L34" s="330">
        <f t="shared" ref="L34" si="11">SUM(J34:K34)</f>
        <v>66.264099337836043</v>
      </c>
      <c r="M34" s="236"/>
      <c r="N34" s="328">
        <f t="shared" si="3"/>
        <v>-1.2311465925736842</v>
      </c>
      <c r="O34" s="328">
        <f t="shared" si="4"/>
        <v>-1.4190577614943467</v>
      </c>
      <c r="P34" s="327"/>
      <c r="Q34" s="328">
        <f t="shared" si="5"/>
        <v>-1.5355023590555072</v>
      </c>
      <c r="R34" s="328">
        <f t="shared" si="6"/>
        <v>-0.86081658223496893</v>
      </c>
      <c r="S34" s="327"/>
      <c r="T34" s="328">
        <f t="shared" si="7"/>
        <v>-1.3752750200043518</v>
      </c>
      <c r="U34" s="328">
        <f t="shared" si="8"/>
        <v>-1.1504842715572283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395.7447187000547</v>
      </c>
      <c r="C36" s="333">
        <f t="shared" ref="C36:D36" si="12">SUM(C9:C34)</f>
        <v>415.01728129994541</v>
      </c>
      <c r="D36" s="333">
        <f t="shared" si="12"/>
        <v>810.76199999999994</v>
      </c>
      <c r="E36" s="333"/>
      <c r="F36" s="333">
        <f>SUM(F9:F34)</f>
        <v>421.42103427844665</v>
      </c>
      <c r="G36" s="333">
        <f t="shared" ref="G36:H36" si="13">SUM(G9:G34)</f>
        <v>422.6079657215538</v>
      </c>
      <c r="H36" s="333">
        <f t="shared" si="13"/>
        <v>844.02900000000056</v>
      </c>
      <c r="I36" s="333"/>
      <c r="J36" s="333">
        <f>SUM(J9:J34)</f>
        <v>443.30645830344065</v>
      </c>
      <c r="K36" s="333">
        <f t="shared" ref="K36:L36" si="14">SUM(K9:K34)</f>
        <v>442.17854169655931</v>
      </c>
      <c r="L36" s="333">
        <f t="shared" si="14"/>
        <v>885.48499999999979</v>
      </c>
      <c r="M36" s="258"/>
      <c r="N36" s="334">
        <f t="shared" si="3"/>
        <v>1.26519799058884</v>
      </c>
      <c r="O36" s="334">
        <f>IF(F36&gt;0,(EXP(LN(J36/F36)/($J$6-$F$6))-1)*100,0)</f>
        <v>0.33809622687834828</v>
      </c>
      <c r="P36" s="335"/>
      <c r="Q36" s="334">
        <f t="shared" ref="Q36" si="15">IF(C36&gt;0,(EXP(LN(G36/C36)/($F$6-$B$6))-1)*100,0)</f>
        <v>0.36315367629655704</v>
      </c>
      <c r="R36" s="334">
        <f t="shared" ref="R36" si="16">IF(G36&gt;0,(EXP(LN(K36/G36)/($J$6-$F$6))-1)*100,0)</f>
        <v>0.30224776147209642</v>
      </c>
      <c r="S36" s="335"/>
      <c r="T36" s="334">
        <f t="shared" ref="T36" si="17">IF(D36&gt;0,(EXP(LN(H36/D36)/($F$6-$B$6))-1)*100,0)</f>
        <v>0.80748890696862308</v>
      </c>
      <c r="U36" s="334">
        <f t="shared" ref="U36" si="18">IF(H36&gt;0,(EXP(LN(L36/H36)/($J$6-$F$6))-1)*100,0)</f>
        <v>0.3201692055678107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Coast to Capital</v>
      </c>
      <c r="Q1" s="19" t="str">
        <f>CONCATENATE("Occupation Table 5.1  Males: Employment Change by Status (SOC 2020), ",B$5,"-",L$5,", ",Info!B5)</f>
        <v>Occupation Table 5.1  Males: Employment Change by Status (SOC 2020), 2015-2035, Coast to Capital</v>
      </c>
      <c r="AG1" s="19" t="str">
        <f>CONCATENATE("Occupation Table 5.2  Females: Employment Change by Status (SOC 2020), ",R$5,"-",AB$5,", ",Info!B5)</f>
        <v>Occupation Table 5.2  Females: Employment Change by Status (SOC 2020), 2015-2035, Coast to Capital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65.026671180822717</v>
      </c>
      <c r="C8" s="11">
        <v>9.5513742845763367</v>
      </c>
      <c r="D8" s="11">
        <v>15.807299751185084</v>
      </c>
      <c r="E8" s="11">
        <f>SUM(B8:D8)</f>
        <v>90.385345216584142</v>
      </c>
      <c r="F8" s="11"/>
      <c r="G8" s="11">
        <v>71.974987495161358</v>
      </c>
      <c r="H8" s="11">
        <v>14.722179028541222</v>
      </c>
      <c r="I8" s="11">
        <v>16.792683133086001</v>
      </c>
      <c r="J8" s="11">
        <f>SUM(G8:I8)</f>
        <v>103.48984965678858</v>
      </c>
      <c r="K8" s="11"/>
      <c r="L8" s="11">
        <v>70.137586085228421</v>
      </c>
      <c r="M8" s="11">
        <v>17.651147570315299</v>
      </c>
      <c r="N8" s="11">
        <v>18.858191419659647</v>
      </c>
      <c r="O8" s="11">
        <f>SUM(L8:N8)</f>
        <v>106.64692507520337</v>
      </c>
      <c r="Q8" s="10" t="str">
        <f>name!E4</f>
        <v>Managers, directors and senior officials</v>
      </c>
      <c r="R8" s="11">
        <v>44.837757612310497</v>
      </c>
      <c r="S8" s="11">
        <v>3.2973082448118749</v>
      </c>
      <c r="T8" s="11">
        <v>10.303426605314623</v>
      </c>
      <c r="U8" s="11">
        <f>SUM(R8:T8)</f>
        <v>58.438492462436997</v>
      </c>
      <c r="V8" s="11"/>
      <c r="W8" s="11">
        <v>48.257196648510529</v>
      </c>
      <c r="X8" s="11">
        <v>5.0823914631813611</v>
      </c>
      <c r="Y8" s="11">
        <v>10.409199185526106</v>
      </c>
      <c r="Z8" s="11">
        <f>SUM(W8:Y8)</f>
        <v>63.748787297217994</v>
      </c>
      <c r="AA8" s="11"/>
      <c r="AB8" s="11">
        <v>45.220808810037532</v>
      </c>
      <c r="AC8" s="11">
        <v>5.297107418611799</v>
      </c>
      <c r="AD8" s="11">
        <v>11.852497682003913</v>
      </c>
      <c r="AE8" s="11">
        <f>SUM(AB8:AD8)</f>
        <v>62.370413910653248</v>
      </c>
      <c r="AG8" s="10" t="str">
        <f>name!E4</f>
        <v>Managers, directors and senior officials</v>
      </c>
      <c r="AH8" s="11">
        <v>20.188913568512191</v>
      </c>
      <c r="AI8" s="11">
        <v>6.2540660397644663</v>
      </c>
      <c r="AJ8" s="11">
        <v>5.5038731458704664</v>
      </c>
      <c r="AK8" s="11">
        <f>SUM(AH8:AJ8)</f>
        <v>31.946852754147123</v>
      </c>
      <c r="AL8" s="11"/>
      <c r="AM8" s="11">
        <v>23.717790846650793</v>
      </c>
      <c r="AN8" s="11">
        <v>9.6397875653598621</v>
      </c>
      <c r="AO8" s="11">
        <v>6.3834839475598883</v>
      </c>
      <c r="AP8" s="11">
        <f>SUM(AM8:AO8)</f>
        <v>39.741062359570542</v>
      </c>
      <c r="AQ8" s="11"/>
      <c r="AR8" s="11">
        <v>24.916777275190963</v>
      </c>
      <c r="AS8" s="11">
        <v>12.354040151703501</v>
      </c>
      <c r="AT8" s="11">
        <v>7.0056937376557293</v>
      </c>
      <c r="AU8" s="11">
        <f>SUM(AR8:AT8)</f>
        <v>44.2765111645502</v>
      </c>
    </row>
    <row r="9" spans="1:47" x14ac:dyDescent="0.2">
      <c r="A9" t="str">
        <f>name!E5</f>
        <v>Professional occupations</v>
      </c>
      <c r="B9" s="11">
        <v>111.89749087865893</v>
      </c>
      <c r="C9" s="11">
        <v>29.559861702846536</v>
      </c>
      <c r="D9" s="11">
        <v>23.413021669519004</v>
      </c>
      <c r="E9" s="11">
        <f t="shared" ref="E9:E18" si="0">SUM(B9:D9)</f>
        <v>164.87037425102446</v>
      </c>
      <c r="F9" s="11"/>
      <c r="G9" s="11">
        <v>133.56468471138902</v>
      </c>
      <c r="H9" s="11">
        <v>38.71523834924087</v>
      </c>
      <c r="I9" s="11">
        <v>23.587767233121376</v>
      </c>
      <c r="J9" s="11">
        <f t="shared" ref="J9:J16" si="1">SUM(G9:I9)</f>
        <v>195.86769029375128</v>
      </c>
      <c r="K9" s="11"/>
      <c r="L9" s="11">
        <v>158.67600419377152</v>
      </c>
      <c r="M9" s="11">
        <v>44.574301412690588</v>
      </c>
      <c r="N9" s="11">
        <v>23.779281824730035</v>
      </c>
      <c r="O9" s="11">
        <f t="shared" ref="O9:O16" si="2">SUM(L9:N9)</f>
        <v>227.02958743119217</v>
      </c>
      <c r="Q9" s="10" t="str">
        <f>name!E5</f>
        <v>Professional occupations</v>
      </c>
      <c r="R9" s="11">
        <v>65.859919304375197</v>
      </c>
      <c r="S9" s="11">
        <v>5.8847301083471084</v>
      </c>
      <c r="T9" s="11">
        <v>13.673661535011545</v>
      </c>
      <c r="U9" s="11">
        <f t="shared" ref="U9:U16" si="3">SUM(R9:T9)</f>
        <v>85.418310947733858</v>
      </c>
      <c r="V9" s="11"/>
      <c r="W9" s="11">
        <v>76.543659783279637</v>
      </c>
      <c r="X9" s="11">
        <v>9.3294909706009506</v>
      </c>
      <c r="Y9" s="11">
        <v>12.340233054879526</v>
      </c>
      <c r="Z9" s="11">
        <f t="shared" ref="Z9:Z16" si="4">SUM(W9:Y9)</f>
        <v>98.213383808760113</v>
      </c>
      <c r="AA9" s="11"/>
      <c r="AB9" s="11">
        <v>92.206813389962718</v>
      </c>
      <c r="AC9" s="11">
        <v>12.862558308923047</v>
      </c>
      <c r="AD9" s="11">
        <v>11.367987806022452</v>
      </c>
      <c r="AE9" s="11">
        <f t="shared" ref="AE9:AE16" si="5">SUM(AB9:AD9)</f>
        <v>116.43735950490822</v>
      </c>
      <c r="AG9" s="10" t="str">
        <f>name!E5</f>
        <v>Professional occupations</v>
      </c>
      <c r="AH9" s="11">
        <v>46.037571574283724</v>
      </c>
      <c r="AI9" s="11">
        <v>23.675131594499426</v>
      </c>
      <c r="AJ9" s="11">
        <v>9.7393601345074519</v>
      </c>
      <c r="AK9" s="11">
        <f t="shared" ref="AK9:AK18" si="6">SUM(AH9:AJ9)</f>
        <v>79.452063303290601</v>
      </c>
      <c r="AL9" s="11"/>
      <c r="AM9" s="11">
        <v>57.021024928109306</v>
      </c>
      <c r="AN9" s="11">
        <v>29.385747378639916</v>
      </c>
      <c r="AO9" s="11">
        <v>11.247534178241851</v>
      </c>
      <c r="AP9" s="11">
        <f t="shared" ref="AP9:AP18" si="7">SUM(AM9:AO9)</f>
        <v>97.654306484991068</v>
      </c>
      <c r="AQ9" s="11"/>
      <c r="AR9" s="11">
        <v>66.469190803808829</v>
      </c>
      <c r="AS9" s="11">
        <v>31.711743103767553</v>
      </c>
      <c r="AT9" s="11">
        <v>12.411294018707588</v>
      </c>
      <c r="AU9" s="11">
        <f t="shared" ref="AU9:AU18" si="8">SUM(AR9:AT9)</f>
        <v>110.59222792628398</v>
      </c>
    </row>
    <row r="10" spans="1:47" x14ac:dyDescent="0.2">
      <c r="A10" t="str">
        <f>name!E6</f>
        <v>Associate professional occupations</v>
      </c>
      <c r="B10" s="11">
        <v>69.838901525034359</v>
      </c>
      <c r="C10" s="11">
        <v>18.939576544452276</v>
      </c>
      <c r="D10" s="11">
        <v>20.656995467135076</v>
      </c>
      <c r="E10" s="11">
        <f t="shared" si="0"/>
        <v>109.43547353662171</v>
      </c>
      <c r="F10" s="11"/>
      <c r="G10" s="11">
        <v>78.700836915383022</v>
      </c>
      <c r="H10" s="11">
        <v>22.900532030978678</v>
      </c>
      <c r="I10" s="11">
        <v>19.054688750389424</v>
      </c>
      <c r="J10" s="11">
        <f t="shared" si="1"/>
        <v>120.65605769675113</v>
      </c>
      <c r="K10" s="11"/>
      <c r="L10" s="11">
        <v>86.952302116384587</v>
      </c>
      <c r="M10" s="11">
        <v>27.695378537039655</v>
      </c>
      <c r="N10" s="11">
        <v>20.40420154274133</v>
      </c>
      <c r="O10" s="11">
        <f t="shared" si="2"/>
        <v>135.05188219616556</v>
      </c>
      <c r="Q10" s="10" t="str">
        <f>name!E6</f>
        <v>Associate professional occupations</v>
      </c>
      <c r="R10" s="11">
        <v>43.371542298775573</v>
      </c>
      <c r="S10" s="11">
        <v>5.0332209738999163</v>
      </c>
      <c r="T10" s="11">
        <v>9.7912516057871635</v>
      </c>
      <c r="U10" s="11">
        <f t="shared" si="3"/>
        <v>58.196014878462648</v>
      </c>
      <c r="V10" s="11"/>
      <c r="W10" s="11">
        <v>47.117600312687429</v>
      </c>
      <c r="X10" s="11">
        <v>6.7268686795056665</v>
      </c>
      <c r="Y10" s="11">
        <v>8.2261592916079547</v>
      </c>
      <c r="Z10" s="11">
        <f t="shared" si="4"/>
        <v>62.070628283801049</v>
      </c>
      <c r="AA10" s="11"/>
      <c r="AB10" s="11">
        <v>45.45855479362789</v>
      </c>
      <c r="AC10" s="11">
        <v>7.2261791304152414</v>
      </c>
      <c r="AD10" s="11">
        <v>8.9321754592892955</v>
      </c>
      <c r="AE10" s="11">
        <f t="shared" si="5"/>
        <v>61.616909383332427</v>
      </c>
      <c r="AG10" s="10" t="str">
        <f>name!E6</f>
        <v>Associate professional occupations</v>
      </c>
      <c r="AH10" s="11">
        <v>26.467359226258818</v>
      </c>
      <c r="AI10" s="11">
        <v>13.90635557055235</v>
      </c>
      <c r="AJ10" s="11">
        <v>10.865743861347902</v>
      </c>
      <c r="AK10" s="11">
        <f t="shared" si="6"/>
        <v>51.239458658159073</v>
      </c>
      <c r="AL10" s="11"/>
      <c r="AM10" s="11">
        <v>31.583236602695592</v>
      </c>
      <c r="AN10" s="11">
        <v>16.173663351473021</v>
      </c>
      <c r="AO10" s="11">
        <v>10.828529458781475</v>
      </c>
      <c r="AP10" s="11">
        <f t="shared" si="7"/>
        <v>58.585429412950091</v>
      </c>
      <c r="AQ10" s="11"/>
      <c r="AR10" s="11">
        <v>41.493747322756718</v>
      </c>
      <c r="AS10" s="11">
        <v>20.469199406624419</v>
      </c>
      <c r="AT10" s="11">
        <v>11.472026083452034</v>
      </c>
      <c r="AU10" s="11">
        <f t="shared" si="8"/>
        <v>73.434972812833166</v>
      </c>
    </row>
    <row r="11" spans="1:47" x14ac:dyDescent="0.2">
      <c r="A11" t="str">
        <f>name!E7</f>
        <v>Administrative and secretarial occupations</v>
      </c>
      <c r="B11" s="11">
        <v>49.375960211425109</v>
      </c>
      <c r="C11" s="11">
        <v>36.258477540248528</v>
      </c>
      <c r="D11" s="11">
        <v>5.0442088722939555</v>
      </c>
      <c r="E11" s="11">
        <f t="shared" si="0"/>
        <v>90.67864662396758</v>
      </c>
      <c r="F11" s="11"/>
      <c r="G11" s="11">
        <v>47.982493599492436</v>
      </c>
      <c r="H11" s="11">
        <v>36.213198061356195</v>
      </c>
      <c r="I11" s="11">
        <v>4.313518767639053</v>
      </c>
      <c r="J11" s="11">
        <f t="shared" si="1"/>
        <v>88.509210428487691</v>
      </c>
      <c r="K11" s="11"/>
      <c r="L11" s="11">
        <v>44.31566078875688</v>
      </c>
      <c r="M11" s="11">
        <v>30.643982278794656</v>
      </c>
      <c r="N11" s="11">
        <v>4.5424549569068171</v>
      </c>
      <c r="O11" s="11">
        <f t="shared" si="2"/>
        <v>79.502098024458363</v>
      </c>
      <c r="Q11" s="10" t="str">
        <f>name!E7</f>
        <v>Administrative and secretarial occupations</v>
      </c>
      <c r="R11" s="11">
        <v>14.046891177107931</v>
      </c>
      <c r="S11" s="11">
        <v>3.4216230708857034</v>
      </c>
      <c r="T11" s="11">
        <v>1.357204003988338</v>
      </c>
      <c r="U11" s="11">
        <f t="shared" si="3"/>
        <v>18.825718251981975</v>
      </c>
      <c r="V11" s="11"/>
      <c r="W11" s="11">
        <v>14.676829687144394</v>
      </c>
      <c r="X11" s="11">
        <v>4.2083707594086448</v>
      </c>
      <c r="Y11" s="11">
        <v>1.0533898139723106</v>
      </c>
      <c r="Z11" s="11">
        <f t="shared" si="4"/>
        <v>19.938590260525348</v>
      </c>
      <c r="AA11" s="11"/>
      <c r="AB11" s="11">
        <v>16.812964744212213</v>
      </c>
      <c r="AC11" s="11">
        <v>3.6535284573245836</v>
      </c>
      <c r="AD11" s="11">
        <v>1.4410062629888296</v>
      </c>
      <c r="AE11" s="11">
        <f t="shared" si="5"/>
        <v>21.907499464525625</v>
      </c>
      <c r="AG11" s="10" t="str">
        <f>name!E7</f>
        <v>Administrative and secretarial occupations</v>
      </c>
      <c r="AH11" s="11">
        <v>35.329069034317236</v>
      </c>
      <c r="AI11" s="11">
        <v>32.836854469362834</v>
      </c>
      <c r="AJ11" s="11">
        <v>3.6870048683056171</v>
      </c>
      <c r="AK11" s="11">
        <f t="shared" si="6"/>
        <v>71.852928371985683</v>
      </c>
      <c r="AL11" s="11"/>
      <c r="AM11" s="11">
        <v>33.305663912348045</v>
      </c>
      <c r="AN11" s="11">
        <v>32.004827301947543</v>
      </c>
      <c r="AO11" s="11">
        <v>3.260128953666745</v>
      </c>
      <c r="AP11" s="11">
        <f t="shared" si="7"/>
        <v>68.570620167962332</v>
      </c>
      <c r="AQ11" s="11"/>
      <c r="AR11" s="11">
        <v>27.502696044544706</v>
      </c>
      <c r="AS11" s="11">
        <v>26.990453821470066</v>
      </c>
      <c r="AT11" s="11">
        <v>3.1014486939179884</v>
      </c>
      <c r="AU11" s="11">
        <f t="shared" si="8"/>
        <v>57.594598559932763</v>
      </c>
    </row>
    <row r="12" spans="1:47" x14ac:dyDescent="0.2">
      <c r="A12" t="str">
        <f>name!E8</f>
        <v>Skilled trades occupations</v>
      </c>
      <c r="B12" s="11">
        <v>42.112541444629024</v>
      </c>
      <c r="C12" s="11">
        <v>7.6684888569358698</v>
      </c>
      <c r="D12" s="11">
        <v>25.487652159715473</v>
      </c>
      <c r="E12" s="11">
        <f t="shared" si="0"/>
        <v>75.268682461280378</v>
      </c>
      <c r="F12" s="11"/>
      <c r="G12" s="11">
        <v>35.918407527239154</v>
      </c>
      <c r="H12" s="11">
        <v>7.0084267564130407</v>
      </c>
      <c r="I12" s="11">
        <v>23.21575788498814</v>
      </c>
      <c r="J12" s="11">
        <f t="shared" si="1"/>
        <v>66.142592168640334</v>
      </c>
      <c r="K12" s="11"/>
      <c r="L12" s="11">
        <v>31.668085046634573</v>
      </c>
      <c r="M12" s="11">
        <v>9.137066396767743</v>
      </c>
      <c r="N12" s="11">
        <v>26.080249729401739</v>
      </c>
      <c r="O12" s="11">
        <f t="shared" si="2"/>
        <v>66.885401172804052</v>
      </c>
      <c r="Q12" s="10" t="str">
        <f>name!E8</f>
        <v>Skilled trades occupations</v>
      </c>
      <c r="R12" s="11">
        <v>38.150927220919471</v>
      </c>
      <c r="S12" s="11">
        <v>4.6719360667186987</v>
      </c>
      <c r="T12" s="11">
        <v>22.566426355208652</v>
      </c>
      <c r="U12" s="11">
        <f t="shared" si="3"/>
        <v>65.389289642846819</v>
      </c>
      <c r="V12" s="11"/>
      <c r="W12" s="11">
        <v>31.983830351767043</v>
      </c>
      <c r="X12" s="11">
        <v>4.0916491167656091</v>
      </c>
      <c r="Y12" s="11">
        <v>20.326297832579641</v>
      </c>
      <c r="Z12" s="11">
        <f t="shared" si="4"/>
        <v>56.40177730111229</v>
      </c>
      <c r="AA12" s="11"/>
      <c r="AB12" s="11">
        <v>26.750238889360627</v>
      </c>
      <c r="AC12" s="11">
        <v>5.3295778190242773</v>
      </c>
      <c r="AD12" s="11">
        <v>22.40733951486234</v>
      </c>
      <c r="AE12" s="11">
        <f t="shared" si="5"/>
        <v>54.48715622324724</v>
      </c>
      <c r="AG12" s="10" t="str">
        <f>name!E8</f>
        <v>Skilled trades occupations</v>
      </c>
      <c r="AH12" s="11">
        <v>3.9616142237095455</v>
      </c>
      <c r="AI12" s="11">
        <v>2.9965527902171725</v>
      </c>
      <c r="AJ12" s="11">
        <v>2.9212258045068165</v>
      </c>
      <c r="AK12" s="11">
        <f t="shared" si="6"/>
        <v>9.8793928184335336</v>
      </c>
      <c r="AL12" s="11"/>
      <c r="AM12" s="11">
        <v>3.9345771754720942</v>
      </c>
      <c r="AN12" s="11">
        <v>2.916777639647433</v>
      </c>
      <c r="AO12" s="11">
        <v>2.8894600524084946</v>
      </c>
      <c r="AP12" s="11">
        <f t="shared" si="7"/>
        <v>9.7408148675280213</v>
      </c>
      <c r="AQ12" s="11"/>
      <c r="AR12" s="11">
        <v>4.9178461572739502</v>
      </c>
      <c r="AS12" s="11">
        <v>3.8074885777434631</v>
      </c>
      <c r="AT12" s="11">
        <v>3.6729102145393933</v>
      </c>
      <c r="AU12" s="11">
        <f t="shared" si="8"/>
        <v>12.398244949556805</v>
      </c>
    </row>
    <row r="13" spans="1:47" x14ac:dyDescent="0.2">
      <c r="A13" t="str">
        <f>name!E9</f>
        <v>Caring, leisure and other service occupations</v>
      </c>
      <c r="B13" s="11">
        <v>38.476350551848647</v>
      </c>
      <c r="C13" s="11">
        <v>33.393111969300506</v>
      </c>
      <c r="D13" s="11">
        <v>10.710422125651448</v>
      </c>
      <c r="E13" s="11">
        <f t="shared" si="0"/>
        <v>82.579884646800608</v>
      </c>
      <c r="F13" s="11"/>
      <c r="G13" s="11">
        <v>37.695482470404961</v>
      </c>
      <c r="H13" s="11">
        <v>35.237120174152565</v>
      </c>
      <c r="I13" s="11">
        <v>11.022534224595576</v>
      </c>
      <c r="J13" s="11">
        <f t="shared" si="1"/>
        <v>83.955136869153108</v>
      </c>
      <c r="K13" s="11"/>
      <c r="L13" s="11">
        <v>41.946415361520195</v>
      </c>
      <c r="M13" s="11">
        <v>34.474671248145619</v>
      </c>
      <c r="N13" s="11">
        <v>12.30603427145487</v>
      </c>
      <c r="O13" s="11">
        <f t="shared" si="2"/>
        <v>88.727120881120698</v>
      </c>
      <c r="Q13" s="10" t="str">
        <f>name!E9</f>
        <v>Caring, leisure and other service occupations</v>
      </c>
      <c r="R13" s="11">
        <v>12.174412020244901</v>
      </c>
      <c r="S13" s="11">
        <v>5.0521885854112139</v>
      </c>
      <c r="T13" s="11">
        <v>1.3366219648063689</v>
      </c>
      <c r="U13" s="11">
        <f t="shared" si="3"/>
        <v>18.563222570462486</v>
      </c>
      <c r="V13" s="11"/>
      <c r="W13" s="11">
        <v>11.743957335698889</v>
      </c>
      <c r="X13" s="11">
        <v>5.9475639814776597</v>
      </c>
      <c r="Y13" s="11">
        <v>1.2192730422291997</v>
      </c>
      <c r="Z13" s="11">
        <f t="shared" si="4"/>
        <v>18.910794359405749</v>
      </c>
      <c r="AA13" s="11"/>
      <c r="AB13" s="11">
        <v>13.832007068097935</v>
      </c>
      <c r="AC13" s="11">
        <v>7.9818488391707447</v>
      </c>
      <c r="AD13" s="11">
        <v>1.7149033586598839</v>
      </c>
      <c r="AE13" s="11">
        <f t="shared" si="5"/>
        <v>23.528759265928567</v>
      </c>
      <c r="AG13" s="10" t="str">
        <f>name!E9</f>
        <v>Caring, leisure and other service occupations</v>
      </c>
      <c r="AH13" s="11">
        <v>26.301938531603746</v>
      </c>
      <c r="AI13" s="11">
        <v>28.340923383889294</v>
      </c>
      <c r="AJ13" s="11">
        <v>9.3738001608450787</v>
      </c>
      <c r="AK13" s="11">
        <f t="shared" si="6"/>
        <v>64.016662076338122</v>
      </c>
      <c r="AL13" s="11"/>
      <c r="AM13" s="11">
        <v>25.951525134706067</v>
      </c>
      <c r="AN13" s="11">
        <v>29.289556192674915</v>
      </c>
      <c r="AO13" s="11">
        <v>9.8032611823663771</v>
      </c>
      <c r="AP13" s="11">
        <f t="shared" si="7"/>
        <v>65.044342509747366</v>
      </c>
      <c r="AQ13" s="11"/>
      <c r="AR13" s="11">
        <v>28.114408293422272</v>
      </c>
      <c r="AS13" s="11">
        <v>26.492822408974877</v>
      </c>
      <c r="AT13" s="11">
        <v>10.591130912794986</v>
      </c>
      <c r="AU13" s="11">
        <f t="shared" si="8"/>
        <v>65.198361615192127</v>
      </c>
    </row>
    <row r="14" spans="1:47" x14ac:dyDescent="0.2">
      <c r="A14" t="str">
        <f>name!E10</f>
        <v>Sales and customer service occupations</v>
      </c>
      <c r="B14" s="11">
        <v>22.569877233335028</v>
      </c>
      <c r="C14" s="11">
        <v>35.359121900620522</v>
      </c>
      <c r="D14" s="11">
        <v>4.6124182706045609</v>
      </c>
      <c r="E14" s="11">
        <f t="shared" si="0"/>
        <v>62.541417404560107</v>
      </c>
      <c r="F14" s="11"/>
      <c r="G14" s="11">
        <v>21.060846812929803</v>
      </c>
      <c r="H14" s="11">
        <v>37.13934032551785</v>
      </c>
      <c r="I14" s="11">
        <v>2.9976209721070335</v>
      </c>
      <c r="J14" s="11">
        <f t="shared" si="1"/>
        <v>61.197808110554689</v>
      </c>
      <c r="K14" s="11"/>
      <c r="L14" s="11">
        <v>21.090998038932774</v>
      </c>
      <c r="M14" s="11">
        <v>38.63407106776706</v>
      </c>
      <c r="N14" s="11">
        <v>2.5717968371820135</v>
      </c>
      <c r="O14" s="11">
        <f t="shared" si="2"/>
        <v>62.296865943881848</v>
      </c>
      <c r="Q14" s="10" t="str">
        <f>name!E10</f>
        <v>Sales and customer service occupations</v>
      </c>
      <c r="R14" s="11">
        <v>11.809540608754148</v>
      </c>
      <c r="S14" s="11">
        <v>11.690958214362006</v>
      </c>
      <c r="T14" s="11">
        <v>2.5055308735980244</v>
      </c>
      <c r="U14" s="11">
        <f t="shared" si="3"/>
        <v>26.00602969671418</v>
      </c>
      <c r="V14" s="11"/>
      <c r="W14" s="11">
        <v>11.23332161220854</v>
      </c>
      <c r="X14" s="11">
        <v>13.227744109711271</v>
      </c>
      <c r="Y14" s="11">
        <v>1.7075035258231619</v>
      </c>
      <c r="Z14" s="11">
        <f t="shared" si="4"/>
        <v>26.168569247742973</v>
      </c>
      <c r="AA14" s="11"/>
      <c r="AB14" s="11">
        <v>12.156466260295071</v>
      </c>
      <c r="AC14" s="11">
        <v>14.642499938078293</v>
      </c>
      <c r="AD14" s="11">
        <v>1.6278590339001531</v>
      </c>
      <c r="AE14" s="11">
        <f t="shared" si="5"/>
        <v>28.426825232273519</v>
      </c>
      <c r="AG14" s="10" t="str">
        <f>name!E10</f>
        <v>Sales and customer service occupations</v>
      </c>
      <c r="AH14" s="11">
        <v>10.760336624580884</v>
      </c>
      <c r="AI14" s="11">
        <v>23.668163686258509</v>
      </c>
      <c r="AJ14" s="11">
        <v>2.1068873970065383</v>
      </c>
      <c r="AK14" s="11">
        <f t="shared" si="6"/>
        <v>36.535387707845935</v>
      </c>
      <c r="AL14" s="11"/>
      <c r="AM14" s="11">
        <v>9.8275252007212686</v>
      </c>
      <c r="AN14" s="11">
        <v>23.911596215806583</v>
      </c>
      <c r="AO14" s="11">
        <v>1.2901174462838711</v>
      </c>
      <c r="AP14" s="11">
        <f t="shared" si="7"/>
        <v>35.029238862811724</v>
      </c>
      <c r="AQ14" s="11"/>
      <c r="AR14" s="11">
        <v>8.9345317786377016</v>
      </c>
      <c r="AS14" s="11">
        <v>23.991571129688769</v>
      </c>
      <c r="AT14" s="11">
        <v>0.94393780328186128</v>
      </c>
      <c r="AU14" s="11">
        <f t="shared" si="8"/>
        <v>33.870040711608333</v>
      </c>
    </row>
    <row r="15" spans="1:47" x14ac:dyDescent="0.2">
      <c r="A15" t="str">
        <f>name!E11</f>
        <v>Process, plant and machine operatives</v>
      </c>
      <c r="B15" s="11">
        <v>25.89862643130612</v>
      </c>
      <c r="C15" s="11">
        <v>5.8924154742171302</v>
      </c>
      <c r="D15" s="11">
        <v>7.5638979898556862</v>
      </c>
      <c r="E15" s="11">
        <f t="shared" si="0"/>
        <v>39.354939895378934</v>
      </c>
      <c r="F15" s="11"/>
      <c r="G15" s="11">
        <v>22.189963521461845</v>
      </c>
      <c r="H15" s="11">
        <v>7.2062087106029651</v>
      </c>
      <c r="I15" s="11">
        <v>7.0673493153356279</v>
      </c>
      <c r="J15" s="11">
        <f t="shared" si="1"/>
        <v>36.46352154740044</v>
      </c>
      <c r="K15" s="11"/>
      <c r="L15" s="11">
        <v>18.027335351820124</v>
      </c>
      <c r="M15" s="11">
        <v>9.083282662071543</v>
      </c>
      <c r="N15" s="11">
        <v>8.1776280864822137</v>
      </c>
      <c r="O15" s="11">
        <f t="shared" si="2"/>
        <v>35.288246100373883</v>
      </c>
      <c r="Q15" s="10" t="str">
        <f>name!E11</f>
        <v>Process, plant and machine operatives</v>
      </c>
      <c r="R15" s="11">
        <v>23.833176374825911</v>
      </c>
      <c r="S15" s="11">
        <v>4.55674126394947</v>
      </c>
      <c r="T15" s="11">
        <v>6.5761951549551476</v>
      </c>
      <c r="U15" s="11">
        <f t="shared" si="3"/>
        <v>34.966112793730531</v>
      </c>
      <c r="V15" s="11"/>
      <c r="W15" s="11">
        <v>20.506393359378482</v>
      </c>
      <c r="X15" s="11">
        <v>6.0260164405931009</v>
      </c>
      <c r="Y15" s="11">
        <v>6.0295440788318286</v>
      </c>
      <c r="Z15" s="11">
        <f t="shared" si="4"/>
        <v>32.561953878803408</v>
      </c>
      <c r="AA15" s="11"/>
      <c r="AB15" s="11">
        <v>16.293960076902096</v>
      </c>
      <c r="AC15" s="11">
        <v>6.8198973508535907</v>
      </c>
      <c r="AD15" s="11">
        <v>6.9635687390370844</v>
      </c>
      <c r="AE15" s="11">
        <f t="shared" si="5"/>
        <v>30.077426166792769</v>
      </c>
      <c r="AG15" s="10" t="str">
        <f>name!E11</f>
        <v>Process, plant and machine operatives</v>
      </c>
      <c r="AH15" s="11">
        <v>2.0654500564801883</v>
      </c>
      <c r="AI15" s="11">
        <v>1.335674210267664</v>
      </c>
      <c r="AJ15" s="11">
        <v>0.98770283490053601</v>
      </c>
      <c r="AK15" s="11">
        <f t="shared" si="6"/>
        <v>4.3888271016483884</v>
      </c>
      <c r="AL15" s="11"/>
      <c r="AM15" s="11">
        <v>1.6835701620833869</v>
      </c>
      <c r="AN15" s="11">
        <v>1.1801922700098613</v>
      </c>
      <c r="AO15" s="11">
        <v>1.0378052365038015</v>
      </c>
      <c r="AP15" s="11">
        <f t="shared" si="7"/>
        <v>3.9015676685970497</v>
      </c>
      <c r="AQ15" s="11"/>
      <c r="AR15" s="11">
        <v>1.7333752749180298</v>
      </c>
      <c r="AS15" s="11">
        <v>2.2633853112179514</v>
      </c>
      <c r="AT15" s="11">
        <v>1.214059347445128</v>
      </c>
      <c r="AU15" s="11">
        <f t="shared" si="8"/>
        <v>5.2108199335811092</v>
      </c>
    </row>
    <row r="16" spans="1:47" x14ac:dyDescent="0.2">
      <c r="A16" t="str">
        <f>name!E12</f>
        <v>Elementary occupations</v>
      </c>
      <c r="B16" s="11">
        <v>36.470589691620191</v>
      </c>
      <c r="C16" s="11">
        <v>54.149244721910577</v>
      </c>
      <c r="D16" s="11">
        <v>5.0274015502511915</v>
      </c>
      <c r="E16" s="11">
        <f t="shared" si="0"/>
        <v>95.647235963781952</v>
      </c>
      <c r="F16" s="11"/>
      <c r="G16" s="11">
        <v>30.806251256062424</v>
      </c>
      <c r="H16" s="11">
        <v>52.748927452490044</v>
      </c>
      <c r="I16" s="11">
        <v>4.1919545199207002</v>
      </c>
      <c r="J16" s="11">
        <f t="shared" si="1"/>
        <v>87.74713322847316</v>
      </c>
      <c r="K16" s="11"/>
      <c r="L16" s="11">
        <v>31.745552595097028</v>
      </c>
      <c r="M16" s="11">
        <v>46.805351201347349</v>
      </c>
      <c r="N16" s="11">
        <v>5.5059693783554398</v>
      </c>
      <c r="O16" s="11">
        <f t="shared" si="2"/>
        <v>84.056873174799819</v>
      </c>
      <c r="Q16" s="10" t="str">
        <f>name!E12</f>
        <v>Elementary occupations</v>
      </c>
      <c r="R16" s="11">
        <v>26.378910901923714</v>
      </c>
      <c r="S16" s="11">
        <v>19.619325403551798</v>
      </c>
      <c r="T16" s="11">
        <v>3.21585375010021</v>
      </c>
      <c r="U16" s="11">
        <f t="shared" si="3"/>
        <v>49.214090055575724</v>
      </c>
      <c r="V16" s="11"/>
      <c r="W16" s="11">
        <v>21.923613806236087</v>
      </c>
      <c r="X16" s="11">
        <v>19.711526835870835</v>
      </c>
      <c r="Y16" s="11">
        <v>2.958340642077828</v>
      </c>
      <c r="Z16" s="11">
        <f t="shared" si="4"/>
        <v>44.593481284184747</v>
      </c>
      <c r="AA16" s="11"/>
      <c r="AB16" s="11">
        <v>21.737011370703975</v>
      </c>
      <c r="AC16" s="11">
        <v>17.920430607485692</v>
      </c>
      <c r="AD16" s="11">
        <v>3.668750566707986</v>
      </c>
      <c r="AE16" s="11">
        <f t="shared" si="5"/>
        <v>43.326192544897651</v>
      </c>
      <c r="AG16" s="10" t="str">
        <f>name!E12</f>
        <v>Elementary occupations</v>
      </c>
      <c r="AH16" s="11">
        <v>10.091678789696488</v>
      </c>
      <c r="AI16" s="11">
        <v>34.529919318358765</v>
      </c>
      <c r="AJ16" s="11">
        <v>1.8115478001509784</v>
      </c>
      <c r="AK16" s="11">
        <f t="shared" si="6"/>
        <v>46.433145908206228</v>
      </c>
      <c r="AL16" s="11"/>
      <c r="AM16" s="11">
        <v>8.8826374498263458</v>
      </c>
      <c r="AN16" s="11">
        <v>33.037400616619216</v>
      </c>
      <c r="AO16" s="11">
        <v>1.2336138778428714</v>
      </c>
      <c r="AP16" s="11">
        <f t="shared" si="7"/>
        <v>43.153651944288434</v>
      </c>
      <c r="AQ16" s="11"/>
      <c r="AR16" s="11">
        <v>10.008541224393062</v>
      </c>
      <c r="AS16" s="11">
        <v>28.884920593861661</v>
      </c>
      <c r="AT16" s="11">
        <v>1.8372188116474548</v>
      </c>
      <c r="AU16" s="11">
        <f t="shared" si="8"/>
        <v>40.730680629902174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461.66700914868022</v>
      </c>
      <c r="C18" s="34">
        <f t="shared" ref="C18:D18" si="9">SUM(C8:C16)</f>
        <v>230.77167299510828</v>
      </c>
      <c r="D18" s="34">
        <f t="shared" si="9"/>
        <v>118.32331785621147</v>
      </c>
      <c r="E18" s="34">
        <f t="shared" si="0"/>
        <v>810.76199999999994</v>
      </c>
      <c r="F18" s="34"/>
      <c r="G18" s="34">
        <f>SUM(G8:G16)</f>
        <v>479.89395430952402</v>
      </c>
      <c r="H18" s="34">
        <f t="shared" ref="H18:I18" si="10">SUM(H8:H16)</f>
        <v>251.89117088929342</v>
      </c>
      <c r="I18" s="34">
        <f t="shared" si="10"/>
        <v>112.24387480118293</v>
      </c>
      <c r="J18" s="34">
        <f t="shared" ref="J18" si="11">SUM(G18:I18)</f>
        <v>844.02900000000045</v>
      </c>
      <c r="K18" s="34"/>
      <c r="L18" s="34">
        <f>SUM(L8:L16)</f>
        <v>504.55993957814604</v>
      </c>
      <c r="M18" s="34">
        <f t="shared" ref="M18:N18" si="12">SUM(M8:M16)</f>
        <v>258.69925237493953</v>
      </c>
      <c r="N18" s="34">
        <f t="shared" si="12"/>
        <v>122.22580804691411</v>
      </c>
      <c r="O18" s="34">
        <f>SUM(L18:N18)</f>
        <v>885.48499999999967</v>
      </c>
      <c r="Q18" s="231" t="str">
        <f>name!E3</f>
        <v>All occupations</v>
      </c>
      <c r="R18" s="34">
        <f>SUM(R8:R16)</f>
        <v>280.46307751923734</v>
      </c>
      <c r="S18" s="34">
        <f t="shared" ref="S18:T18" si="13">SUM(S8:S16)</f>
        <v>63.228031931937792</v>
      </c>
      <c r="T18" s="34">
        <f t="shared" si="13"/>
        <v>71.326171848770073</v>
      </c>
      <c r="U18" s="34">
        <f t="shared" ref="U18" si="14">SUM(R18:T18)</f>
        <v>415.01728129994518</v>
      </c>
      <c r="V18" s="34"/>
      <c r="W18" s="34">
        <f>SUM(W8:W16)</f>
        <v>283.98640289691099</v>
      </c>
      <c r="X18" s="34">
        <f t="shared" ref="X18:Y18" si="15">SUM(X8:X16)</f>
        <v>74.351622357115104</v>
      </c>
      <c r="Y18" s="34">
        <f t="shared" si="15"/>
        <v>64.269940467527547</v>
      </c>
      <c r="Z18" s="34">
        <f t="shared" ref="Z18" si="16">SUM(W18:Y18)</f>
        <v>422.60796572155363</v>
      </c>
      <c r="AA18" s="34"/>
      <c r="AB18" s="34">
        <f>SUM(AB8:AB16)</f>
        <v>290.46882540320007</v>
      </c>
      <c r="AC18" s="34">
        <f t="shared" ref="AC18:AD18" si="17">SUM(AC8:AC16)</f>
        <v>81.733627869887272</v>
      </c>
      <c r="AD18" s="34">
        <f t="shared" si="17"/>
        <v>69.976088423471936</v>
      </c>
      <c r="AE18" s="34">
        <f t="shared" ref="AE18" si="18">SUM(AB18:AD18)</f>
        <v>442.17854169655931</v>
      </c>
      <c r="AG18" s="231" t="str">
        <f>name!E3</f>
        <v>All occupations</v>
      </c>
      <c r="AH18" s="34">
        <f>SUM(AH8:AH16)</f>
        <v>181.20393162944282</v>
      </c>
      <c r="AI18" s="34">
        <f t="shared" ref="AI18:AJ18" si="19">SUM(AI8:AI16)</f>
        <v>167.54364106317047</v>
      </c>
      <c r="AJ18" s="34">
        <f t="shared" si="19"/>
        <v>46.997146007441387</v>
      </c>
      <c r="AK18" s="34">
        <f t="shared" si="6"/>
        <v>395.7447187000547</v>
      </c>
      <c r="AL18" s="34"/>
      <c r="AM18" s="34">
        <f>SUM(AM8:AM16)</f>
        <v>195.90755141261289</v>
      </c>
      <c r="AN18" s="34">
        <f t="shared" ref="AN18:AO18" si="20">SUM(AN8:AN16)</f>
        <v>177.53954853217834</v>
      </c>
      <c r="AO18" s="34">
        <f t="shared" si="20"/>
        <v>47.973934333655372</v>
      </c>
      <c r="AP18" s="34">
        <f t="shared" si="7"/>
        <v>421.42103427844665</v>
      </c>
      <c r="AQ18" s="34"/>
      <c r="AR18" s="34">
        <f>SUM(AR8:AR16)</f>
        <v>214.09111417494626</v>
      </c>
      <c r="AS18" s="34">
        <f t="shared" ref="AS18:AT18" si="21">SUM(AS8:AS16)</f>
        <v>176.96562450505226</v>
      </c>
      <c r="AT18" s="34">
        <f t="shared" si="21"/>
        <v>52.249719623442168</v>
      </c>
      <c r="AU18" s="34">
        <f t="shared" si="8"/>
        <v>443.30645830344065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14.085189084819536</v>
      </c>
      <c r="C26" s="18">
        <f t="shared" ref="C26:O26" si="22">C8/C$18*100</f>
        <v>4.138885054916944</v>
      </c>
      <c r="D26" s="18">
        <f t="shared" si="22"/>
        <v>13.359412191597253</v>
      </c>
      <c r="E26" s="18">
        <f t="shared" si="22"/>
        <v>11.148197031506674</v>
      </c>
      <c r="F26" s="18"/>
      <c r="G26" s="18">
        <f t="shared" si="22"/>
        <v>14.998102570122946</v>
      </c>
      <c r="H26" s="18">
        <f t="shared" si="22"/>
        <v>5.8446586184680696</v>
      </c>
      <c r="I26" s="18">
        <f t="shared" si="22"/>
        <v>14.960890438637126</v>
      </c>
      <c r="J26" s="18">
        <f t="shared" si="22"/>
        <v>12.261409223710148</v>
      </c>
      <c r="K26" s="18"/>
      <c r="L26" s="18">
        <f t="shared" si="22"/>
        <v>13.900744110574703</v>
      </c>
      <c r="M26" s="18">
        <f t="shared" si="22"/>
        <v>6.8230377197739376</v>
      </c>
      <c r="N26" s="18">
        <f t="shared" si="22"/>
        <v>15.428976679312505</v>
      </c>
      <c r="O26" s="18">
        <f t="shared" si="22"/>
        <v>12.043899679294782</v>
      </c>
      <c r="Q26" t="str">
        <f>$A$8</f>
        <v>Managers, directors and senior officials</v>
      </c>
      <c r="R26" s="18">
        <f>R8/R$18*100</f>
        <v>15.987044715087324</v>
      </c>
      <c r="S26" s="18">
        <f t="shared" ref="S26:U26" si="23">S8/S$18*100</f>
        <v>5.2149468266880152</v>
      </c>
      <c r="T26" s="18">
        <f t="shared" si="23"/>
        <v>14.445506240206681</v>
      </c>
      <c r="U26" s="18">
        <f t="shared" si="23"/>
        <v>14.080978093103013</v>
      </c>
      <c r="V26" s="18"/>
      <c r="W26" s="18">
        <f t="shared" ref="W26:Z26" si="24">W8/W$18*100</f>
        <v>16.992784216513428</v>
      </c>
      <c r="X26" s="18">
        <f t="shared" si="24"/>
        <v>6.8356160929082934</v>
      </c>
      <c r="Y26" s="18">
        <f t="shared" si="24"/>
        <v>16.196061657759529</v>
      </c>
      <c r="Z26" s="18">
        <f t="shared" si="24"/>
        <v>15.084615640969853</v>
      </c>
      <c r="AA26" s="18"/>
      <c r="AB26" s="18">
        <f t="shared" ref="AB26:AE26" si="25">AB8/AB$18*100</f>
        <v>15.568214161112293</v>
      </c>
      <c r="AC26" s="18">
        <f t="shared" si="25"/>
        <v>6.4809400447075793</v>
      </c>
      <c r="AD26" s="18">
        <f t="shared" si="25"/>
        <v>16.937925438582035</v>
      </c>
      <c r="AE26" s="18">
        <f t="shared" si="25"/>
        <v>14.105255689556806</v>
      </c>
      <c r="AG26" t="str">
        <f>$A$8</f>
        <v>Managers, directors and senior officials</v>
      </c>
      <c r="AH26" s="18">
        <f>AH8/AH$18*100</f>
        <v>11.141542783849733</v>
      </c>
      <c r="AI26" s="18">
        <f t="shared" ref="AI26:AK26" si="26">AI8/AI$18*100</f>
        <v>3.7327982130974697</v>
      </c>
      <c r="AJ26" s="18">
        <f t="shared" si="26"/>
        <v>11.711079530231473</v>
      </c>
      <c r="AK26" s="18">
        <f t="shared" si="26"/>
        <v>8.0725910529106706</v>
      </c>
      <c r="AL26" s="18"/>
      <c r="AM26" s="18">
        <f t="shared" ref="AM26:AP26" si="27">AM8/AM$18*100</f>
        <v>12.106624106947924</v>
      </c>
      <c r="AN26" s="18">
        <f t="shared" si="27"/>
        <v>5.429656459677596</v>
      </c>
      <c r="AO26" s="18">
        <f t="shared" si="27"/>
        <v>13.306150592451313</v>
      </c>
      <c r="AP26" s="18">
        <f t="shared" si="27"/>
        <v>9.4302512516051404</v>
      </c>
      <c r="AQ26" s="18"/>
      <c r="AR26" s="18">
        <f t="shared" ref="AR26:AU26" si="28">AR8/AR$18*100</f>
        <v>11.638398618837595</v>
      </c>
      <c r="AS26" s="18">
        <f t="shared" si="28"/>
        <v>6.9810395020253218</v>
      </c>
      <c r="AT26" s="18">
        <f t="shared" si="28"/>
        <v>13.40809824080392</v>
      </c>
      <c r="AU26" s="18">
        <f t="shared" si="28"/>
        <v>9.9877884328595066</v>
      </c>
    </row>
    <row r="27" spans="1:47" x14ac:dyDescent="0.2">
      <c r="A27" t="str">
        <f>$A$9</f>
        <v>Professional occupations</v>
      </c>
      <c r="B27" s="18">
        <f t="shared" ref="B27:B34" si="29">B9/B$18*100</f>
        <v>24.237705675568915</v>
      </c>
      <c r="C27" s="18">
        <f t="shared" ref="C27:O27" si="30">C9/C$18*100</f>
        <v>12.809137845732533</v>
      </c>
      <c r="D27" s="18">
        <f t="shared" si="30"/>
        <v>19.787326871590018</v>
      </c>
      <c r="E27" s="18">
        <f t="shared" si="30"/>
        <v>20.335237005560753</v>
      </c>
      <c r="F27" s="18"/>
      <c r="G27" s="18">
        <f t="shared" si="30"/>
        <v>27.832124891750958</v>
      </c>
      <c r="H27" s="18">
        <f t="shared" si="30"/>
        <v>15.369827458643352</v>
      </c>
      <c r="I27" s="18">
        <f t="shared" si="30"/>
        <v>21.014747820228305</v>
      </c>
      <c r="J27" s="18">
        <f t="shared" si="30"/>
        <v>23.206274937680003</v>
      </c>
      <c r="K27" s="18"/>
      <c r="L27" s="18">
        <f t="shared" si="30"/>
        <v>31.448395274194347</v>
      </c>
      <c r="M27" s="18">
        <f t="shared" si="30"/>
        <v>17.230162439003845</v>
      </c>
      <c r="N27" s="18">
        <f t="shared" si="30"/>
        <v>19.455205250598791</v>
      </c>
      <c r="O27" s="18">
        <f t="shared" si="30"/>
        <v>25.639009969812278</v>
      </c>
      <c r="Q27" t="str">
        <f>$A$9</f>
        <v>Professional occupations</v>
      </c>
      <c r="R27" s="18">
        <f t="shared" ref="R27:U27" si="31">R9/R$18*100</f>
        <v>23.482563154808773</v>
      </c>
      <c r="S27" s="18">
        <f t="shared" si="31"/>
        <v>9.3071536920234408</v>
      </c>
      <c r="T27" s="18">
        <f t="shared" si="31"/>
        <v>19.170609021332652</v>
      </c>
      <c r="U27" s="18">
        <f t="shared" si="31"/>
        <v>20.58186846585782</v>
      </c>
      <c r="V27" s="18"/>
      <c r="W27" s="18">
        <f t="shared" ref="W27:Z27" si="32">W9/W$18*100</f>
        <v>26.953283327112498</v>
      </c>
      <c r="X27" s="18">
        <f t="shared" si="32"/>
        <v>12.547797445213597</v>
      </c>
      <c r="Y27" s="18">
        <f t="shared" si="32"/>
        <v>19.200629353491376</v>
      </c>
      <c r="Z27" s="18">
        <f t="shared" si="32"/>
        <v>23.239832604923162</v>
      </c>
      <c r="AA27" s="18"/>
      <c r="AB27" s="18">
        <f t="shared" ref="AB27:AE27" si="33">AB9/AB$18*100</f>
        <v>31.744134077717412</v>
      </c>
      <c r="AC27" s="18">
        <f t="shared" si="33"/>
        <v>15.737167973748953</v>
      </c>
      <c r="AD27" s="18">
        <f t="shared" si="33"/>
        <v>16.245531955469104</v>
      </c>
      <c r="AE27" s="18">
        <f t="shared" si="33"/>
        <v>26.332657179192609</v>
      </c>
      <c r="AG27" t="str">
        <f>$A$9</f>
        <v>Professional occupations</v>
      </c>
      <c r="AH27" s="18">
        <f t="shared" ref="AH27:AK27" si="34">AH9/AH$18*100</f>
        <v>25.406497066757538</v>
      </c>
      <c r="AI27" s="18">
        <f>AI9/AI$18*100</f>
        <v>14.130725251203643</v>
      </c>
      <c r="AJ27" s="18">
        <f t="shared" si="34"/>
        <v>20.723301225494311</v>
      </c>
      <c r="AK27" s="18">
        <f t="shared" si="34"/>
        <v>20.076594721030101</v>
      </c>
      <c r="AL27" s="18"/>
      <c r="AM27" s="18">
        <f t="shared" ref="AM27:AP27" si="35">AM9/AM$18*100</f>
        <v>29.106088314081287</v>
      </c>
      <c r="AN27" s="18">
        <f t="shared" si="35"/>
        <v>16.55166278251173</v>
      </c>
      <c r="AO27" s="18">
        <f t="shared" si="35"/>
        <v>23.44509437148939</v>
      </c>
      <c r="AP27" s="18">
        <f t="shared" si="35"/>
        <v>23.172622755338708</v>
      </c>
      <c r="AQ27" s="18"/>
      <c r="AR27" s="18">
        <f t="shared" ref="AR27:AU27" si="36">AR9/AR$18*100</f>
        <v>31.047150676927675</v>
      </c>
      <c r="AS27" s="18">
        <f t="shared" si="36"/>
        <v>17.919719263252848</v>
      </c>
      <c r="AT27" s="18">
        <f t="shared" si="36"/>
        <v>23.753800227358891</v>
      </c>
      <c r="AU27" s="18">
        <f t="shared" si="36"/>
        <v>24.947127625779874</v>
      </c>
    </row>
    <row r="28" spans="1:47" x14ac:dyDescent="0.2">
      <c r="A28" t="str">
        <f>$A$10</f>
        <v>Associate professional occupations</v>
      </c>
      <c r="B28" s="18">
        <f t="shared" si="29"/>
        <v>15.127548674924416</v>
      </c>
      <c r="C28" s="18">
        <f t="shared" ref="C28:O28" si="37">C10/C$18*100</f>
        <v>8.2070629807557633</v>
      </c>
      <c r="D28" s="18">
        <f t="shared" si="37"/>
        <v>17.458093502954178</v>
      </c>
      <c r="E28" s="18">
        <f t="shared" si="37"/>
        <v>13.497854307012627</v>
      </c>
      <c r="F28" s="18"/>
      <c r="G28" s="18">
        <f t="shared" si="37"/>
        <v>16.39963083690407</v>
      </c>
      <c r="H28" s="18">
        <f t="shared" si="37"/>
        <v>9.0914389536279128</v>
      </c>
      <c r="I28" s="18">
        <f t="shared" si="37"/>
        <v>16.976150176694194</v>
      </c>
      <c r="J28" s="18">
        <f t="shared" si="37"/>
        <v>14.2952502457559</v>
      </c>
      <c r="K28" s="18"/>
      <c r="L28" s="18">
        <f t="shared" si="37"/>
        <v>17.233294856718892</v>
      </c>
      <c r="M28" s="18">
        <f t="shared" si="37"/>
        <v>10.705627589870273</v>
      </c>
      <c r="N28" s="18">
        <f t="shared" si="37"/>
        <v>16.693856942970307</v>
      </c>
      <c r="O28" s="18">
        <f t="shared" si="37"/>
        <v>15.251741384231874</v>
      </c>
      <c r="Q28" t="str">
        <f>$A$10</f>
        <v>Associate professional occupations</v>
      </c>
      <c r="R28" s="18">
        <f t="shared" ref="R28:U28" si="38">R10/R$18*100</f>
        <v>15.464260993784704</v>
      </c>
      <c r="S28" s="18">
        <f t="shared" si="38"/>
        <v>7.96042644395125</v>
      </c>
      <c r="T28" s="18">
        <f t="shared" si="38"/>
        <v>13.727431813594523</v>
      </c>
      <c r="U28" s="18">
        <f t="shared" si="38"/>
        <v>14.022552192568261</v>
      </c>
      <c r="V28" s="18"/>
      <c r="W28" s="18">
        <f t="shared" ref="W28:Z28" si="39">W10/W$18*100</f>
        <v>16.591498688685967</v>
      </c>
      <c r="X28" s="18">
        <f t="shared" si="39"/>
        <v>9.0473730985937753</v>
      </c>
      <c r="Y28" s="18">
        <f t="shared" si="39"/>
        <v>12.799388379337662</v>
      </c>
      <c r="Z28" s="18">
        <f t="shared" si="39"/>
        <v>14.687519715304637</v>
      </c>
      <c r="AA28" s="18"/>
      <c r="AB28" s="18">
        <f t="shared" ref="AB28:AE28" si="40">AB10/AB$18*100</f>
        <v>15.650063214366231</v>
      </c>
      <c r="AC28" s="18">
        <f t="shared" si="40"/>
        <v>8.8411334706917462</v>
      </c>
      <c r="AD28" s="18">
        <f t="shared" si="40"/>
        <v>12.764610970014143</v>
      </c>
      <c r="AE28" s="18">
        <f t="shared" si="40"/>
        <v>13.93484838656337</v>
      </c>
      <c r="AG28" t="str">
        <f>$A$10</f>
        <v>Associate professional occupations</v>
      </c>
      <c r="AH28" s="18">
        <f t="shared" ref="AH28:AK28" si="41">AH10/AH$18*100</f>
        <v>14.606393464124087</v>
      </c>
      <c r="AI28" s="18">
        <f t="shared" si="41"/>
        <v>8.3001392844919213</v>
      </c>
      <c r="AJ28" s="18">
        <f t="shared" si="41"/>
        <v>23.120007882239175</v>
      </c>
      <c r="AK28" s="18">
        <f t="shared" si="41"/>
        <v>12.947603906495795</v>
      </c>
      <c r="AL28" s="18"/>
      <c r="AM28" s="18">
        <f t="shared" ref="AM28:AP28" si="42">AM10/AM$18*100</f>
        <v>16.121500358184868</v>
      </c>
      <c r="AN28" s="18">
        <f t="shared" si="42"/>
        <v>9.1098932520613047</v>
      </c>
      <c r="AO28" s="18">
        <f t="shared" si="42"/>
        <v>22.571693585666345</v>
      </c>
      <c r="AP28" s="18">
        <f t="shared" si="42"/>
        <v>13.901875950083872</v>
      </c>
      <c r="AQ28" s="18"/>
      <c r="AR28" s="18">
        <f t="shared" ref="AR28:AU28" si="43">AR10/AR$18*100</f>
        <v>19.381349610264429</v>
      </c>
      <c r="AS28" s="18">
        <f t="shared" si="43"/>
        <v>11.566765841599953</v>
      </c>
      <c r="AT28" s="18">
        <f t="shared" si="43"/>
        <v>21.956148599704708</v>
      </c>
      <c r="AU28" s="18">
        <f t="shared" si="43"/>
        <v>16.565283775443522</v>
      </c>
    </row>
    <row r="29" spans="1:47" x14ac:dyDescent="0.2">
      <c r="A29" t="str">
        <f>$A$11</f>
        <v>Administrative and secretarial occupations</v>
      </c>
      <c r="B29" s="18">
        <f t="shared" si="29"/>
        <v>10.695145902340954</v>
      </c>
      <c r="C29" s="18">
        <f t="shared" ref="C29:O29" si="44">C11/C$18*100</f>
        <v>15.711840656031084</v>
      </c>
      <c r="D29" s="18">
        <f t="shared" si="44"/>
        <v>4.2630725402948588</v>
      </c>
      <c r="E29" s="18">
        <f t="shared" si="44"/>
        <v>11.184373049546918</v>
      </c>
      <c r="F29" s="18"/>
      <c r="G29" s="18">
        <f t="shared" si="44"/>
        <v>9.9985618007065966</v>
      </c>
      <c r="H29" s="18">
        <f t="shared" si="44"/>
        <v>14.37652535954583</v>
      </c>
      <c r="I29" s="18">
        <f t="shared" si="44"/>
        <v>3.8429881142998399</v>
      </c>
      <c r="J29" s="18">
        <f t="shared" si="44"/>
        <v>10.486512954944397</v>
      </c>
      <c r="K29" s="18"/>
      <c r="L29" s="18">
        <f t="shared" si="44"/>
        <v>8.7830319675811861</v>
      </c>
      <c r="M29" s="18">
        <f t="shared" si="44"/>
        <v>11.845408132212745</v>
      </c>
      <c r="N29" s="18">
        <f t="shared" si="44"/>
        <v>3.7164450204847737</v>
      </c>
      <c r="O29" s="18">
        <f t="shared" si="44"/>
        <v>8.9783675640421219</v>
      </c>
      <c r="Q29" t="str">
        <f>$A$11</f>
        <v>Administrative and secretarial occupations</v>
      </c>
      <c r="R29" s="18">
        <f t="shared" ref="R29:U29" si="45">R11/R$18*100</f>
        <v>5.0084636100252569</v>
      </c>
      <c r="S29" s="18">
        <f t="shared" si="45"/>
        <v>5.4115602942836034</v>
      </c>
      <c r="T29" s="18">
        <f t="shared" si="45"/>
        <v>1.9028134677772437</v>
      </c>
      <c r="U29" s="18">
        <f t="shared" si="45"/>
        <v>4.5361287590277657</v>
      </c>
      <c r="V29" s="18"/>
      <c r="W29" s="18">
        <f t="shared" ref="W29:Z29" si="46">W11/W$18*100</f>
        <v>5.1681452130904253</v>
      </c>
      <c r="X29" s="18">
        <f t="shared" si="46"/>
        <v>5.660092713506101</v>
      </c>
      <c r="Y29" s="18">
        <f t="shared" si="46"/>
        <v>1.6390085416440314</v>
      </c>
      <c r="Z29" s="18">
        <f t="shared" si="46"/>
        <v>4.717987325790828</v>
      </c>
      <c r="AA29" s="18"/>
      <c r="AB29" s="18">
        <f t="shared" ref="AB29:AE29" si="47">AB11/AB$18*100</f>
        <v>5.7882165911863757</v>
      </c>
      <c r="AC29" s="18">
        <f t="shared" si="47"/>
        <v>4.470043178727706</v>
      </c>
      <c r="AD29" s="18">
        <f t="shared" si="47"/>
        <v>2.0592838145915513</v>
      </c>
      <c r="AE29" s="18">
        <f t="shared" si="47"/>
        <v>4.9544465410896015</v>
      </c>
      <c r="AG29" t="str">
        <f>$A$11</f>
        <v>Administrative and secretarial occupations</v>
      </c>
      <c r="AH29" s="18">
        <f t="shared" ref="AH29:AK29" si="48">AH11/AH$18*100</f>
        <v>19.496855678917736</v>
      </c>
      <c r="AI29" s="18">
        <f t="shared" si="48"/>
        <v>19.598985829000853</v>
      </c>
      <c r="AJ29" s="18">
        <f t="shared" si="48"/>
        <v>7.845167593201996</v>
      </c>
      <c r="AK29" s="18">
        <f t="shared" si="48"/>
        <v>18.156383389779336</v>
      </c>
      <c r="AL29" s="18"/>
      <c r="AM29" s="18">
        <f t="shared" ref="AM29:AP29" si="49">AM11/AM$18*100</f>
        <v>17.000704501788675</v>
      </c>
      <c r="AN29" s="18">
        <f t="shared" si="49"/>
        <v>18.026872078108724</v>
      </c>
      <c r="AO29" s="18">
        <f t="shared" si="49"/>
        <v>6.7956255807430237</v>
      </c>
      <c r="AP29" s="18">
        <f t="shared" si="49"/>
        <v>16.271285624213881</v>
      </c>
      <c r="AQ29" s="18"/>
      <c r="AR29" s="18">
        <f t="shared" ref="AR29:AU29" si="50">AR11/AR$18*100</f>
        <v>12.846257608837824</v>
      </c>
      <c r="AS29" s="18">
        <f t="shared" si="50"/>
        <v>15.251806048185085</v>
      </c>
      <c r="AT29" s="18">
        <f t="shared" si="50"/>
        <v>5.9358188259569218</v>
      </c>
      <c r="AU29" s="18">
        <f t="shared" si="50"/>
        <v>12.992050415947155</v>
      </c>
    </row>
    <row r="30" spans="1:47" x14ac:dyDescent="0.2">
      <c r="A30" t="str">
        <f>$A$12</f>
        <v>Skilled trades occupations</v>
      </c>
      <c r="B30" s="18">
        <f t="shared" si="29"/>
        <v>9.1218433654778757</v>
      </c>
      <c r="C30" s="18">
        <f t="shared" ref="C30:O30" si="51">C12/C$18*100</f>
        <v>3.3229766710138726</v>
      </c>
      <c r="D30" s="18">
        <f t="shared" si="51"/>
        <v>21.540684136907405</v>
      </c>
      <c r="E30" s="18">
        <f t="shared" si="51"/>
        <v>9.2836963820801159</v>
      </c>
      <c r="F30" s="18"/>
      <c r="G30" s="18">
        <f t="shared" si="51"/>
        <v>7.4846551419717091</v>
      </c>
      <c r="H30" s="18">
        <f t="shared" si="51"/>
        <v>2.7823233071925557</v>
      </c>
      <c r="I30" s="18">
        <f t="shared" si="51"/>
        <v>20.68331828895796</v>
      </c>
      <c r="J30" s="18">
        <f t="shared" si="51"/>
        <v>7.8365307552987273</v>
      </c>
      <c r="K30" s="18"/>
      <c r="L30" s="18">
        <f t="shared" si="51"/>
        <v>6.2763772076538062</v>
      </c>
      <c r="M30" s="18">
        <f t="shared" si="51"/>
        <v>3.5319260929000116</v>
      </c>
      <c r="N30" s="18">
        <f t="shared" si="51"/>
        <v>21.337760122961363</v>
      </c>
      <c r="O30" s="18">
        <f t="shared" si="51"/>
        <v>7.5535329421508077</v>
      </c>
      <c r="Q30" t="str">
        <f>$A$12</f>
        <v>Skilled trades occupations</v>
      </c>
      <c r="R30" s="18">
        <f t="shared" ref="R30:U30" si="52">R12/R$18*100</f>
        <v>13.602834126464526</v>
      </c>
      <c r="S30" s="18">
        <f t="shared" si="52"/>
        <v>7.3890265503563883</v>
      </c>
      <c r="T30" s="18">
        <f t="shared" si="52"/>
        <v>31.638353454683244</v>
      </c>
      <c r="U30" s="18">
        <f t="shared" si="52"/>
        <v>15.755799237571521</v>
      </c>
      <c r="V30" s="18"/>
      <c r="W30" s="18">
        <f t="shared" ref="W30:Z30" si="53">W12/W$18*100</f>
        <v>11.262451309465472</v>
      </c>
      <c r="X30" s="18">
        <f t="shared" si="53"/>
        <v>5.5031067070913178</v>
      </c>
      <c r="Y30" s="18">
        <f t="shared" si="53"/>
        <v>31.626445714306399</v>
      </c>
      <c r="Z30" s="18">
        <f t="shared" si="53"/>
        <v>13.34612261858644</v>
      </c>
      <c r="AA30" s="18"/>
      <c r="AB30" s="18">
        <f t="shared" ref="AB30:AE30" si="54">AB12/AB$18*100</f>
        <v>9.2093321382177908</v>
      </c>
      <c r="AC30" s="18">
        <f t="shared" si="54"/>
        <v>6.5206671451174234</v>
      </c>
      <c r="AD30" s="18">
        <f t="shared" si="54"/>
        <v>32.021423345730042</v>
      </c>
      <c r="AE30" s="18">
        <f t="shared" si="54"/>
        <v>12.322433380459815</v>
      </c>
      <c r="AG30" t="str">
        <f>$A$12</f>
        <v>Skilled trades occupations</v>
      </c>
      <c r="AH30" s="18">
        <f t="shared" ref="AH30:AK30" si="55">AH12/AH$18*100</f>
        <v>2.1862738783234241</v>
      </c>
      <c r="AI30" s="18">
        <f t="shared" si="55"/>
        <v>1.7885207526839859</v>
      </c>
      <c r="AJ30" s="18">
        <f t="shared" si="55"/>
        <v>6.2157514927486845</v>
      </c>
      <c r="AK30" s="18">
        <f t="shared" si="55"/>
        <v>2.4964054734287902</v>
      </c>
      <c r="AL30" s="18"/>
      <c r="AM30" s="18">
        <f t="shared" ref="AM30:AP30" si="56">AM12/AM$18*100</f>
        <v>2.0083846421954608</v>
      </c>
      <c r="AN30" s="18">
        <f t="shared" si="56"/>
        <v>1.6428889584107389</v>
      </c>
      <c r="AO30" s="18">
        <f t="shared" si="56"/>
        <v>6.0229791292757042</v>
      </c>
      <c r="AP30" s="18">
        <f t="shared" si="56"/>
        <v>2.3114211382937158</v>
      </c>
      <c r="AQ30" s="18"/>
      <c r="AR30" s="18">
        <f t="shared" ref="AR30:AU30" si="57">AR12/AR$18*100</f>
        <v>2.2970809303441211</v>
      </c>
      <c r="AS30" s="18">
        <f t="shared" si="57"/>
        <v>2.1515413450451004</v>
      </c>
      <c r="AT30" s="18">
        <f t="shared" si="57"/>
        <v>7.0295309544427091</v>
      </c>
      <c r="AU30" s="18">
        <f t="shared" si="57"/>
        <v>2.7967661461566795</v>
      </c>
    </row>
    <row r="31" spans="1:47" x14ac:dyDescent="0.2">
      <c r="A31" t="str">
        <f>$A$13</f>
        <v>Caring, leisure and other service occupations</v>
      </c>
      <c r="B31" s="18">
        <f t="shared" si="29"/>
        <v>8.3342213737125199</v>
      </c>
      <c r="C31" s="18">
        <f t="shared" ref="C31:O31" si="58">C13/C$18*100</f>
        <v>14.47019538225922</v>
      </c>
      <c r="D31" s="18">
        <f t="shared" si="58"/>
        <v>9.0518270782999313</v>
      </c>
      <c r="E31" s="18">
        <f t="shared" si="58"/>
        <v>10.185465604801484</v>
      </c>
      <c r="F31" s="18"/>
      <c r="G31" s="18">
        <f t="shared" si="58"/>
        <v>7.8549608995682352</v>
      </c>
      <c r="H31" s="18">
        <f t="shared" si="58"/>
        <v>13.989025518341544</v>
      </c>
      <c r="I31" s="18">
        <f t="shared" si="58"/>
        <v>9.8201654603600801</v>
      </c>
      <c r="J31" s="18">
        <f t="shared" si="58"/>
        <v>9.9469493191765999</v>
      </c>
      <c r="K31" s="18"/>
      <c r="L31" s="18">
        <f t="shared" si="58"/>
        <v>8.3134652736384265</v>
      </c>
      <c r="M31" s="18">
        <f t="shared" si="58"/>
        <v>13.326158050963588</v>
      </c>
      <c r="N31" s="18">
        <f t="shared" si="58"/>
        <v>10.068278105988407</v>
      </c>
      <c r="O31" s="18">
        <f t="shared" si="58"/>
        <v>10.020172095644842</v>
      </c>
      <c r="Q31" t="str">
        <f>$A$13</f>
        <v>Caring, leisure and other service occupations</v>
      </c>
      <c r="R31" s="18">
        <f t="shared" ref="R31:U31" si="59">R13/R$18*100</f>
        <v>4.3408252265968388</v>
      </c>
      <c r="S31" s="18">
        <f t="shared" si="59"/>
        <v>7.990425181744822</v>
      </c>
      <c r="T31" s="18">
        <f t="shared" si="59"/>
        <v>1.8739572448109971</v>
      </c>
      <c r="U31" s="18">
        <f t="shared" si="59"/>
        <v>4.4728794213863834</v>
      </c>
      <c r="V31" s="18"/>
      <c r="W31" s="18">
        <f t="shared" ref="W31:Z31" si="60">W13/W$18*100</f>
        <v>4.1353942357451619</v>
      </c>
      <c r="X31" s="18">
        <f t="shared" si="60"/>
        <v>7.9992390117745771</v>
      </c>
      <c r="Y31" s="18">
        <f t="shared" si="60"/>
        <v>1.8971124500188989</v>
      </c>
      <c r="Z31" s="18">
        <f t="shared" si="60"/>
        <v>4.4747841719258137</v>
      </c>
      <c r="AA31" s="18"/>
      <c r="AB31" s="18">
        <f t="shared" ref="AB31:AE31" si="61">AB13/AB$18*100</f>
        <v>4.7619592391361483</v>
      </c>
      <c r="AC31" s="18">
        <f t="shared" si="61"/>
        <v>9.7656852475423506</v>
      </c>
      <c r="AD31" s="18">
        <f t="shared" si="61"/>
        <v>2.4506990849243544</v>
      </c>
      <c r="AE31" s="18">
        <f t="shared" si="61"/>
        <v>5.3210992952423615</v>
      </c>
      <c r="AG31" t="str">
        <f>$A$13</f>
        <v>Caring, leisure and other service occupations</v>
      </c>
      <c r="AH31" s="18">
        <f t="shared" ref="AH31:AK31" si="62">AH13/AH$18*100</f>
        <v>14.515103670813559</v>
      </c>
      <c r="AI31" s="18">
        <f t="shared" si="62"/>
        <v>16.915547020494596</v>
      </c>
      <c r="AJ31" s="18">
        <f t="shared" si="62"/>
        <v>19.945466814859053</v>
      </c>
      <c r="AK31" s="18">
        <f t="shared" si="62"/>
        <v>16.176251773269531</v>
      </c>
      <c r="AL31" s="18"/>
      <c r="AM31" s="18">
        <f t="shared" ref="AM31:AP31" si="63">AM13/AM$18*100</f>
        <v>13.246822262633446</v>
      </c>
      <c r="AN31" s="18">
        <f t="shared" si="63"/>
        <v>16.497482636870792</v>
      </c>
      <c r="AO31" s="18">
        <f t="shared" si="63"/>
        <v>20.434557470699353</v>
      </c>
      <c r="AP31" s="18">
        <f t="shared" si="63"/>
        <v>15.434526807878898</v>
      </c>
      <c r="AQ31" s="18"/>
      <c r="AR31" s="18">
        <f t="shared" ref="AR31:AU31" si="64">AR13/AR$18*100</f>
        <v>13.131982801700195</v>
      </c>
      <c r="AS31" s="18">
        <f t="shared" si="64"/>
        <v>14.970603744694227</v>
      </c>
      <c r="AT31" s="18">
        <f t="shared" si="64"/>
        <v>20.270215781298102</v>
      </c>
      <c r="AU31" s="18">
        <f t="shared" si="64"/>
        <v>14.707288918079383</v>
      </c>
    </row>
    <row r="32" spans="1:47" x14ac:dyDescent="0.2">
      <c r="A32" t="str">
        <f>$A$14</f>
        <v>Sales and customer service occupations</v>
      </c>
      <c r="B32" s="18">
        <f t="shared" si="29"/>
        <v>4.8887784455194589</v>
      </c>
      <c r="C32" s="18">
        <f t="shared" ref="C32:O32" si="65">C14/C$18*100</f>
        <v>15.322124003222024</v>
      </c>
      <c r="D32" s="18">
        <f t="shared" si="65"/>
        <v>3.8981481876713859</v>
      </c>
      <c r="E32" s="18">
        <f t="shared" si="65"/>
        <v>7.7139058570283403</v>
      </c>
      <c r="F32" s="18"/>
      <c r="G32" s="18">
        <f t="shared" si="65"/>
        <v>4.3886459964331808</v>
      </c>
      <c r="H32" s="18">
        <f t="shared" si="65"/>
        <v>14.744200915974403</v>
      </c>
      <c r="I32" s="18">
        <f t="shared" si="65"/>
        <v>2.6706321190503322</v>
      </c>
      <c r="J32" s="18">
        <f t="shared" si="65"/>
        <v>7.2506759969805126</v>
      </c>
      <c r="K32" s="18"/>
      <c r="L32" s="18">
        <f t="shared" si="65"/>
        <v>4.1800778033560491</v>
      </c>
      <c r="M32" s="18">
        <f t="shared" si="65"/>
        <v>14.933970899836115</v>
      </c>
      <c r="N32" s="18">
        <f t="shared" si="65"/>
        <v>2.1041356799170243</v>
      </c>
      <c r="O32" s="18">
        <f t="shared" si="65"/>
        <v>7.03533836754794</v>
      </c>
      <c r="Q32" t="str">
        <f>$A$14</f>
        <v>Sales and customer service occupations</v>
      </c>
      <c r="R32" s="18">
        <f t="shared" ref="R32:U32" si="66">R14/R$18*100</f>
        <v>4.2107291673514897</v>
      </c>
      <c r="S32" s="18">
        <f t="shared" si="66"/>
        <v>18.490150424018907</v>
      </c>
      <c r="T32" s="18">
        <f t="shared" si="66"/>
        <v>3.5127791225223719</v>
      </c>
      <c r="U32" s="18">
        <f t="shared" si="66"/>
        <v>6.2662522426189904</v>
      </c>
      <c r="V32" s="18"/>
      <c r="W32" s="18">
        <f t="shared" ref="W32:Z32" si="67">W14/W$18*100</f>
        <v>3.9555843158752615</v>
      </c>
      <c r="X32" s="18">
        <f t="shared" si="67"/>
        <v>17.790794188965585</v>
      </c>
      <c r="Y32" s="18">
        <f t="shared" si="67"/>
        <v>2.6567684883509108</v>
      </c>
      <c r="Z32" s="18">
        <f t="shared" si="67"/>
        <v>6.1921618545602204</v>
      </c>
      <c r="AA32" s="18"/>
      <c r="AB32" s="18">
        <f>AB14/AB$18*100</f>
        <v>4.1851190892587757</v>
      </c>
      <c r="AC32" s="18">
        <f t="shared" ref="AC32:AE32" si="68">AC14/AC$18*100</f>
        <v>17.914902739161246</v>
      </c>
      <c r="AD32" s="18">
        <f t="shared" si="68"/>
        <v>2.3263075581602868</v>
      </c>
      <c r="AE32" s="18">
        <f t="shared" si="68"/>
        <v>6.4288115662973864</v>
      </c>
      <c r="AG32" t="str">
        <f>$A$14</f>
        <v>Sales and customer service occupations</v>
      </c>
      <c r="AH32" s="18">
        <f t="shared" ref="AH32:AK32" si="69">AH14/AH$18*100</f>
        <v>5.9382467741293183</v>
      </c>
      <c r="AI32" s="18">
        <f t="shared" si="69"/>
        <v>14.126566389550224</v>
      </c>
      <c r="AJ32" s="18">
        <f t="shared" si="69"/>
        <v>4.4830113655687516</v>
      </c>
      <c r="AK32" s="18">
        <f t="shared" si="69"/>
        <v>9.2320594518248171</v>
      </c>
      <c r="AL32" s="18"/>
      <c r="AM32" s="18">
        <f t="shared" ref="AM32:AP32" si="70">AM14/AM$18*100</f>
        <v>5.0164095921054708</v>
      </c>
      <c r="AN32" s="18">
        <f t="shared" si="70"/>
        <v>13.468320953555146</v>
      </c>
      <c r="AO32" s="18">
        <f t="shared" si="70"/>
        <v>2.6892050114364068</v>
      </c>
      <c r="AP32" s="18">
        <f t="shared" si="70"/>
        <v>8.3121714422224979</v>
      </c>
      <c r="AQ32" s="18"/>
      <c r="AR32" s="18">
        <f t="shared" ref="AR32:AU32" si="71">AR14/AR$18*100</f>
        <v>4.1732380220772631</v>
      </c>
      <c r="AS32" s="18">
        <f t="shared" si="71"/>
        <v>13.55719292760376</v>
      </c>
      <c r="AT32" s="18">
        <f t="shared" si="71"/>
        <v>1.8065892220756676</v>
      </c>
      <c r="AU32" s="18">
        <f t="shared" si="71"/>
        <v>7.6403219662602995</v>
      </c>
    </row>
    <row r="33" spans="1:47" x14ac:dyDescent="0.2">
      <c r="A33" t="str">
        <f>$A$15</f>
        <v>Process, plant and machine operatives</v>
      </c>
      <c r="B33" s="18">
        <f t="shared" si="29"/>
        <v>5.6098066177749004</v>
      </c>
      <c r="C33" s="18">
        <f t="shared" ref="C33:O33" si="72">C15/C$18*100</f>
        <v>2.5533530167465712</v>
      </c>
      <c r="D33" s="18">
        <f t="shared" si="72"/>
        <v>6.3925675233747796</v>
      </c>
      <c r="E33" s="18">
        <f t="shared" si="72"/>
        <v>4.8540681353318158</v>
      </c>
      <c r="F33" s="18"/>
      <c r="G33" s="18">
        <f t="shared" si="72"/>
        <v>4.6239306251292485</v>
      </c>
      <c r="H33" s="18">
        <f t="shared" si="72"/>
        <v>2.860842118904638</v>
      </c>
      <c r="I33" s="18">
        <f t="shared" si="72"/>
        <v>6.2964231481263386</v>
      </c>
      <c r="J33" s="18">
        <f t="shared" si="72"/>
        <v>4.3201740162246107</v>
      </c>
      <c r="K33" s="18"/>
      <c r="L33" s="18">
        <f t="shared" si="72"/>
        <v>3.5728828108891229</v>
      </c>
      <c r="M33" s="18">
        <f t="shared" si="72"/>
        <v>3.511136031002867</v>
      </c>
      <c r="N33" s="18">
        <f t="shared" si="72"/>
        <v>6.6905903238891922</v>
      </c>
      <c r="O33" s="18">
        <f t="shared" si="72"/>
        <v>3.9851884673793339</v>
      </c>
      <c r="Q33" t="str">
        <f>$A$15</f>
        <v>Process, plant and machine operatives</v>
      </c>
      <c r="R33" s="18">
        <f t="shared" ref="R33:U33" si="73">R15/R$18*100</f>
        <v>8.4977946422167321</v>
      </c>
      <c r="S33" s="18">
        <f t="shared" si="73"/>
        <v>7.2068371017060953</v>
      </c>
      <c r="T33" s="18">
        <f t="shared" si="73"/>
        <v>9.2198907981468317</v>
      </c>
      <c r="U33" s="18">
        <f t="shared" si="73"/>
        <v>8.425218507578121</v>
      </c>
      <c r="V33" s="18"/>
      <c r="W33" s="18">
        <f t="shared" ref="W33:Z33" si="74">W15/W$18*100</f>
        <v>7.220906758279706</v>
      </c>
      <c r="X33" s="18">
        <f t="shared" si="74"/>
        <v>8.104754475497252</v>
      </c>
      <c r="Y33" s="18">
        <f t="shared" si="74"/>
        <v>9.3815927554472562</v>
      </c>
      <c r="Z33" s="18">
        <f t="shared" si="74"/>
        <v>7.7050023946443318</v>
      </c>
      <c r="AA33" s="18"/>
      <c r="AB33" s="18">
        <f t="shared" ref="AB33:AE33" si="75">AB15/AB$18*100</f>
        <v>5.6095383228421962</v>
      </c>
      <c r="AC33" s="18">
        <f t="shared" si="75"/>
        <v>8.3440531499596062</v>
      </c>
      <c r="AD33" s="18">
        <f t="shared" si="75"/>
        <v>9.9513546640330777</v>
      </c>
      <c r="AE33" s="18">
        <f t="shared" si="75"/>
        <v>6.8020999054796079</v>
      </c>
      <c r="AG33" t="str">
        <f>$A$15</f>
        <v>Process, plant and machine operatives</v>
      </c>
      <c r="AH33" s="18">
        <f t="shared" ref="AH33:AK33" si="76">AH15/AH$18*100</f>
        <v>1.1398483674758109</v>
      </c>
      <c r="AI33" s="18">
        <f t="shared" si="76"/>
        <v>0.79720973102408754</v>
      </c>
      <c r="AJ33" s="18">
        <f t="shared" si="76"/>
        <v>2.101623010776327</v>
      </c>
      <c r="AK33" s="18">
        <f t="shared" si="76"/>
        <v>1.1090045916632423</v>
      </c>
      <c r="AL33" s="18"/>
      <c r="AM33" s="18">
        <f t="shared" ref="AM33:AP33" si="77">AM15/AM$18*100</f>
        <v>0.85936971287927377</v>
      </c>
      <c r="AN33" s="18">
        <f t="shared" si="77"/>
        <v>0.66474894172435961</v>
      </c>
      <c r="AO33" s="18">
        <f t="shared" si="77"/>
        <v>2.1632689728675127</v>
      </c>
      <c r="AP33" s="18">
        <f t="shared" si="77"/>
        <v>0.92581227590532567</v>
      </c>
      <c r="AQ33" s="18"/>
      <c r="AR33" s="18">
        <f t="shared" ref="AR33:AU33" si="78">AR15/AR$18*100</f>
        <v>0.80964372650309446</v>
      </c>
      <c r="AS33" s="18">
        <f t="shared" si="78"/>
        <v>1.2789971597864382</v>
      </c>
      <c r="AT33" s="18">
        <f t="shared" si="78"/>
        <v>2.3235710281217137</v>
      </c>
      <c r="AU33" s="18">
        <f t="shared" si="78"/>
        <v>1.1754441732076761</v>
      </c>
    </row>
    <row r="34" spans="1:47" x14ac:dyDescent="0.2">
      <c r="A34" t="str">
        <f>$A$16</f>
        <v>Elementary occupations</v>
      </c>
      <c r="B34" s="18">
        <f t="shared" si="29"/>
        <v>7.8997608598614004</v>
      </c>
      <c r="C34" s="18">
        <f t="shared" ref="C34:O34" si="79">C16/C$18*100</f>
        <v>23.464424389321991</v>
      </c>
      <c r="D34" s="18">
        <f t="shared" si="79"/>
        <v>4.2488679673101934</v>
      </c>
      <c r="E34" s="18">
        <f t="shared" si="79"/>
        <v>11.797202627131261</v>
      </c>
      <c r="F34" s="18"/>
      <c r="G34" s="18">
        <f t="shared" si="79"/>
        <v>6.4193872374130558</v>
      </c>
      <c r="H34" s="18">
        <f t="shared" si="79"/>
        <v>20.941157749301695</v>
      </c>
      <c r="I34" s="18">
        <f t="shared" si="79"/>
        <v>3.7346844336458367</v>
      </c>
      <c r="J34" s="18">
        <f t="shared" si="79"/>
        <v>10.396222550229094</v>
      </c>
      <c r="K34" s="18"/>
      <c r="L34" s="18">
        <f t="shared" si="79"/>
        <v>6.2917306953934844</v>
      </c>
      <c r="M34" s="18">
        <f t="shared" si="79"/>
        <v>18.092573044436612</v>
      </c>
      <c r="N34" s="18">
        <f t="shared" si="79"/>
        <v>4.5047518738776313</v>
      </c>
      <c r="O34" s="18">
        <f t="shared" si="79"/>
        <v>9.4927495298960292</v>
      </c>
      <c r="Q34" t="str">
        <f>$A$16</f>
        <v>Elementary occupations</v>
      </c>
      <c r="R34" s="18">
        <f t="shared" ref="R34:U34" si="80">R16/R$18*100</f>
        <v>9.4054843636643568</v>
      </c>
      <c r="S34" s="18">
        <f t="shared" si="80"/>
        <v>31.029473485227477</v>
      </c>
      <c r="T34" s="18">
        <f t="shared" si="80"/>
        <v>4.5086588369254574</v>
      </c>
      <c r="U34" s="18">
        <f t="shared" si="80"/>
        <v>11.858323080288132</v>
      </c>
      <c r="V34" s="18"/>
      <c r="W34" s="18">
        <f t="shared" ref="W34:Z34" si="81">W16/W$18*100</f>
        <v>7.7199519352320927</v>
      </c>
      <c r="X34" s="18">
        <f t="shared" si="81"/>
        <v>26.511226266449494</v>
      </c>
      <c r="Y34" s="18">
        <f t="shared" si="81"/>
        <v>4.602992659643947</v>
      </c>
      <c r="Z34" s="18">
        <f t="shared" si="81"/>
        <v>10.551973673294727</v>
      </c>
      <c r="AA34" s="18"/>
      <c r="AB34" s="18">
        <f t="shared" ref="AB34:AE34" si="82">AB16/AB$18*100</f>
        <v>7.4834231661627744</v>
      </c>
      <c r="AC34" s="18">
        <f t="shared" si="82"/>
        <v>21.925407050343388</v>
      </c>
      <c r="AD34" s="18">
        <f t="shared" si="82"/>
        <v>5.2428631684954032</v>
      </c>
      <c r="AE34" s="18">
        <f t="shared" si="82"/>
        <v>9.7983480561184315</v>
      </c>
      <c r="AG34" t="str">
        <f>$A$16</f>
        <v>Elementary occupations</v>
      </c>
      <c r="AH34" s="18">
        <f t="shared" ref="AH34:AK34" si="83">AH16/AH$18*100</f>
        <v>5.5692383156087919</v>
      </c>
      <c r="AI34" s="18">
        <f t="shared" si="83"/>
        <v>20.609507528453225</v>
      </c>
      <c r="AJ34" s="18">
        <f t="shared" si="83"/>
        <v>3.8545910848802252</v>
      </c>
      <c r="AK34" s="18">
        <f t="shared" si="83"/>
        <v>11.733105639597714</v>
      </c>
      <c r="AL34" s="18"/>
      <c r="AM34" s="18">
        <f t="shared" ref="AM34:AP34" si="84">AM16/AM$18*100</f>
        <v>4.5340965091835992</v>
      </c>
      <c r="AN34" s="18">
        <f t="shared" si="84"/>
        <v>18.608473937079612</v>
      </c>
      <c r="AO34" s="18">
        <f t="shared" si="84"/>
        <v>2.5714252853709532</v>
      </c>
      <c r="AP34" s="18">
        <f t="shared" si="84"/>
        <v>10.240032754457957</v>
      </c>
      <c r="AQ34" s="18"/>
      <c r="AR34" s="18">
        <f t="shared" ref="AR34:AU34" si="85">AR16/AR$18*100</f>
        <v>4.6748980045077921</v>
      </c>
      <c r="AS34" s="18">
        <f t="shared" si="85"/>
        <v>16.32233416780727</v>
      </c>
      <c r="AT34" s="18">
        <f t="shared" si="85"/>
        <v>3.5162271202373594</v>
      </c>
      <c r="AU34" s="18">
        <f t="shared" si="85"/>
        <v>9.1879285462659031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6.9483163143386406</v>
      </c>
      <c r="C44" s="27">
        <f t="shared" ref="C44:E44" si="93">H8-C8</f>
        <v>5.1708047439648848</v>
      </c>
      <c r="D44" s="27">
        <f t="shared" si="93"/>
        <v>0.98538338190091679</v>
      </c>
      <c r="E44" s="27">
        <f t="shared" si="93"/>
        <v>13.104504440204437</v>
      </c>
      <c r="F44" s="27"/>
      <c r="G44" s="27">
        <f>L8-G8</f>
        <v>-1.8374014099329372</v>
      </c>
      <c r="H44" s="27">
        <f t="shared" ref="H44:J44" si="94">M8-H8</f>
        <v>2.9289685417740774</v>
      </c>
      <c r="I44" s="27">
        <f t="shared" si="94"/>
        <v>2.065508286573646</v>
      </c>
      <c r="J44" s="27">
        <f t="shared" si="94"/>
        <v>3.1570754184147916</v>
      </c>
      <c r="K44" s="27"/>
      <c r="L44" s="27">
        <f>L8-B8</f>
        <v>5.1109149044057034</v>
      </c>
      <c r="M44" s="27">
        <f t="shared" ref="M44:O44" si="95">M8-C8</f>
        <v>8.0997732857389622</v>
      </c>
      <c r="N44" s="27">
        <f t="shared" si="95"/>
        <v>3.0508916684745628</v>
      </c>
      <c r="O44" s="27">
        <f t="shared" si="95"/>
        <v>16.261579858619228</v>
      </c>
      <c r="Q44" t="str">
        <f>$A$8</f>
        <v>Managers, directors and senior officials</v>
      </c>
      <c r="R44" s="27">
        <f>W8-R8</f>
        <v>3.419439036200032</v>
      </c>
      <c r="S44" s="27">
        <f t="shared" ref="S44:S52" si="96">X8-S8</f>
        <v>1.7850832183694862</v>
      </c>
      <c r="T44" s="27">
        <f t="shared" ref="T44:T52" si="97">Y8-T8</f>
        <v>0.10577258021148239</v>
      </c>
      <c r="U44" s="27">
        <f t="shared" ref="U44:U52" si="98">Z8-U8</f>
        <v>5.3102948347809971</v>
      </c>
      <c r="V44" s="27"/>
      <c r="W44" s="27">
        <f>AB8-W8</f>
        <v>-3.0363878384729972</v>
      </c>
      <c r="X44" s="27">
        <f t="shared" ref="X44:X52" si="99">AC8-X8</f>
        <v>0.21471595543043787</v>
      </c>
      <c r="Y44" s="27">
        <f t="shared" ref="Y44:Y52" si="100">AD8-Y8</f>
        <v>1.4432984964778068</v>
      </c>
      <c r="Z44" s="27">
        <f t="shared" ref="Z44:Z52" si="101">AE8-Z8</f>
        <v>-1.3783733865647463</v>
      </c>
      <c r="AA44" s="27"/>
      <c r="AB44" s="27">
        <f>AB8-R8</f>
        <v>0.38305119772703478</v>
      </c>
      <c r="AC44" s="27">
        <f t="shared" ref="AC44:AC52" si="102">AC8-S8</f>
        <v>1.9997991737999241</v>
      </c>
      <c r="AD44" s="27">
        <f t="shared" ref="AD44:AD52" si="103">AD8-T8</f>
        <v>1.5490710766892892</v>
      </c>
      <c r="AE44" s="27">
        <f t="shared" ref="AE44:AE52" si="104">AE8-U8</f>
        <v>3.9319214482162508</v>
      </c>
      <c r="AG44" t="str">
        <f>$A$8</f>
        <v>Managers, directors and senior officials</v>
      </c>
      <c r="AH44" s="27">
        <f>AM8-AH8</f>
        <v>3.5288772781386015</v>
      </c>
      <c r="AI44" s="27">
        <f t="shared" ref="AI44:AI52" si="105">AN8-AI8</f>
        <v>3.3857215255953959</v>
      </c>
      <c r="AJ44" s="27">
        <f t="shared" ref="AJ44:AJ52" si="106">AO8-AJ8</f>
        <v>0.87961080168942196</v>
      </c>
      <c r="AK44" s="27">
        <f t="shared" ref="AK44:AK52" si="107">AP8-AK8</f>
        <v>7.7942096054234185</v>
      </c>
      <c r="AL44" s="27"/>
      <c r="AM44" s="27">
        <f>AR8-AM8</f>
        <v>1.1989864285401701</v>
      </c>
      <c r="AN44" s="27">
        <f t="shared" ref="AN44:AN52" si="108">AS8-AN8</f>
        <v>2.7142525863436386</v>
      </c>
      <c r="AO44" s="27">
        <f t="shared" ref="AO44:AO52" si="109">AT8-AO8</f>
        <v>0.62220979009584099</v>
      </c>
      <c r="AP44" s="27">
        <f t="shared" ref="AP44:AP52" si="110">AU8-AP8</f>
        <v>4.5354488049796586</v>
      </c>
      <c r="AQ44" s="27"/>
      <c r="AR44" s="27">
        <f>AR8-AH8</f>
        <v>4.7278637066787716</v>
      </c>
      <c r="AS44" s="27">
        <f t="shared" ref="AS44:AS52" si="111">AS8-AI8</f>
        <v>6.0999741119390345</v>
      </c>
      <c r="AT44" s="27">
        <f t="shared" ref="AT44:AT52" si="112">AT8-AJ8</f>
        <v>1.5018205917852629</v>
      </c>
      <c r="AU44" s="27">
        <f t="shared" ref="AU44:AU52" si="113">AU8-AK8</f>
        <v>12.329658410403077</v>
      </c>
    </row>
    <row r="45" spans="1:47" x14ac:dyDescent="0.2">
      <c r="A45" t="str">
        <f>$A$9</f>
        <v>Professional occupations</v>
      </c>
      <c r="B45" s="27">
        <f t="shared" ref="B45:B54" si="114">G9-B9</f>
        <v>21.667193832730092</v>
      </c>
      <c r="C45" s="27">
        <f t="shared" ref="C45:C54" si="115">H9-C9</f>
        <v>9.155376646394334</v>
      </c>
      <c r="D45" s="27">
        <f t="shared" ref="D45:D54" si="116">I9-D9</f>
        <v>0.17474556360237159</v>
      </c>
      <c r="E45" s="27">
        <f t="shared" ref="E45:E54" si="117">J9-E9</f>
        <v>30.997316042726823</v>
      </c>
      <c r="F45" s="27"/>
      <c r="G45" s="27">
        <f t="shared" ref="G45:G54" si="118">L9-G9</f>
        <v>25.111319482382498</v>
      </c>
      <c r="H45" s="27">
        <f t="shared" ref="H45:H54" si="119">M9-H9</f>
        <v>5.8590630634497174</v>
      </c>
      <c r="I45" s="27">
        <f t="shared" ref="I45:I54" si="120">N9-I9</f>
        <v>0.19151459160865869</v>
      </c>
      <c r="J45" s="27">
        <f t="shared" ref="J45:J54" si="121">O9-J9</f>
        <v>31.161897137440889</v>
      </c>
      <c r="K45" s="27"/>
      <c r="L45" s="27">
        <f t="shared" ref="L45:L54" si="122">L9-B9</f>
        <v>46.77851331511259</v>
      </c>
      <c r="M45" s="27">
        <f t="shared" ref="M45:M54" si="123">M9-C9</f>
        <v>15.014439709844051</v>
      </c>
      <c r="N45" s="27">
        <f t="shared" ref="N45:N54" si="124">N9-D9</f>
        <v>0.36626015521103028</v>
      </c>
      <c r="O45" s="27">
        <f t="shared" ref="O45:O54" si="125">O9-E9</f>
        <v>62.159213180167711</v>
      </c>
      <c r="Q45" t="str">
        <f>$A$9</f>
        <v>Professional occupations</v>
      </c>
      <c r="R45" s="27">
        <f t="shared" ref="R45:R52" si="126">W9-R9</f>
        <v>10.68374047890444</v>
      </c>
      <c r="S45" s="27">
        <f t="shared" si="96"/>
        <v>3.4447608622538421</v>
      </c>
      <c r="T45" s="27">
        <f t="shared" si="97"/>
        <v>-1.3334284801320191</v>
      </c>
      <c r="U45" s="27">
        <f t="shared" si="98"/>
        <v>12.795072861026256</v>
      </c>
      <c r="V45" s="27"/>
      <c r="W45" s="27">
        <f t="shared" ref="W45:W52" si="127">AB9-W9</f>
        <v>15.663153606683082</v>
      </c>
      <c r="X45" s="27">
        <f t="shared" si="99"/>
        <v>3.5330673383220965</v>
      </c>
      <c r="Y45" s="27">
        <f t="shared" si="100"/>
        <v>-0.97224524885707453</v>
      </c>
      <c r="Z45" s="27">
        <f t="shared" si="101"/>
        <v>18.223975696148102</v>
      </c>
      <c r="AA45" s="27"/>
      <c r="AB45" s="27">
        <f t="shared" ref="AB45:AB52" si="128">AB9-R9</f>
        <v>26.346894085587522</v>
      </c>
      <c r="AC45" s="27">
        <f t="shared" si="102"/>
        <v>6.9778282005759387</v>
      </c>
      <c r="AD45" s="27">
        <f t="shared" si="103"/>
        <v>-2.3056737289890936</v>
      </c>
      <c r="AE45" s="27">
        <f t="shared" si="104"/>
        <v>31.019048557174358</v>
      </c>
      <c r="AG45" t="str">
        <f>$A$9</f>
        <v>Professional occupations</v>
      </c>
      <c r="AH45" s="27">
        <f t="shared" ref="AH45:AH52" si="129">AM9-AH9</f>
        <v>10.983453353825581</v>
      </c>
      <c r="AI45" s="27">
        <f t="shared" si="105"/>
        <v>5.7106157841404901</v>
      </c>
      <c r="AJ45" s="27">
        <f t="shared" si="106"/>
        <v>1.5081740437343996</v>
      </c>
      <c r="AK45" s="27">
        <f t="shared" si="107"/>
        <v>18.202243181700467</v>
      </c>
      <c r="AL45" s="27"/>
      <c r="AM45" s="27">
        <f t="shared" ref="AM45:AM52" si="130">AR9-AM9</f>
        <v>9.448165875699523</v>
      </c>
      <c r="AN45" s="27">
        <f t="shared" si="108"/>
        <v>2.3259957251276369</v>
      </c>
      <c r="AO45" s="27">
        <f t="shared" si="109"/>
        <v>1.1637598404657368</v>
      </c>
      <c r="AP45" s="27">
        <f t="shared" si="110"/>
        <v>12.937921441292914</v>
      </c>
      <c r="AQ45" s="27"/>
      <c r="AR45" s="27">
        <f t="shared" ref="AR45:AR52" si="131">AR9-AH9</f>
        <v>20.431619229525104</v>
      </c>
      <c r="AS45" s="27">
        <f t="shared" si="111"/>
        <v>8.036611509268127</v>
      </c>
      <c r="AT45" s="27">
        <f t="shared" si="112"/>
        <v>2.6719338842001363</v>
      </c>
      <c r="AU45" s="27">
        <f t="shared" si="113"/>
        <v>31.140164622993382</v>
      </c>
    </row>
    <row r="46" spans="1:47" x14ac:dyDescent="0.2">
      <c r="A46" t="str">
        <f>$A$10</f>
        <v>Associate professional occupations</v>
      </c>
      <c r="B46" s="27">
        <f t="shared" si="114"/>
        <v>8.8619353903486626</v>
      </c>
      <c r="C46" s="27">
        <f t="shared" si="115"/>
        <v>3.9609554865264016</v>
      </c>
      <c r="D46" s="27">
        <f t="shared" si="116"/>
        <v>-1.6023067167456517</v>
      </c>
      <c r="E46" s="27">
        <f t="shared" si="117"/>
        <v>11.22058416012942</v>
      </c>
      <c r="F46" s="27"/>
      <c r="G46" s="27">
        <f t="shared" si="118"/>
        <v>8.2514652010015652</v>
      </c>
      <c r="H46" s="27">
        <f t="shared" si="119"/>
        <v>4.7948465060609777</v>
      </c>
      <c r="I46" s="27">
        <f t="shared" si="120"/>
        <v>1.3495127923519057</v>
      </c>
      <c r="J46" s="27">
        <f t="shared" si="121"/>
        <v>14.395824499414431</v>
      </c>
      <c r="K46" s="27"/>
      <c r="L46" s="27">
        <f t="shared" si="122"/>
        <v>17.113400591350228</v>
      </c>
      <c r="M46" s="27">
        <f t="shared" si="123"/>
        <v>8.7558019925873793</v>
      </c>
      <c r="N46" s="27">
        <f t="shared" si="124"/>
        <v>-0.25279392439374604</v>
      </c>
      <c r="O46" s="27">
        <f t="shared" si="125"/>
        <v>25.61640865954385</v>
      </c>
      <c r="Q46" t="str">
        <f>$A$10</f>
        <v>Associate professional occupations</v>
      </c>
      <c r="R46" s="27">
        <f t="shared" si="126"/>
        <v>3.7460580139118562</v>
      </c>
      <c r="S46" s="27">
        <f t="shared" si="96"/>
        <v>1.6936477056057502</v>
      </c>
      <c r="T46" s="27">
        <f t="shared" si="97"/>
        <v>-1.5650923141792088</v>
      </c>
      <c r="U46" s="27">
        <f t="shared" si="98"/>
        <v>3.8746134053384012</v>
      </c>
      <c r="V46" s="27"/>
      <c r="W46" s="27">
        <f>AB10-W10</f>
        <v>-1.6590455190595392</v>
      </c>
      <c r="X46" s="27">
        <f t="shared" si="99"/>
        <v>0.49931045090957493</v>
      </c>
      <c r="Y46" s="27">
        <f t="shared" si="100"/>
        <v>0.70601616768134079</v>
      </c>
      <c r="Z46" s="27">
        <f t="shared" si="101"/>
        <v>-0.45371890046862262</v>
      </c>
      <c r="AA46" s="27"/>
      <c r="AB46" s="27">
        <f t="shared" si="128"/>
        <v>2.087012494852317</v>
      </c>
      <c r="AC46" s="27">
        <f t="shared" si="102"/>
        <v>2.1929581565153251</v>
      </c>
      <c r="AD46" s="27">
        <f t="shared" si="103"/>
        <v>-0.85907614649786801</v>
      </c>
      <c r="AE46" s="27">
        <f t="shared" si="104"/>
        <v>3.4208945048697785</v>
      </c>
      <c r="AG46" t="str">
        <f>$A$10</f>
        <v>Associate professional occupations</v>
      </c>
      <c r="AH46" s="27">
        <f t="shared" si="129"/>
        <v>5.1158773764367744</v>
      </c>
      <c r="AI46" s="27">
        <f t="shared" si="105"/>
        <v>2.267307780920671</v>
      </c>
      <c r="AJ46" s="27">
        <f t="shared" si="106"/>
        <v>-3.7214402566426941E-2</v>
      </c>
      <c r="AK46" s="27">
        <f t="shared" si="107"/>
        <v>7.3459707547910185</v>
      </c>
      <c r="AL46" s="27"/>
      <c r="AM46" s="27">
        <f t="shared" si="130"/>
        <v>9.9105107200611258</v>
      </c>
      <c r="AN46" s="27">
        <f t="shared" si="108"/>
        <v>4.2955360551513984</v>
      </c>
      <c r="AO46" s="27">
        <f t="shared" si="109"/>
        <v>0.64349662467055957</v>
      </c>
      <c r="AP46" s="27">
        <f t="shared" si="110"/>
        <v>14.849543399883075</v>
      </c>
      <c r="AQ46" s="27"/>
      <c r="AR46" s="27">
        <f t="shared" si="131"/>
        <v>15.0263880964979</v>
      </c>
      <c r="AS46" s="27">
        <f t="shared" si="111"/>
        <v>6.5628438360720693</v>
      </c>
      <c r="AT46" s="27">
        <f t="shared" si="112"/>
        <v>0.60628222210413263</v>
      </c>
      <c r="AU46" s="27">
        <f t="shared" si="113"/>
        <v>22.195514154674093</v>
      </c>
    </row>
    <row r="47" spans="1:47" x14ac:dyDescent="0.2">
      <c r="A47" t="str">
        <f>$A$11</f>
        <v>Administrative and secretarial occupations</v>
      </c>
      <c r="B47" s="27">
        <f t="shared" si="114"/>
        <v>-1.3934666119326735</v>
      </c>
      <c r="C47" s="27">
        <f t="shared" si="115"/>
        <v>-4.5279478892332747E-2</v>
      </c>
      <c r="D47" s="27">
        <f t="shared" si="116"/>
        <v>-0.73069010465490258</v>
      </c>
      <c r="E47" s="27">
        <f t="shared" si="117"/>
        <v>-2.1694361954798893</v>
      </c>
      <c r="F47" s="27"/>
      <c r="G47" s="27">
        <f t="shared" si="118"/>
        <v>-3.6668328107355563</v>
      </c>
      <c r="H47" s="27">
        <f t="shared" si="119"/>
        <v>-5.5692157825615389</v>
      </c>
      <c r="I47" s="27">
        <f t="shared" si="120"/>
        <v>0.22893618926776416</v>
      </c>
      <c r="J47" s="27">
        <f t="shared" si="121"/>
        <v>-9.0071124040293284</v>
      </c>
      <c r="K47" s="27"/>
      <c r="L47" s="27">
        <f t="shared" si="122"/>
        <v>-5.0602994226682299</v>
      </c>
      <c r="M47" s="27">
        <f t="shared" si="123"/>
        <v>-5.6144952614538717</v>
      </c>
      <c r="N47" s="27">
        <f t="shared" si="124"/>
        <v>-0.50175391538713843</v>
      </c>
      <c r="O47" s="27">
        <f t="shared" si="125"/>
        <v>-11.176548599509218</v>
      </c>
      <c r="Q47" t="str">
        <f>$A$11</f>
        <v>Administrative and secretarial occupations</v>
      </c>
      <c r="R47" s="27">
        <f t="shared" si="126"/>
        <v>0.62993851003646384</v>
      </c>
      <c r="S47" s="27">
        <f t="shared" si="96"/>
        <v>0.78674768852294141</v>
      </c>
      <c r="T47" s="27">
        <f t="shared" si="97"/>
        <v>-0.30381419001602739</v>
      </c>
      <c r="U47" s="27">
        <f t="shared" si="98"/>
        <v>1.1128720085433734</v>
      </c>
      <c r="V47" s="27"/>
      <c r="W47" s="27">
        <f t="shared" si="127"/>
        <v>2.1361350570678184</v>
      </c>
      <c r="X47" s="27">
        <f t="shared" si="99"/>
        <v>-0.55484230208406116</v>
      </c>
      <c r="Y47" s="27">
        <f t="shared" si="100"/>
        <v>0.38761644901651904</v>
      </c>
      <c r="Z47" s="27">
        <f t="shared" si="101"/>
        <v>1.9689092040002762</v>
      </c>
      <c r="AA47" s="27"/>
      <c r="AB47" s="27">
        <f t="shared" si="128"/>
        <v>2.7660735671042822</v>
      </c>
      <c r="AC47" s="27">
        <f t="shared" si="102"/>
        <v>0.23190538643888026</v>
      </c>
      <c r="AD47" s="27">
        <f t="shared" si="103"/>
        <v>8.3802259000491652E-2</v>
      </c>
      <c r="AE47" s="27">
        <f t="shared" si="104"/>
        <v>3.0817812125436497</v>
      </c>
      <c r="AG47" t="str">
        <f>$A$11</f>
        <v>Administrative and secretarial occupations</v>
      </c>
      <c r="AH47" s="27">
        <f t="shared" si="129"/>
        <v>-2.0234051219691906</v>
      </c>
      <c r="AI47" s="27">
        <f t="shared" si="105"/>
        <v>-0.83202716741529059</v>
      </c>
      <c r="AJ47" s="27">
        <f t="shared" si="106"/>
        <v>-0.42687591463887209</v>
      </c>
      <c r="AK47" s="27">
        <f t="shared" si="107"/>
        <v>-3.2823082040233515</v>
      </c>
      <c r="AL47" s="27"/>
      <c r="AM47" s="27">
        <f t="shared" si="130"/>
        <v>-5.8029678678033392</v>
      </c>
      <c r="AN47" s="27">
        <f t="shared" si="108"/>
        <v>-5.0143734804774773</v>
      </c>
      <c r="AO47" s="27">
        <f t="shared" si="109"/>
        <v>-0.15868025974875666</v>
      </c>
      <c r="AP47" s="27">
        <f>AU11-AP11</f>
        <v>-10.976021608029569</v>
      </c>
      <c r="AQ47" s="27"/>
      <c r="AR47" s="27">
        <f t="shared" si="131"/>
        <v>-7.8263729897725298</v>
      </c>
      <c r="AS47" s="27">
        <f t="shared" si="111"/>
        <v>-5.8464006478927679</v>
      </c>
      <c r="AT47" s="27">
        <f t="shared" si="112"/>
        <v>-0.58555617438762875</v>
      </c>
      <c r="AU47" s="27">
        <f t="shared" si="113"/>
        <v>-14.258329812052921</v>
      </c>
    </row>
    <row r="48" spans="1:47" x14ac:dyDescent="0.2">
      <c r="A48" t="str">
        <f>$A$12</f>
        <v>Skilled trades occupations</v>
      </c>
      <c r="B48" s="27">
        <f t="shared" si="114"/>
        <v>-6.1941339173898697</v>
      </c>
      <c r="C48" s="27">
        <f t="shared" si="115"/>
        <v>-0.6600621005228291</v>
      </c>
      <c r="D48" s="27">
        <f t="shared" si="116"/>
        <v>-2.2718942747273339</v>
      </c>
      <c r="E48" s="27">
        <f t="shared" si="117"/>
        <v>-9.1260902926400433</v>
      </c>
      <c r="F48" s="27"/>
      <c r="G48" s="27">
        <f t="shared" si="118"/>
        <v>-4.2503224806045807</v>
      </c>
      <c r="H48" s="27">
        <f t="shared" si="119"/>
        <v>2.1286396403547023</v>
      </c>
      <c r="I48" s="27">
        <f t="shared" si="120"/>
        <v>2.8644918444135996</v>
      </c>
      <c r="J48" s="27">
        <f t="shared" si="121"/>
        <v>0.74280900416371765</v>
      </c>
      <c r="K48" s="27"/>
      <c r="L48" s="27">
        <f t="shared" si="122"/>
        <v>-10.44445639799445</v>
      </c>
      <c r="M48" s="27">
        <f t="shared" si="123"/>
        <v>1.4685775398318732</v>
      </c>
      <c r="N48" s="27">
        <f t="shared" si="124"/>
        <v>0.59259756968626576</v>
      </c>
      <c r="O48" s="27">
        <f t="shared" si="125"/>
        <v>-8.3832812884763257</v>
      </c>
      <c r="Q48" t="str">
        <f>$A$12</f>
        <v>Skilled trades occupations</v>
      </c>
      <c r="R48" s="27">
        <f t="shared" si="126"/>
        <v>-6.1670968691524273</v>
      </c>
      <c r="S48" s="27">
        <f t="shared" si="96"/>
        <v>-0.5802869499530896</v>
      </c>
      <c r="T48" s="27">
        <f t="shared" si="97"/>
        <v>-2.2401285226290106</v>
      </c>
      <c r="U48" s="27">
        <f t="shared" si="98"/>
        <v>-8.9875123417345293</v>
      </c>
      <c r="V48" s="27"/>
      <c r="W48" s="27">
        <f t="shared" si="127"/>
        <v>-5.2335914624064159</v>
      </c>
      <c r="X48" s="27">
        <f t="shared" si="99"/>
        <v>1.2379287022586682</v>
      </c>
      <c r="Y48" s="27">
        <f t="shared" si="100"/>
        <v>2.0810416822826987</v>
      </c>
      <c r="Z48" s="27">
        <f t="shared" si="101"/>
        <v>-1.9146210778650499</v>
      </c>
      <c r="AA48" s="27"/>
      <c r="AB48" s="27">
        <f t="shared" si="128"/>
        <v>-11.400688331558843</v>
      </c>
      <c r="AC48" s="27">
        <f t="shared" si="102"/>
        <v>0.65764175230557864</v>
      </c>
      <c r="AD48" s="27">
        <f t="shared" si="103"/>
        <v>-0.15908684034631193</v>
      </c>
      <c r="AE48" s="27">
        <f t="shared" si="104"/>
        <v>-10.902133419599579</v>
      </c>
      <c r="AG48" t="str">
        <f>$A$12</f>
        <v>Skilled trades occupations</v>
      </c>
      <c r="AH48" s="27">
        <f t="shared" si="129"/>
        <v>-2.7037048237451344E-2</v>
      </c>
      <c r="AI48" s="27">
        <f t="shared" si="105"/>
        <v>-7.9775150569739495E-2</v>
      </c>
      <c r="AJ48" s="27">
        <f t="shared" si="106"/>
        <v>-3.1765752098321887E-2</v>
      </c>
      <c r="AK48" s="27">
        <f t="shared" si="107"/>
        <v>-0.13857795090551228</v>
      </c>
      <c r="AL48" s="27"/>
      <c r="AM48" s="27">
        <f t="shared" si="130"/>
        <v>0.98326898180185607</v>
      </c>
      <c r="AN48" s="27">
        <f t="shared" si="108"/>
        <v>0.89071093809603008</v>
      </c>
      <c r="AO48" s="27">
        <f t="shared" si="109"/>
        <v>0.78345016213089869</v>
      </c>
      <c r="AP48" s="27">
        <f t="shared" si="110"/>
        <v>2.6574300820287835</v>
      </c>
      <c r="AQ48" s="27"/>
      <c r="AR48" s="27">
        <f t="shared" si="131"/>
        <v>0.95623193356440472</v>
      </c>
      <c r="AS48" s="27">
        <f t="shared" si="111"/>
        <v>0.81093578752629059</v>
      </c>
      <c r="AT48" s="27">
        <f t="shared" si="112"/>
        <v>0.7516844100325768</v>
      </c>
      <c r="AU48" s="27">
        <f t="shared" si="113"/>
        <v>2.5188521311232712</v>
      </c>
    </row>
    <row r="49" spans="1:47" x14ac:dyDescent="0.2">
      <c r="A49" t="str">
        <f>$A$13</f>
        <v>Caring, leisure and other service occupations</v>
      </c>
      <c r="B49" s="27">
        <f t="shared" si="114"/>
        <v>-0.78086808144368547</v>
      </c>
      <c r="C49" s="27">
        <f t="shared" si="115"/>
        <v>1.8440082048520594</v>
      </c>
      <c r="D49" s="27">
        <f t="shared" si="116"/>
        <v>0.31211209894412839</v>
      </c>
      <c r="E49" s="27">
        <f t="shared" si="117"/>
        <v>1.3752522223525006</v>
      </c>
      <c r="F49" s="27"/>
      <c r="G49" s="27">
        <f t="shared" si="118"/>
        <v>4.2509328911152338</v>
      </c>
      <c r="H49" s="27">
        <f t="shared" si="119"/>
        <v>-0.76244892600694669</v>
      </c>
      <c r="I49" s="27">
        <f t="shared" si="120"/>
        <v>1.2835000468592934</v>
      </c>
      <c r="J49" s="27">
        <f t="shared" si="121"/>
        <v>4.7719840119675894</v>
      </c>
      <c r="K49" s="27"/>
      <c r="L49" s="27">
        <f t="shared" si="122"/>
        <v>3.4700648096715483</v>
      </c>
      <c r="M49" s="27">
        <f t="shared" si="123"/>
        <v>1.0815592788451127</v>
      </c>
      <c r="N49" s="27">
        <f t="shared" si="124"/>
        <v>1.5956121458034218</v>
      </c>
      <c r="O49" s="27">
        <f t="shared" si="125"/>
        <v>6.1472362343200899</v>
      </c>
      <c r="Q49" t="str">
        <f>$A$13</f>
        <v>Caring, leisure and other service occupations</v>
      </c>
      <c r="R49" s="27">
        <f t="shared" si="126"/>
        <v>-0.43045468454601199</v>
      </c>
      <c r="S49" s="27">
        <f t="shared" si="96"/>
        <v>0.89537539606644589</v>
      </c>
      <c r="T49" s="27">
        <f t="shared" si="97"/>
        <v>-0.11734892257716911</v>
      </c>
      <c r="U49" s="27">
        <f t="shared" si="98"/>
        <v>0.34757178894326302</v>
      </c>
      <c r="V49" s="27"/>
      <c r="W49" s="27">
        <f t="shared" si="127"/>
        <v>2.0880497323990461</v>
      </c>
      <c r="X49" s="27">
        <f t="shared" si="99"/>
        <v>2.034284857693085</v>
      </c>
      <c r="Y49" s="27">
        <f t="shared" si="100"/>
        <v>0.49563031643068411</v>
      </c>
      <c r="Z49" s="27">
        <f t="shared" si="101"/>
        <v>4.6179649065228183</v>
      </c>
      <c r="AA49" s="27"/>
      <c r="AB49" s="27">
        <f t="shared" si="128"/>
        <v>1.6575950478530341</v>
      </c>
      <c r="AC49" s="27">
        <f t="shared" si="102"/>
        <v>2.9296602537595309</v>
      </c>
      <c r="AD49" s="27">
        <f t="shared" si="103"/>
        <v>0.378281393853515</v>
      </c>
      <c r="AE49" s="27">
        <f t="shared" si="104"/>
        <v>4.9655366954660813</v>
      </c>
      <c r="AG49" t="str">
        <f>$A$13</f>
        <v>Caring, leisure and other service occupations</v>
      </c>
      <c r="AH49" s="27">
        <f t="shared" si="129"/>
        <v>-0.35041339689767881</v>
      </c>
      <c r="AI49" s="27">
        <f t="shared" si="105"/>
        <v>0.94863280878562151</v>
      </c>
      <c r="AJ49" s="27">
        <f t="shared" si="106"/>
        <v>0.42946102152129839</v>
      </c>
      <c r="AK49" s="27">
        <f t="shared" si="107"/>
        <v>1.0276804334092446</v>
      </c>
      <c r="AL49" s="27"/>
      <c r="AM49" s="27">
        <f t="shared" si="130"/>
        <v>2.1628831587162054</v>
      </c>
      <c r="AN49" s="27">
        <f t="shared" si="108"/>
        <v>-2.7967337837000379</v>
      </c>
      <c r="AO49" s="27">
        <f t="shared" si="109"/>
        <v>0.78786973042860886</v>
      </c>
      <c r="AP49" s="27">
        <f t="shared" si="110"/>
        <v>0.15401910544476038</v>
      </c>
      <c r="AQ49" s="27"/>
      <c r="AR49" s="27">
        <f t="shared" si="131"/>
        <v>1.8124697618185266</v>
      </c>
      <c r="AS49" s="27">
        <f t="shared" si="111"/>
        <v>-1.8481009749144164</v>
      </c>
      <c r="AT49" s="27">
        <f t="shared" si="112"/>
        <v>1.2173307519499073</v>
      </c>
      <c r="AU49" s="27">
        <f t="shared" si="113"/>
        <v>1.181699538854005</v>
      </c>
    </row>
    <row r="50" spans="1:47" x14ac:dyDescent="0.2">
      <c r="A50" t="str">
        <f>$A$14</f>
        <v>Sales and customer service occupations</v>
      </c>
      <c r="B50" s="27">
        <f t="shared" si="114"/>
        <v>-1.5090304204052245</v>
      </c>
      <c r="C50" s="27">
        <f t="shared" si="115"/>
        <v>1.7802184248973276</v>
      </c>
      <c r="D50" s="27">
        <f t="shared" si="116"/>
        <v>-1.6147972984975274</v>
      </c>
      <c r="E50" s="27">
        <f t="shared" si="117"/>
        <v>-1.3436092940054181</v>
      </c>
      <c r="F50" s="27"/>
      <c r="G50" s="27">
        <f t="shared" si="118"/>
        <v>3.0151226002971043E-2</v>
      </c>
      <c r="H50" s="27">
        <f t="shared" si="119"/>
        <v>1.4947307422492102</v>
      </c>
      <c r="I50" s="27">
        <f t="shared" si="120"/>
        <v>-0.42582413492502003</v>
      </c>
      <c r="J50" s="27">
        <f t="shared" si="121"/>
        <v>1.0990578333271586</v>
      </c>
      <c r="K50" s="27"/>
      <c r="L50" s="27">
        <f t="shared" si="122"/>
        <v>-1.4788791944022535</v>
      </c>
      <c r="M50" s="27">
        <f t="shared" si="123"/>
        <v>3.2749491671465378</v>
      </c>
      <c r="N50" s="27">
        <f t="shared" si="124"/>
        <v>-2.0406214334225474</v>
      </c>
      <c r="O50" s="27">
        <f t="shared" si="125"/>
        <v>-0.2445514606782595</v>
      </c>
      <c r="Q50" t="str">
        <f>$A$14</f>
        <v>Sales and customer service occupations</v>
      </c>
      <c r="R50" s="27">
        <f t="shared" si="126"/>
        <v>-0.57621899654560771</v>
      </c>
      <c r="S50" s="27">
        <f t="shared" si="96"/>
        <v>1.536785895349265</v>
      </c>
      <c r="T50" s="27">
        <f t="shared" si="97"/>
        <v>-0.79802734777486251</v>
      </c>
      <c r="U50" s="27">
        <f t="shared" si="98"/>
        <v>0.16253955102879303</v>
      </c>
      <c r="V50" s="27"/>
      <c r="W50" s="27">
        <f t="shared" si="127"/>
        <v>0.92314464808653085</v>
      </c>
      <c r="X50" s="27">
        <f t="shared" si="99"/>
        <v>1.4147558283670225</v>
      </c>
      <c r="Y50" s="27">
        <f t="shared" si="100"/>
        <v>-7.964449192300882E-2</v>
      </c>
      <c r="Z50" s="27">
        <f t="shared" si="101"/>
        <v>2.2582559845305461</v>
      </c>
      <c r="AA50" s="27"/>
      <c r="AB50" s="27">
        <f t="shared" si="128"/>
        <v>0.34692565154092314</v>
      </c>
      <c r="AC50" s="27">
        <f t="shared" si="102"/>
        <v>2.9515417237162875</v>
      </c>
      <c r="AD50" s="27">
        <f t="shared" si="103"/>
        <v>-0.87767183969787133</v>
      </c>
      <c r="AE50" s="27">
        <f t="shared" si="104"/>
        <v>2.4207955355593391</v>
      </c>
      <c r="AG50" t="str">
        <f>$A$14</f>
        <v>Sales and customer service occupations</v>
      </c>
      <c r="AH50" s="27">
        <f t="shared" si="129"/>
        <v>-0.93281142385961502</v>
      </c>
      <c r="AI50" s="27">
        <f t="shared" si="105"/>
        <v>0.24343252954807326</v>
      </c>
      <c r="AJ50" s="27">
        <f t="shared" si="106"/>
        <v>-0.81676995072266712</v>
      </c>
      <c r="AK50" s="27">
        <f t="shared" si="107"/>
        <v>-1.5061488450342111</v>
      </c>
      <c r="AL50" s="27"/>
      <c r="AM50" s="27">
        <f t="shared" si="130"/>
        <v>-0.89299342208356691</v>
      </c>
      <c r="AN50" s="27">
        <f t="shared" si="108"/>
        <v>7.9974913882185916E-2</v>
      </c>
      <c r="AO50" s="27">
        <f t="shared" si="109"/>
        <v>-0.34617964300200987</v>
      </c>
      <c r="AP50" s="27">
        <f t="shared" si="110"/>
        <v>-1.1591981512033911</v>
      </c>
      <c r="AQ50" s="27"/>
      <c r="AR50" s="27">
        <f t="shared" si="131"/>
        <v>-1.8258048459431819</v>
      </c>
      <c r="AS50" s="27">
        <f t="shared" si="111"/>
        <v>0.32340744343025918</v>
      </c>
      <c r="AT50" s="27">
        <f t="shared" si="112"/>
        <v>-1.162949593724677</v>
      </c>
      <c r="AU50" s="27">
        <f t="shared" si="113"/>
        <v>-2.6653469962376022</v>
      </c>
    </row>
    <row r="51" spans="1:47" x14ac:dyDescent="0.2">
      <c r="A51" t="str">
        <f>$A$15</f>
        <v>Process, plant and machine operatives</v>
      </c>
      <c r="B51" s="27">
        <f t="shared" si="114"/>
        <v>-3.7086629098442749</v>
      </c>
      <c r="C51" s="27">
        <f t="shared" si="115"/>
        <v>1.3137932363858349</v>
      </c>
      <c r="D51" s="27">
        <f t="shared" si="116"/>
        <v>-0.49654867452005824</v>
      </c>
      <c r="E51" s="27">
        <f t="shared" si="117"/>
        <v>-2.8914183479784938</v>
      </c>
      <c r="F51" s="27"/>
      <c r="G51" s="27">
        <f t="shared" si="118"/>
        <v>-4.1626281696417209</v>
      </c>
      <c r="H51" s="27">
        <f t="shared" si="119"/>
        <v>1.8770739514685779</v>
      </c>
      <c r="I51" s="27">
        <f t="shared" si="120"/>
        <v>1.1102787711465858</v>
      </c>
      <c r="J51" s="27">
        <f t="shared" si="121"/>
        <v>-1.1752754470265572</v>
      </c>
      <c r="K51" s="27"/>
      <c r="L51" s="27">
        <f t="shared" si="122"/>
        <v>-7.8712910794859958</v>
      </c>
      <c r="M51" s="27">
        <f t="shared" si="123"/>
        <v>3.1908671878544128</v>
      </c>
      <c r="N51" s="27">
        <f t="shared" si="124"/>
        <v>0.61373009662652755</v>
      </c>
      <c r="O51" s="27">
        <f t="shared" si="125"/>
        <v>-4.066693795005051</v>
      </c>
      <c r="Q51" t="str">
        <f>$A$15</f>
        <v>Process, plant and machine operatives</v>
      </c>
      <c r="R51" s="27">
        <f t="shared" si="126"/>
        <v>-3.3267830154474289</v>
      </c>
      <c r="S51" s="27">
        <f t="shared" si="96"/>
        <v>1.4692751766436309</v>
      </c>
      <c r="T51" s="27">
        <f t="shared" si="97"/>
        <v>-0.54665107612331898</v>
      </c>
      <c r="U51" s="27">
        <f t="shared" si="98"/>
        <v>-2.4041589149271232</v>
      </c>
      <c r="V51" s="27"/>
      <c r="W51" s="27">
        <f t="shared" si="127"/>
        <v>-4.2124332824763862</v>
      </c>
      <c r="X51" s="27">
        <f t="shared" si="99"/>
        <v>0.79388091026048979</v>
      </c>
      <c r="Y51" s="27">
        <f t="shared" si="100"/>
        <v>0.93402466020525576</v>
      </c>
      <c r="Z51" s="27">
        <f t="shared" si="101"/>
        <v>-2.4845277120106388</v>
      </c>
      <c r="AA51" s="27"/>
      <c r="AB51" s="27">
        <f t="shared" si="128"/>
        <v>-7.5392162979238151</v>
      </c>
      <c r="AC51" s="27">
        <f t="shared" si="102"/>
        <v>2.2631560869041207</v>
      </c>
      <c r="AD51" s="27">
        <f t="shared" si="103"/>
        <v>0.38737358408193678</v>
      </c>
      <c r="AE51" s="27">
        <f t="shared" si="104"/>
        <v>-4.888686626937762</v>
      </c>
      <c r="AG51" t="str">
        <f>$A$15</f>
        <v>Process, plant and machine operatives</v>
      </c>
      <c r="AH51" s="27">
        <f t="shared" si="129"/>
        <v>-0.38187989439680137</v>
      </c>
      <c r="AI51" s="27">
        <f t="shared" si="105"/>
        <v>-0.15548194025780271</v>
      </c>
      <c r="AJ51" s="27">
        <f t="shared" si="106"/>
        <v>5.0102401603265512E-2</v>
      </c>
      <c r="AK51" s="27">
        <f t="shared" si="107"/>
        <v>-0.48725943305133868</v>
      </c>
      <c r="AL51" s="27"/>
      <c r="AM51" s="27">
        <f t="shared" si="130"/>
        <v>4.980511283464284E-2</v>
      </c>
      <c r="AN51" s="27">
        <f t="shared" si="108"/>
        <v>1.0831930412080901</v>
      </c>
      <c r="AO51" s="27">
        <f t="shared" si="109"/>
        <v>0.17625411094132648</v>
      </c>
      <c r="AP51" s="27">
        <f t="shared" si="110"/>
        <v>1.3092522649840594</v>
      </c>
      <c r="AQ51" s="27"/>
      <c r="AR51" s="27">
        <f t="shared" si="131"/>
        <v>-0.33207478156215853</v>
      </c>
      <c r="AS51" s="27">
        <f t="shared" si="111"/>
        <v>0.92771110095028742</v>
      </c>
      <c r="AT51" s="27">
        <f t="shared" si="112"/>
        <v>0.22635651254459199</v>
      </c>
      <c r="AU51" s="27">
        <f t="shared" si="113"/>
        <v>0.82199283193272077</v>
      </c>
    </row>
    <row r="52" spans="1:47" x14ac:dyDescent="0.2">
      <c r="A52" t="str">
        <f>$A$16</f>
        <v>Elementary occupations</v>
      </c>
      <c r="B52" s="27">
        <f t="shared" si="114"/>
        <v>-5.6643384355577666</v>
      </c>
      <c r="C52" s="27">
        <f t="shared" si="115"/>
        <v>-1.4003172694205333</v>
      </c>
      <c r="D52" s="27">
        <f t="shared" si="116"/>
        <v>-0.83544703033049128</v>
      </c>
      <c r="E52" s="27">
        <f t="shared" si="117"/>
        <v>-7.900102735308792</v>
      </c>
      <c r="F52" s="27"/>
      <c r="G52" s="27">
        <f t="shared" si="118"/>
        <v>0.93930133903460344</v>
      </c>
      <c r="H52" s="27">
        <f t="shared" si="119"/>
        <v>-5.9435762511426944</v>
      </c>
      <c r="I52" s="27">
        <f t="shared" si="120"/>
        <v>1.3140148584347395</v>
      </c>
      <c r="J52" s="27">
        <f t="shared" si="121"/>
        <v>-3.6902600536733416</v>
      </c>
      <c r="K52" s="27"/>
      <c r="L52" s="27">
        <f t="shared" si="122"/>
        <v>-4.7250370965231632</v>
      </c>
      <c r="M52" s="27">
        <f t="shared" si="123"/>
        <v>-7.3438935205632276</v>
      </c>
      <c r="N52" s="27">
        <f t="shared" si="124"/>
        <v>0.47856782810424825</v>
      </c>
      <c r="O52" s="27">
        <f t="shared" si="125"/>
        <v>-11.590362788982134</v>
      </c>
      <c r="Q52" t="str">
        <f>$A$16</f>
        <v>Elementary occupations</v>
      </c>
      <c r="R52" s="27">
        <f t="shared" si="126"/>
        <v>-4.4552970956876266</v>
      </c>
      <c r="S52" s="27">
        <f t="shared" si="96"/>
        <v>9.2201432319036769E-2</v>
      </c>
      <c r="T52" s="27">
        <f t="shared" si="97"/>
        <v>-0.25751310802238203</v>
      </c>
      <c r="U52" s="27">
        <f t="shared" si="98"/>
        <v>-4.6206087713909767</v>
      </c>
      <c r="V52" s="27"/>
      <c r="W52" s="27">
        <f t="shared" si="127"/>
        <v>-0.18660243553211231</v>
      </c>
      <c r="X52" s="27">
        <f t="shared" si="99"/>
        <v>-1.7910962283851433</v>
      </c>
      <c r="Y52" s="27">
        <f t="shared" si="100"/>
        <v>0.71040992463015806</v>
      </c>
      <c r="Z52" s="27">
        <f t="shared" si="101"/>
        <v>-1.2672887392870962</v>
      </c>
      <c r="AA52" s="27"/>
      <c r="AB52" s="27">
        <f t="shared" si="128"/>
        <v>-4.6418995312197389</v>
      </c>
      <c r="AC52" s="27">
        <f t="shared" si="102"/>
        <v>-1.6988947960661065</v>
      </c>
      <c r="AD52" s="27">
        <f t="shared" si="103"/>
        <v>0.45289681660777603</v>
      </c>
      <c r="AE52" s="27">
        <f t="shared" si="104"/>
        <v>-5.8878975106780729</v>
      </c>
      <c r="AG52" t="str">
        <f>$A$16</f>
        <v>Elementary occupations</v>
      </c>
      <c r="AH52" s="27">
        <f t="shared" si="129"/>
        <v>-1.2090413398701418</v>
      </c>
      <c r="AI52" s="27">
        <f t="shared" si="105"/>
        <v>-1.4925187017395487</v>
      </c>
      <c r="AJ52" s="27">
        <f t="shared" si="106"/>
        <v>-0.57793392230810703</v>
      </c>
      <c r="AK52" s="27">
        <f t="shared" si="107"/>
        <v>-3.279493963917794</v>
      </c>
      <c r="AL52" s="27"/>
      <c r="AM52" s="27">
        <f t="shared" si="130"/>
        <v>1.1259037745667158</v>
      </c>
      <c r="AN52" s="27">
        <f t="shared" si="108"/>
        <v>-4.1524800227575547</v>
      </c>
      <c r="AO52" s="27">
        <f t="shared" si="109"/>
        <v>0.60360493380458347</v>
      </c>
      <c r="AP52" s="27">
        <f t="shared" si="110"/>
        <v>-2.4229713143862597</v>
      </c>
      <c r="AQ52" s="27"/>
      <c r="AR52" s="27">
        <f t="shared" si="131"/>
        <v>-8.3137565303426086E-2</v>
      </c>
      <c r="AS52" s="27">
        <f t="shared" si="111"/>
        <v>-5.6449987244971034</v>
      </c>
      <c r="AT52" s="27">
        <f t="shared" si="112"/>
        <v>2.5671011496476437E-2</v>
      </c>
      <c r="AU52" s="27">
        <f t="shared" si="113"/>
        <v>-5.7024652783040537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18.226945160843798</v>
      </c>
      <c r="C54" s="29">
        <f t="shared" si="115"/>
        <v>21.119497894185145</v>
      </c>
      <c r="D54" s="29">
        <f t="shared" si="116"/>
        <v>-6.0794430550285483</v>
      </c>
      <c r="E54" s="29">
        <f t="shared" si="117"/>
        <v>33.267000000000507</v>
      </c>
      <c r="F54" s="29"/>
      <c r="G54" s="29">
        <f t="shared" si="118"/>
        <v>24.665985268622023</v>
      </c>
      <c r="H54" s="29">
        <f t="shared" si="119"/>
        <v>6.8080814856461132</v>
      </c>
      <c r="I54" s="29">
        <f t="shared" si="120"/>
        <v>9.9819332457311845</v>
      </c>
      <c r="J54" s="29">
        <f t="shared" si="121"/>
        <v>41.455999999999221</v>
      </c>
      <c r="K54" s="29"/>
      <c r="L54" s="29">
        <f t="shared" si="122"/>
        <v>42.892930429465821</v>
      </c>
      <c r="M54" s="29">
        <f t="shared" si="123"/>
        <v>27.927579379831258</v>
      </c>
      <c r="N54" s="29">
        <f t="shared" si="124"/>
        <v>3.9024901907026361</v>
      </c>
      <c r="O54" s="29">
        <f t="shared" si="125"/>
        <v>74.722999999999729</v>
      </c>
      <c r="Q54" s="24" t="str">
        <f>$A$18</f>
        <v>All occupations</v>
      </c>
      <c r="R54" s="29">
        <f t="shared" ref="R54" si="132">W18-R18</f>
        <v>3.5233253776736433</v>
      </c>
      <c r="S54" s="29">
        <f t="shared" ref="S54" si="133">X18-S18</f>
        <v>11.123590425177312</v>
      </c>
      <c r="T54" s="29">
        <f t="shared" ref="T54" si="134">Y18-T18</f>
        <v>-7.0562313812425259</v>
      </c>
      <c r="U54" s="29">
        <f t="shared" ref="U54" si="135">Z18-U18</f>
        <v>7.5906844216084437</v>
      </c>
      <c r="V54" s="29"/>
      <c r="W54" s="29">
        <f t="shared" ref="W54" si="136">AB18-W18</f>
        <v>6.4824225062890832</v>
      </c>
      <c r="X54" s="29">
        <f t="shared" ref="X54" si="137">AC18-X18</f>
        <v>7.3820055127721673</v>
      </c>
      <c r="Y54" s="29">
        <f t="shared" ref="Y54" si="138">AD18-Y18</f>
        <v>5.7061479559443882</v>
      </c>
      <c r="Z54" s="29">
        <f t="shared" ref="Z54" si="139">AE18-Z18</f>
        <v>19.570575975005681</v>
      </c>
      <c r="AA54" s="29"/>
      <c r="AB54" s="29">
        <f t="shared" ref="AB54" si="140">AB18-R18</f>
        <v>10.005747883962727</v>
      </c>
      <c r="AC54" s="29">
        <f t="shared" ref="AC54" si="141">AC18-S18</f>
        <v>18.505595937949479</v>
      </c>
      <c r="AD54" s="29">
        <f t="shared" ref="AD54" si="142">AD18-T18</f>
        <v>-1.3500834252981377</v>
      </c>
      <c r="AE54" s="29">
        <f t="shared" ref="AE54" si="143">AE18-U18</f>
        <v>27.161260396614125</v>
      </c>
      <c r="AG54" s="24" t="str">
        <f>$A$18</f>
        <v>All occupations</v>
      </c>
      <c r="AH54" s="29">
        <f t="shared" ref="AH54" si="144">AM18-AH18</f>
        <v>14.703619783170069</v>
      </c>
      <c r="AI54" s="29">
        <f t="shared" ref="AI54" si="145">AN18-AI18</f>
        <v>9.9959074690078751</v>
      </c>
      <c r="AJ54" s="29">
        <f t="shared" ref="AJ54" si="146">AO18-AJ18</f>
        <v>0.9767883262139847</v>
      </c>
      <c r="AK54" s="29">
        <f t="shared" ref="AK54" si="147">AP18-AK18</f>
        <v>25.67631557839195</v>
      </c>
      <c r="AL54" s="29"/>
      <c r="AM54" s="29">
        <f t="shared" ref="AM54" si="148">AR18-AM18</f>
        <v>18.183562762333366</v>
      </c>
      <c r="AN54" s="29">
        <f t="shared" ref="AN54" si="149">AS18-AN18</f>
        <v>-0.57392402712608259</v>
      </c>
      <c r="AO54" s="29">
        <f t="shared" ref="AO54" si="150">AT18-AO18</f>
        <v>4.2757852897867963</v>
      </c>
      <c r="AP54" s="29">
        <f t="shared" ref="AP54" si="151">AU18-AP18</f>
        <v>21.885424024993995</v>
      </c>
      <c r="AQ54" s="29"/>
      <c r="AR54" s="29">
        <f t="shared" ref="AR54" si="152">AR18-AH18</f>
        <v>32.887182545503435</v>
      </c>
      <c r="AS54" s="29">
        <f t="shared" ref="AS54" si="153">AS18-AI18</f>
        <v>9.4219834418817925</v>
      </c>
      <c r="AT54" s="29">
        <f t="shared" ref="AT54" si="154">AT18-AJ18</f>
        <v>5.252573616000781</v>
      </c>
      <c r="AU54" s="29">
        <f t="shared" ref="AU54" si="155">AU18-AK18</f>
        <v>47.561739603385945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Coast to Capital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0.80748890696860087</v>
      </c>
      <c r="N7" s="91">
        <f>'Occ T2'!I180</f>
        <v>0.3201692055678107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-1.3752750200043962</v>
      </c>
      <c r="N9" s="91">
        <f>'Occ T2'!I178</f>
        <v>-1.1504842715572394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-4.3958116496820914</v>
      </c>
      <c r="N10" s="91">
        <f>'Occ T2'!I177</f>
        <v>4.7086879201738707</v>
      </c>
    </row>
    <row r="11" spans="1:14" x14ac:dyDescent="0.2">
      <c r="L11" s="114" t="str">
        <f>"["&amp;'Occ T3'!A47&amp;"]"</f>
        <v>[Elementary occupations]</v>
      </c>
      <c r="M11" s="91">
        <f>'Occ T1'!H88</f>
        <v>-1.7093736738885479</v>
      </c>
      <c r="N11" s="91">
        <f>'Occ T1'!I88</f>
        <v>-0.28602723179859124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-1.4138414190683402</v>
      </c>
      <c r="N13" s="91">
        <f>'Occ T2'!I176</f>
        <v>-0.3469812093367608</v>
      </c>
    </row>
    <row r="14" spans="1:14" x14ac:dyDescent="0.2">
      <c r="L14" s="91" t="str">
        <f>'Occ T3'!A44</f>
        <v>81 Process, plant and machine operatives</v>
      </c>
      <c r="M14" s="91">
        <f>'Occ T2'!H175</f>
        <v>-1.7532798120886595</v>
      </c>
      <c r="N14" s="91">
        <f>'Occ T2'!I175</f>
        <v>8.0996581424819247E-2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-1.5145959115408281</v>
      </c>
      <c r="N15" s="91">
        <f>'Occ T1'!I87</f>
        <v>-0.21817774130722389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1.7498807227357638</v>
      </c>
      <c r="N17" s="91">
        <f>'Occ T2'!I174</f>
        <v>1.3173655933797157</v>
      </c>
    </row>
    <row r="18" spans="12:14" x14ac:dyDescent="0.2">
      <c r="L18" s="91" t="str">
        <f>'Occ T3'!A40</f>
        <v>71 Sales occupations</v>
      </c>
      <c r="M18" s="91">
        <f>'Occ T2'!H173</f>
        <v>-1.0051836015676274</v>
      </c>
      <c r="N18" s="91">
        <f>'Occ T2'!I173</f>
        <v>-0.26202325344614197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-0.43341089335325877</v>
      </c>
      <c r="N19" s="91">
        <f>'Occ T1'!I86</f>
        <v>0.11873540113855885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0.9151297599418573</v>
      </c>
      <c r="N21" s="91">
        <f>'Occ T2'!I172</f>
        <v>-1.4426407099110694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-0.20451329946910013</v>
      </c>
      <c r="N22" s="91">
        <f>'Occ T2'!I171</f>
        <v>-0.40781694535771962</v>
      </c>
    </row>
    <row r="23" spans="12:14" x14ac:dyDescent="0.2">
      <c r="L23" s="91" t="str">
        <f>'Occ T3'!A35</f>
        <v>61 Caring personal service occupations</v>
      </c>
      <c r="M23" s="91">
        <f>'Occ T2'!H170</f>
        <v>0.50813373700686615</v>
      </c>
      <c r="N23" s="91">
        <f>'Occ T2'!I170</f>
        <v>0.63972962817520074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0.33087514107248417</v>
      </c>
      <c r="N24" s="91">
        <f>'Occ T1'!I85</f>
        <v>0.36923353337710019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-3.2960904705388372</v>
      </c>
      <c r="N26" s="91">
        <f>'Occ T2'!I169</f>
        <v>0.87692385457829314</v>
      </c>
    </row>
    <row r="27" spans="12:14" x14ac:dyDescent="0.2">
      <c r="L27" s="91" t="str">
        <f>'Occ T3'!A31</f>
        <v>53 Skilled construction and building trades</v>
      </c>
      <c r="M27" s="91">
        <f>'Occ T2'!H168</f>
        <v>-2.895717216632443</v>
      </c>
      <c r="N27" s="91">
        <f>'Occ T2'!I168</f>
        <v>-0.70145877680517499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-1.6543143773646185</v>
      </c>
      <c r="N28" s="91">
        <f>'Occ T2'!I167</f>
        <v>-0.19068068455441178</v>
      </c>
    </row>
    <row r="29" spans="12:14" x14ac:dyDescent="0.2">
      <c r="L29" s="91" t="str">
        <f>'Occ T3'!A29</f>
        <v>51 Skilled agricultural and related trades</v>
      </c>
      <c r="M29" s="91">
        <f>'Occ T2'!H166</f>
        <v>-2.6861276684498114</v>
      </c>
      <c r="N29" s="91">
        <f>'Occ T2'!I166</f>
        <v>0.9740179379975622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-2.551899196616858</v>
      </c>
      <c r="N30" s="91">
        <f>'Occ T1'!I84</f>
        <v>7.4479894142975844E-2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-2.3145898986837055</v>
      </c>
      <c r="N32" s="91">
        <f>'Occ T2'!I165</f>
        <v>-2.5460711304664541</v>
      </c>
    </row>
    <row r="33" spans="12:14" x14ac:dyDescent="0.2">
      <c r="L33" s="91" t="str">
        <f>'Occ T3'!A25</f>
        <v>41 Administrative occupations</v>
      </c>
      <c r="M33" s="91">
        <f>'Occ T2'!H164</f>
        <v>2.823493900661056E-2</v>
      </c>
      <c r="N33" s="91">
        <f>'Occ T2'!I164</f>
        <v>-0.30523145006620123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-0.48313476212160644</v>
      </c>
      <c r="N34" s="91">
        <f>'Occ T1'!I83</f>
        <v>-0.71293452912181143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1.801173401599665</v>
      </c>
      <c r="N36" s="91">
        <f>'Occ T2'!I163</f>
        <v>0.38153993128620112</v>
      </c>
    </row>
    <row r="37" spans="12:14" x14ac:dyDescent="0.2">
      <c r="L37" s="91" t="str">
        <f>'Occ T3'!A21</f>
        <v>34 Culture, media and sports occupations</v>
      </c>
      <c r="M37" s="91">
        <f>'Occ T2'!H162</f>
        <v>-0.33622258555304763</v>
      </c>
      <c r="N37" s="91">
        <f>'Occ T2'!I162</f>
        <v>-0.13975164897621628</v>
      </c>
    </row>
    <row r="38" spans="12:14" x14ac:dyDescent="0.2">
      <c r="L38" s="91" t="str">
        <f>'Occ T3'!A20</f>
        <v>33 Protective service occupations</v>
      </c>
      <c r="M38" s="91">
        <f>'Occ T2'!H161</f>
        <v>0.92878536612659435</v>
      </c>
      <c r="N38" s="91">
        <f>'Occ T2'!I161</f>
        <v>-0.52255429494997285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3.6277869628532411</v>
      </c>
      <c r="N39" s="91">
        <f>'Occ T2'!I160</f>
        <v>3.7876104967071722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4.9198356109428021</v>
      </c>
      <c r="N40" s="91">
        <f>'Occ T2'!I159</f>
        <v>5.8463111255124822E-2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1.9713577379873337</v>
      </c>
      <c r="N41" s="91">
        <f>'Occ T1'!I82</f>
        <v>0.75426379623844131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4.3635618502658069</v>
      </c>
      <c r="N43" s="91">
        <f>'Occ T2'!I158</f>
        <v>0.87714455054961338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2.3202781739680045</v>
      </c>
      <c r="N44" s="91">
        <f>'Occ T2'!I157</f>
        <v>0.18414338040158018</v>
      </c>
    </row>
    <row r="45" spans="12:14" x14ac:dyDescent="0.2">
      <c r="L45" s="91" t="str">
        <f>'Occ T3'!A13</f>
        <v>22 Health professionals</v>
      </c>
      <c r="M45" s="91">
        <f>'Occ T2'!H156</f>
        <v>4.0124906960057105</v>
      </c>
      <c r="N45" s="91">
        <f>'Occ T2'!I156</f>
        <v>-1.6059659541511895E-2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3.130866647069519</v>
      </c>
      <c r="N46" s="91">
        <f>'Occ T2'!I155</f>
        <v>2.1372984684753016</v>
      </c>
    </row>
    <row r="47" spans="12:14" x14ac:dyDescent="0.2">
      <c r="L47" s="114" t="str">
        <f>"["&amp;'Occ T3'!A11&amp;"]"</f>
        <v>[Professional occupations]</v>
      </c>
      <c r="M47" s="91">
        <f>'Occ T1'!H81</f>
        <v>3.5056449120035138</v>
      </c>
      <c r="N47" s="91">
        <f>'Occ T1'!I81</f>
        <v>0.98913302193079922</v>
      </c>
    </row>
    <row r="49" spans="12:14" x14ac:dyDescent="0.2">
      <c r="L49" s="107" t="str">
        <f>'Occ T3'!A9</f>
        <v>12 Other managers and proprietors</v>
      </c>
      <c r="M49" s="91">
        <f>'Occ T2'!H154</f>
        <v>0.79082222965403126</v>
      </c>
      <c r="N49" s="91">
        <f>'Occ T2'!I154</f>
        <v>1.0664475223595593</v>
      </c>
    </row>
    <row r="50" spans="12:14" x14ac:dyDescent="0.2">
      <c r="L50" s="107" t="str">
        <f>'Occ T3'!A8</f>
        <v>11 Corporate managers and directors</v>
      </c>
      <c r="M50" s="91">
        <f>'Occ T2'!H153</f>
        <v>3.6093865837449002</v>
      </c>
      <c r="N50" s="91">
        <f>'Occ T2'!I153</f>
        <v>-0.18439614307521612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2.7448226850459667</v>
      </c>
      <c r="N51" s="91">
        <f>'Occ T1'!I80</f>
        <v>0.20053463983158437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Coast to Capital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11.947958040108034</v>
      </c>
      <c r="N82" s="94">
        <f>'Occ T2'!F119</f>
        <v>-2.008110894947265</v>
      </c>
    </row>
    <row r="83" spans="12:14" x14ac:dyDescent="0.2">
      <c r="L83" s="10" t="str">
        <f>name!D5</f>
        <v>12 Other managers and proprietors</v>
      </c>
      <c r="M83" s="94">
        <f>'Occ T2'!D9-'Occ T2'!B9</f>
        <v>1.1565464000962358</v>
      </c>
      <c r="N83" s="94">
        <f>'Occ T2'!F120</f>
        <v>5.1651863133620708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8.1894934021463115</v>
      </c>
      <c r="N84" s="94">
        <f>'Occ T2'!F121</f>
        <v>21.40100044347156</v>
      </c>
    </row>
    <row r="85" spans="12:14" x14ac:dyDescent="0.2">
      <c r="L85" s="10" t="str">
        <f>name!D7</f>
        <v>22 Health professionals</v>
      </c>
      <c r="M85" s="94">
        <f>'Occ T2'!D11-'Occ T2'!B11</f>
        <v>6.502043297190113</v>
      </c>
      <c r="N85" s="94">
        <f>'Occ T2'!F122</f>
        <v>-8.7617287918128284E-2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4.3015401514870248</v>
      </c>
      <c r="N86" s="94">
        <f>'Occ T2'!F123</f>
        <v>1.1107711707602945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12.004239191903253</v>
      </c>
      <c r="N87" s="94">
        <f>'Occ T2'!F124</f>
        <v>8.7377428111273048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3.4205001002982076</v>
      </c>
      <c r="N88" s="94">
        <f>'Occ T2'!F125</f>
        <v>0.14108861262357308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2.6230403043480131</v>
      </c>
      <c r="N89" s="94">
        <f>'Occ T2'!F126</f>
        <v>11.998676042844664</v>
      </c>
    </row>
    <row r="90" spans="12:14" x14ac:dyDescent="0.2">
      <c r="L90" s="10" t="str">
        <f>name!D12</f>
        <v>33 Protective service occupations</v>
      </c>
      <c r="M90" s="94">
        <f>'Occ T2'!D16-'Occ T2'!B16</f>
        <v>0.48044504085490836</v>
      </c>
      <c r="N90" s="94">
        <f>'Occ T2'!F127</f>
        <v>-0.80384568606631213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-0.32471068744419895</v>
      </c>
      <c r="N91" s="94">
        <f>'Occ T2'!F128</f>
        <v>-0.39692771146863493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5.0213094020724469</v>
      </c>
      <c r="N92" s="94">
        <f>'Occ T2'!F129</f>
        <v>3.4568332414811778</v>
      </c>
    </row>
    <row r="93" spans="12:14" x14ac:dyDescent="0.2">
      <c r="L93" s="10" t="str">
        <f>name!D15</f>
        <v>41 Administrative occupations</v>
      </c>
      <c r="M93" s="94">
        <f>'Occ T2'!D19-'Occ T2'!B19</f>
        <v>9.9087228139453032E-2</v>
      </c>
      <c r="N93" s="94">
        <f>'Occ T2'!F130</f>
        <v>-3.1484268496671035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-2.2685234236194027</v>
      </c>
      <c r="N94" s="94">
        <f>'Occ T2'!F131</f>
        <v>-5.8586855543622125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-1.0616925156947916</v>
      </c>
      <c r="N95" s="94">
        <f>'Occ T2'!F132</f>
        <v>1.1392286096212461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-1.9999666540335816</v>
      </c>
      <c r="N96" s="94">
        <f>'Occ T2'!F133</f>
        <v>-0.64891853949036715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-3.1416868874346733</v>
      </c>
      <c r="N97" s="94">
        <f>'Occ T2'!F134</f>
        <v>-1.9891672582778881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-2.9227442354770439</v>
      </c>
      <c r="N98" s="94">
        <f>'Occ T2'!F135</f>
        <v>2.2416661923107668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1.5492096257734005</v>
      </c>
      <c r="N99" s="94">
        <f>'Occ T2'!F136</f>
        <v>6.214316889206188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-0.21690184766852738</v>
      </c>
      <c r="N100" s="94">
        <f>'Occ T2'!F137</f>
        <v>-1.2534400092671305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4.2944444247610569E-2</v>
      </c>
      <c r="N101" s="94">
        <f>'Occ T2'!F138</f>
        <v>-0.18889286797151983</v>
      </c>
    </row>
    <row r="102" spans="12:14" x14ac:dyDescent="0.2">
      <c r="L102" s="10" t="str">
        <f>name!D24</f>
        <v>71 Sales occupations</v>
      </c>
      <c r="M102" s="94">
        <f>'Occ T2'!D28-'Occ T2'!B28</f>
        <v>-2.4689473519334086</v>
      </c>
      <c r="N102" s="94">
        <f>'Occ T2'!F139</f>
        <v>-1.8389602512203922</v>
      </c>
    </row>
    <row r="103" spans="12:14" x14ac:dyDescent="0.2">
      <c r="L103" s="10" t="str">
        <f>name!D25</f>
        <v>72 Customer service occupations</v>
      </c>
      <c r="M103" s="94">
        <f>'Occ T2'!D29-'Occ T2'!B29</f>
        <v>1.1253380579280385</v>
      </c>
      <c r="N103" s="94">
        <f>'Occ T2'!F140</f>
        <v>2.9380180845475028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-0.99357086639657233</v>
      </c>
      <c r="N104" s="94">
        <f>'Occ T2'!F141</f>
        <v>0.13128583730377841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-1.8978474815818949</v>
      </c>
      <c r="N105" s="94">
        <f>'Occ T2'!F142</f>
        <v>-1.3065612843303178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-2.2488395275960666</v>
      </c>
      <c r="N106" s="94">
        <f>'Occ T2'!F143</f>
        <v>8.8699381672411359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-5.6512632077127591</v>
      </c>
      <c r="N107" s="94">
        <f>'Occ T2'!F144</f>
        <v>-12.560198220914742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33.267000000000053</v>
      </c>
      <c r="N109" s="94">
        <f>'Occ T2'!F146</f>
        <v>41.455999999999221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Coast to Capital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13.104504440204266</v>
      </c>
      <c r="N153" s="94">
        <f>'Occ T1'!H8</f>
        <v>3.1570754184148058</v>
      </c>
    </row>
    <row r="154" spans="1:14" x14ac:dyDescent="0.2">
      <c r="L154" s="10" t="str">
        <f>name!E5</f>
        <v>Professional occupations</v>
      </c>
      <c r="M154" s="94">
        <f>'Occ T1'!D9-'Occ T1'!B9</f>
        <v>30.997316042726681</v>
      </c>
      <c r="N154" s="94">
        <f>'Occ T1'!H9</f>
        <v>31.161897137441031</v>
      </c>
    </row>
    <row r="155" spans="1:14" x14ac:dyDescent="0.2">
      <c r="L155" s="10" t="str">
        <f>name!E6</f>
        <v>Associate professional occupations</v>
      </c>
      <c r="M155" s="94">
        <f>'Occ T1'!D10-'Occ T1'!B10</f>
        <v>11.220584160129377</v>
      </c>
      <c r="N155" s="94">
        <f>'Occ T1'!H10</f>
        <v>14.395824499414488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-2.1694361954799604</v>
      </c>
      <c r="N156" s="94">
        <f>'Occ T1'!H11</f>
        <v>-9.0071124040293142</v>
      </c>
    </row>
    <row r="157" spans="1:14" x14ac:dyDescent="0.2">
      <c r="L157" s="10" t="str">
        <f>name!E8</f>
        <v>Skilled trades occupations</v>
      </c>
      <c r="M157" s="94">
        <f>'Occ T1'!D12-'Occ T1'!B12</f>
        <v>-9.126090292640086</v>
      </c>
      <c r="N157" s="94">
        <f>'Occ T1'!H12</f>
        <v>0.74280900416376028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1.3752522223524863</v>
      </c>
      <c r="N158" s="94">
        <f>'Occ T1'!H13</f>
        <v>4.7719840119675325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-1.3436092940053683</v>
      </c>
      <c r="N159" s="94">
        <f>'Occ T1'!H14</f>
        <v>1.0990578333271088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-2.8914183479784654</v>
      </c>
      <c r="N160" s="94">
        <f>'Occ T1'!H15</f>
        <v>-1.175275447026543</v>
      </c>
    </row>
    <row r="161" spans="12:14" x14ac:dyDescent="0.2">
      <c r="L161" s="10" t="str">
        <f>name!E12</f>
        <v>Elementary occupations</v>
      </c>
      <c r="M161" s="94">
        <f>'Occ T1'!D16-'Occ T1'!B16</f>
        <v>-7.9001027353088347</v>
      </c>
      <c r="N161" s="94">
        <f>'Occ T1'!H16</f>
        <v>-3.6902600536736117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33.267000000000053</v>
      </c>
      <c r="N163" s="94">
        <f>'Occ T1'!H18</f>
        <v>41.455999999999257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Coast to Capital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73.418156439781825</v>
      </c>
      <c r="N5" s="87">
        <f>SUM(N6:N7)</f>
        <v>80.341202733263856</v>
      </c>
      <c r="O5" s="87">
        <f t="shared" ref="O5:AL5" si="1">SUM(O6:O7)</f>
        <v>85.542791492491304</v>
      </c>
      <c r="P5" s="87">
        <f t="shared" si="1"/>
        <v>87.108434479264773</v>
      </c>
      <c r="Q5" s="87">
        <f t="shared" si="1"/>
        <v>88.775953715414104</v>
      </c>
      <c r="R5" s="87">
        <f t="shared" si="1"/>
        <v>90.385345216584128</v>
      </c>
      <c r="S5" s="87">
        <f t="shared" si="1"/>
        <v>95.843552719311617</v>
      </c>
      <c r="T5" s="87">
        <f t="shared" si="1"/>
        <v>95.500142897264226</v>
      </c>
      <c r="U5" s="87">
        <f t="shared" si="1"/>
        <v>96.508893284840767</v>
      </c>
      <c r="V5" s="87">
        <f t="shared" si="1"/>
        <v>103.3519049283895</v>
      </c>
      <c r="W5" s="87">
        <f t="shared" si="1"/>
        <v>103.48984965678839</v>
      </c>
      <c r="X5" s="87">
        <f t="shared" si="1"/>
        <v>94.097137485406165</v>
      </c>
      <c r="Y5" s="87">
        <f t="shared" si="1"/>
        <v>94.946476186822878</v>
      </c>
      <c r="Z5" s="87">
        <f t="shared" si="1"/>
        <v>96.01427015742982</v>
      </c>
      <c r="AA5" s="87">
        <f t="shared" si="1"/>
        <v>97.186685864750643</v>
      </c>
      <c r="AB5" s="87">
        <f t="shared" si="1"/>
        <v>98.135581785107206</v>
      </c>
      <c r="AC5" s="87">
        <f t="shared" si="1"/>
        <v>99.015301230893058</v>
      </c>
      <c r="AD5" s="87">
        <f t="shared" si="1"/>
        <v>99.874558414280273</v>
      </c>
      <c r="AE5" s="87">
        <f t="shared" si="1"/>
        <v>100.70232627674797</v>
      </c>
      <c r="AF5" s="87">
        <f t="shared" si="1"/>
        <v>101.50762201662022</v>
      </c>
      <c r="AG5" s="87">
        <f t="shared" si="1"/>
        <v>102.35104293367544</v>
      </c>
      <c r="AH5" s="87">
        <f t="shared" si="1"/>
        <v>103.17258103653707</v>
      </c>
      <c r="AI5" s="87">
        <f t="shared" si="1"/>
        <v>104.02650548610292</v>
      </c>
      <c r="AJ5" s="87">
        <f t="shared" si="1"/>
        <v>104.85723652442931</v>
      </c>
      <c r="AK5" s="87">
        <f t="shared" si="1"/>
        <v>105.77305655849037</v>
      </c>
      <c r="AL5" s="87">
        <f t="shared" si="1"/>
        <v>106.6469250752032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51.717029587735617</v>
      </c>
      <c r="N6" s="11">
        <v>55.724785237790883</v>
      </c>
      <c r="O6" s="11">
        <v>58.944996075359164</v>
      </c>
      <c r="P6" s="11">
        <v>60.109773027233423</v>
      </c>
      <c r="Q6" s="11">
        <v>58.971888831173608</v>
      </c>
      <c r="R6" s="11">
        <v>61.595106570056316</v>
      </c>
      <c r="S6" s="11">
        <v>68.401244745782563</v>
      </c>
      <c r="T6" s="11">
        <v>67.22358882271773</v>
      </c>
      <c r="U6" s="11">
        <v>67.750100034126206</v>
      </c>
      <c r="V6" s="11">
        <v>72.85763596822504</v>
      </c>
      <c r="W6" s="11">
        <v>73.54306461016435</v>
      </c>
      <c r="X6" s="11">
        <v>64.485132604326139</v>
      </c>
      <c r="Y6" s="11">
        <v>64.936818541423762</v>
      </c>
      <c r="Z6" s="11">
        <v>65.555872688190632</v>
      </c>
      <c r="AA6" s="11">
        <v>66.245900989399416</v>
      </c>
      <c r="AB6" s="11">
        <v>66.787399005233425</v>
      </c>
      <c r="AC6" s="11">
        <v>67.276305634409567</v>
      </c>
      <c r="AD6" s="11">
        <v>67.74312461103348</v>
      </c>
      <c r="AE6" s="11">
        <v>68.203239382777213</v>
      </c>
      <c r="AF6" s="11">
        <v>68.650060128429104</v>
      </c>
      <c r="AG6" s="11">
        <v>69.122896686484594</v>
      </c>
      <c r="AH6" s="11">
        <v>69.579387725693309</v>
      </c>
      <c r="AI6" s="11">
        <v>70.057892749586856</v>
      </c>
      <c r="AJ6" s="11">
        <v>70.527457505056717</v>
      </c>
      <c r="AK6" s="11">
        <v>71.050565258141546</v>
      </c>
      <c r="AL6" s="11">
        <v>71.534953715217085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21.701126852046208</v>
      </c>
      <c r="N7" s="11">
        <v>24.616417495472977</v>
      </c>
      <c r="O7" s="11">
        <v>26.597795417132136</v>
      </c>
      <c r="P7" s="11">
        <v>26.998661452031346</v>
      </c>
      <c r="Q7" s="11">
        <v>29.804064884240496</v>
      </c>
      <c r="R7" s="11">
        <v>28.790238646527808</v>
      </c>
      <c r="S7" s="11">
        <v>27.442307973529061</v>
      </c>
      <c r="T7" s="11">
        <v>28.276554074546493</v>
      </c>
      <c r="U7" s="11">
        <v>28.758793250714557</v>
      </c>
      <c r="V7" s="11">
        <v>30.494268960164462</v>
      </c>
      <c r="W7" s="11">
        <v>29.946785046624044</v>
      </c>
      <c r="X7" s="11">
        <v>29.612004881080026</v>
      </c>
      <c r="Y7" s="11">
        <v>30.009657645399116</v>
      </c>
      <c r="Z7" s="11">
        <v>30.458397469239195</v>
      </c>
      <c r="AA7" s="11">
        <v>30.940784875351223</v>
      </c>
      <c r="AB7" s="11">
        <v>31.348182779873781</v>
      </c>
      <c r="AC7" s="11">
        <v>31.738995596483491</v>
      </c>
      <c r="AD7" s="11">
        <v>32.1314338032468</v>
      </c>
      <c r="AE7" s="11">
        <v>32.499086893970755</v>
      </c>
      <c r="AF7" s="11">
        <v>32.857561888191114</v>
      </c>
      <c r="AG7" s="11">
        <v>33.228146247190843</v>
      </c>
      <c r="AH7" s="11">
        <v>33.593193310843759</v>
      </c>
      <c r="AI7" s="11">
        <v>33.968612736516064</v>
      </c>
      <c r="AJ7" s="11">
        <v>34.329779019372587</v>
      </c>
      <c r="AK7" s="11">
        <v>34.722491300348828</v>
      </c>
      <c r="AL7" s="11">
        <v>35.111971359986114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160.2934846001607</v>
      </c>
      <c r="N9" s="87">
        <f>SUM(N10:N13)</f>
        <v>153.91490267113466</v>
      </c>
      <c r="O9" s="87">
        <f t="shared" ref="O9:AL9" si="3">SUM(O10:O13)</f>
        <v>159.69685127807981</v>
      </c>
      <c r="P9" s="87">
        <f t="shared" si="3"/>
        <v>161.86331369555498</v>
      </c>
      <c r="Q9" s="87">
        <f t="shared" si="3"/>
        <v>162.91274191599859</v>
      </c>
      <c r="R9" s="87">
        <f t="shared" si="3"/>
        <v>164.87037425102454</v>
      </c>
      <c r="S9" s="87">
        <f t="shared" si="3"/>
        <v>177.56740126341634</v>
      </c>
      <c r="T9" s="87">
        <f t="shared" si="3"/>
        <v>168.55518991575997</v>
      </c>
      <c r="U9" s="87">
        <f t="shared" si="3"/>
        <v>175.06113039201935</v>
      </c>
      <c r="V9" s="87">
        <f t="shared" si="3"/>
        <v>190.32991915818843</v>
      </c>
      <c r="W9" s="87">
        <f t="shared" si="3"/>
        <v>195.86769029375122</v>
      </c>
      <c r="X9" s="87">
        <f t="shared" si="3"/>
        <v>201.50894896455128</v>
      </c>
      <c r="Y9" s="87">
        <f t="shared" si="3"/>
        <v>202.96090311835655</v>
      </c>
      <c r="Z9" s="87">
        <f t="shared" si="3"/>
        <v>205.02073231834984</v>
      </c>
      <c r="AA9" s="87">
        <f t="shared" si="3"/>
        <v>207.34593464429867</v>
      </c>
      <c r="AB9" s="87">
        <f t="shared" si="3"/>
        <v>209.27510360015475</v>
      </c>
      <c r="AC9" s="87">
        <f t="shared" si="3"/>
        <v>211.10877536351416</v>
      </c>
      <c r="AD9" s="87">
        <f t="shared" si="3"/>
        <v>212.87400338266792</v>
      </c>
      <c r="AE9" s="87">
        <f t="shared" si="3"/>
        <v>214.61957560362544</v>
      </c>
      <c r="AF9" s="87">
        <f t="shared" si="3"/>
        <v>216.34399516072506</v>
      </c>
      <c r="AG9" s="87">
        <f t="shared" si="3"/>
        <v>218.14138331333731</v>
      </c>
      <c r="AH9" s="87">
        <f t="shared" si="3"/>
        <v>219.87566030659482</v>
      </c>
      <c r="AI9" s="87">
        <f t="shared" si="3"/>
        <v>221.61952679861554</v>
      </c>
      <c r="AJ9" s="87">
        <f t="shared" si="3"/>
        <v>223.41163409932625</v>
      </c>
      <c r="AK9" s="87">
        <f t="shared" si="3"/>
        <v>225.25267036165184</v>
      </c>
      <c r="AL9" s="87">
        <f t="shared" si="3"/>
        <v>227.02958743119225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45.866904651140452</v>
      </c>
      <c r="N10" s="11">
        <v>43.305904694677317</v>
      </c>
      <c r="O10" s="11">
        <v>44.942682292112899</v>
      </c>
      <c r="P10" s="11">
        <v>44.963511399134241</v>
      </c>
      <c r="Q10" s="11">
        <v>47.326053092935226</v>
      </c>
      <c r="R10" s="11">
        <v>49.139695400891299</v>
      </c>
      <c r="S10" s="11">
        <v>53.385375729370288</v>
      </c>
      <c r="T10" s="11">
        <v>48.634999968793025</v>
      </c>
      <c r="U10" s="11">
        <v>51.967975541122897</v>
      </c>
      <c r="V10" s="11">
        <v>55.444105472650278</v>
      </c>
      <c r="W10" s="11">
        <v>57.32918880303761</v>
      </c>
      <c r="X10" s="11">
        <v>66.668459206825304</v>
      </c>
      <c r="Y10" s="11">
        <v>67.431202492625616</v>
      </c>
      <c r="Z10" s="11">
        <v>68.347440956398756</v>
      </c>
      <c r="AA10" s="11">
        <v>69.354267126155477</v>
      </c>
      <c r="AB10" s="11">
        <v>70.223594240879933</v>
      </c>
      <c r="AC10" s="11">
        <v>71.065856898546286</v>
      </c>
      <c r="AD10" s="11">
        <v>71.901018873321306</v>
      </c>
      <c r="AE10" s="11">
        <v>72.73543215959242</v>
      </c>
      <c r="AF10" s="11">
        <v>73.556447022963795</v>
      </c>
      <c r="AG10" s="11">
        <v>74.405384636205298</v>
      </c>
      <c r="AH10" s="11">
        <v>75.253855514838392</v>
      </c>
      <c r="AI10" s="11">
        <v>76.116389421692674</v>
      </c>
      <c r="AJ10" s="11">
        <v>76.983810683769221</v>
      </c>
      <c r="AK10" s="11">
        <v>77.863903058635572</v>
      </c>
      <c r="AL10" s="11">
        <v>78.73018924650917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27.696457441256015</v>
      </c>
      <c r="N11" s="11">
        <v>28.614174551458451</v>
      </c>
      <c r="O11" s="11">
        <v>30.392630627197928</v>
      </c>
      <c r="P11" s="11">
        <v>30.166440136524397</v>
      </c>
      <c r="Q11" s="11">
        <v>29.313596312191681</v>
      </c>
      <c r="R11" s="11">
        <v>29.910446080913253</v>
      </c>
      <c r="S11" s="11">
        <v>31.764975944070674</v>
      </c>
      <c r="T11" s="11">
        <v>33.206174572685633</v>
      </c>
      <c r="U11" s="11">
        <v>32.008952345305154</v>
      </c>
      <c r="V11" s="11">
        <v>36.612090266903408</v>
      </c>
      <c r="W11" s="11">
        <v>36.412489378103366</v>
      </c>
      <c r="X11" s="11">
        <v>34.763644206044518</v>
      </c>
      <c r="Y11" s="11">
        <v>34.837457930696353</v>
      </c>
      <c r="Z11" s="11">
        <v>35.008363628158008</v>
      </c>
      <c r="AA11" s="11">
        <v>35.212162383123712</v>
      </c>
      <c r="AB11" s="11">
        <v>35.333629036595127</v>
      </c>
      <c r="AC11" s="11">
        <v>35.434807778092569</v>
      </c>
      <c r="AD11" s="11">
        <v>35.5190961534365</v>
      </c>
      <c r="AE11" s="11">
        <v>35.596115776593599</v>
      </c>
      <c r="AF11" s="11">
        <v>35.690562825910767</v>
      </c>
      <c r="AG11" s="11">
        <v>35.805981149390639</v>
      </c>
      <c r="AH11" s="11">
        <v>35.915202657204574</v>
      </c>
      <c r="AI11" s="11">
        <v>36.025214288382983</v>
      </c>
      <c r="AJ11" s="11">
        <v>36.138734630477749</v>
      </c>
      <c r="AK11" s="11">
        <v>36.245489733257273</v>
      </c>
      <c r="AL11" s="11">
        <v>36.324872090185238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33.824509851002752</v>
      </c>
      <c r="N12" s="11">
        <v>33.72817240105914</v>
      </c>
      <c r="O12" s="11">
        <v>33.879313561749754</v>
      </c>
      <c r="P12" s="11">
        <v>34.913728278512217</v>
      </c>
      <c r="Q12" s="11">
        <v>34.103193693043451</v>
      </c>
      <c r="R12" s="11">
        <v>35.396638863748379</v>
      </c>
      <c r="S12" s="11">
        <v>37.132234041102166</v>
      </c>
      <c r="T12" s="11">
        <v>34.942793122707513</v>
      </c>
      <c r="U12" s="11">
        <v>36.808819279726755</v>
      </c>
      <c r="V12" s="11">
        <v>39.343863959436874</v>
      </c>
      <c r="W12" s="11">
        <v>39.698179015235404</v>
      </c>
      <c r="X12" s="11">
        <v>37.499415949267529</v>
      </c>
      <c r="Y12" s="11">
        <v>37.581243402099417</v>
      </c>
      <c r="Z12" s="11">
        <v>37.843140852587808</v>
      </c>
      <c r="AA12" s="11">
        <v>38.169230425743478</v>
      </c>
      <c r="AB12" s="11">
        <v>38.433399777436279</v>
      </c>
      <c r="AC12" s="11">
        <v>38.694616130829857</v>
      </c>
      <c r="AD12" s="11">
        <v>38.939406802400619</v>
      </c>
      <c r="AE12" s="11">
        <v>39.18115644587531</v>
      </c>
      <c r="AF12" s="11">
        <v>39.412925739856355</v>
      </c>
      <c r="AG12" s="11">
        <v>39.660374708037651</v>
      </c>
      <c r="AH12" s="11">
        <v>39.882240704458091</v>
      </c>
      <c r="AI12" s="11">
        <v>40.110366993686227</v>
      </c>
      <c r="AJ12" s="11">
        <v>40.343307756388597</v>
      </c>
      <c r="AK12" s="11">
        <v>40.583270582296755</v>
      </c>
      <c r="AL12" s="11">
        <v>40.808950185995698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52.905612656761505</v>
      </c>
      <c r="N13" s="11">
        <v>48.266651023939744</v>
      </c>
      <c r="O13" s="11">
        <v>50.482224797019242</v>
      </c>
      <c r="P13" s="11">
        <v>51.819633881384135</v>
      </c>
      <c r="Q13" s="11">
        <v>52.169898817828233</v>
      </c>
      <c r="R13" s="11">
        <v>50.423593905471591</v>
      </c>
      <c r="S13" s="11">
        <v>55.284815548873219</v>
      </c>
      <c r="T13" s="11">
        <v>51.771222251573782</v>
      </c>
      <c r="U13" s="11">
        <v>54.275383225864537</v>
      </c>
      <c r="V13" s="11">
        <v>58.929859459197885</v>
      </c>
      <c r="W13" s="11">
        <v>62.427833097374844</v>
      </c>
      <c r="X13" s="11">
        <v>62.577429602413929</v>
      </c>
      <c r="Y13" s="11">
        <v>63.110999292935169</v>
      </c>
      <c r="Z13" s="11">
        <v>63.821786881205263</v>
      </c>
      <c r="AA13" s="11">
        <v>64.610274709275984</v>
      </c>
      <c r="AB13" s="11">
        <v>65.284480545243412</v>
      </c>
      <c r="AC13" s="11">
        <v>65.91349455604545</v>
      </c>
      <c r="AD13" s="11">
        <v>66.514481553509526</v>
      </c>
      <c r="AE13" s="11">
        <v>67.106871221564134</v>
      </c>
      <c r="AF13" s="11">
        <v>67.684059571994126</v>
      </c>
      <c r="AG13" s="11">
        <v>68.269642819703748</v>
      </c>
      <c r="AH13" s="11">
        <v>68.824361430093774</v>
      </c>
      <c r="AI13" s="11">
        <v>69.367556094853654</v>
      </c>
      <c r="AJ13" s="11">
        <v>69.945781028690718</v>
      </c>
      <c r="AK13" s="11">
        <v>70.560006987462245</v>
      </c>
      <c r="AL13" s="11">
        <v>71.165575908502149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99.468622073875835</v>
      </c>
      <c r="N15" s="87">
        <f>SUM(N16:N20)</f>
        <v>100.14030755056663</v>
      </c>
      <c r="O15" s="87">
        <f t="shared" ref="O15:AL15" si="5">SUM(O16:O20)</f>
        <v>106.46258783389095</v>
      </c>
      <c r="P15" s="87">
        <f t="shared" si="5"/>
        <v>103.86562829469574</v>
      </c>
      <c r="Q15" s="87">
        <f t="shared" si="5"/>
        <v>106.3159136383928</v>
      </c>
      <c r="R15" s="87">
        <f t="shared" si="5"/>
        <v>109.43547353662167</v>
      </c>
      <c r="S15" s="87">
        <f t="shared" si="5"/>
        <v>113.18239751417244</v>
      </c>
      <c r="T15" s="87">
        <f t="shared" si="5"/>
        <v>113.34179897132329</v>
      </c>
      <c r="U15" s="87">
        <f t="shared" si="5"/>
        <v>113.25020357655204</v>
      </c>
      <c r="V15" s="87">
        <f t="shared" si="5"/>
        <v>116.75603943534162</v>
      </c>
      <c r="W15" s="87">
        <f t="shared" si="5"/>
        <v>120.65605769675105</v>
      </c>
      <c r="X15" s="87">
        <f t="shared" si="5"/>
        <v>121.75908713875339</v>
      </c>
      <c r="Y15" s="87">
        <f t="shared" si="5"/>
        <v>122.62928421655384</v>
      </c>
      <c r="Z15" s="87">
        <f t="shared" si="5"/>
        <v>123.74727532405414</v>
      </c>
      <c r="AA15" s="87">
        <f t="shared" si="5"/>
        <v>125.04920311454492</v>
      </c>
      <c r="AB15" s="87">
        <f t="shared" si="5"/>
        <v>126.06894811063596</v>
      </c>
      <c r="AC15" s="87">
        <f t="shared" si="5"/>
        <v>127.00829649174185</v>
      </c>
      <c r="AD15" s="87">
        <f t="shared" si="5"/>
        <v>127.87451630818893</v>
      </c>
      <c r="AE15" s="87">
        <f t="shared" si="5"/>
        <v>128.74699166385642</v>
      </c>
      <c r="AF15" s="87">
        <f t="shared" si="5"/>
        <v>129.6411408997387</v>
      </c>
      <c r="AG15" s="87">
        <f t="shared" si="5"/>
        <v>130.56981956520968</v>
      </c>
      <c r="AH15" s="87">
        <f t="shared" si="5"/>
        <v>131.4385139993187</v>
      </c>
      <c r="AI15" s="87">
        <f t="shared" si="5"/>
        <v>132.3449959955671</v>
      </c>
      <c r="AJ15" s="87">
        <f t="shared" si="5"/>
        <v>133.25417301617293</v>
      </c>
      <c r="AK15" s="87">
        <f t="shared" si="5"/>
        <v>134.17439113097507</v>
      </c>
      <c r="AL15" s="87">
        <f t="shared" si="5"/>
        <v>135.05188219616554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13.415010861992592</v>
      </c>
      <c r="N16" s="11">
        <v>12.766565854033324</v>
      </c>
      <c r="O16" s="11">
        <v>13.419936092685774</v>
      </c>
      <c r="P16" s="11">
        <v>13.52827883512864</v>
      </c>
      <c r="Q16" s="11">
        <v>12.692725819551285</v>
      </c>
      <c r="R16" s="11">
        <v>12.602380648575904</v>
      </c>
      <c r="S16" s="11">
        <v>13.910718746468421</v>
      </c>
      <c r="T16" s="11">
        <v>14.258289126535079</v>
      </c>
      <c r="U16" s="11">
        <v>14.875664114761383</v>
      </c>
      <c r="V16" s="11">
        <v>14.887322362082921</v>
      </c>
      <c r="W16" s="11">
        <v>16.022880748874112</v>
      </c>
      <c r="X16" s="11">
        <v>14.585169985549376</v>
      </c>
      <c r="Y16" s="11">
        <v>14.67163275715814</v>
      </c>
      <c r="Z16" s="11">
        <v>14.800758275554275</v>
      </c>
      <c r="AA16" s="11">
        <v>14.94934235056312</v>
      </c>
      <c r="AB16" s="11">
        <v>15.0680725413776</v>
      </c>
      <c r="AC16" s="11">
        <v>15.184682322210479</v>
      </c>
      <c r="AD16" s="11">
        <v>15.28935971382613</v>
      </c>
      <c r="AE16" s="11">
        <v>15.395045526610181</v>
      </c>
      <c r="AF16" s="11">
        <v>15.509000114094063</v>
      </c>
      <c r="AG16" s="11">
        <v>15.61805620052451</v>
      </c>
      <c r="AH16" s="11">
        <v>15.729546158146048</v>
      </c>
      <c r="AI16" s="11">
        <v>15.843236235061978</v>
      </c>
      <c r="AJ16" s="11">
        <v>15.951853304496478</v>
      </c>
      <c r="AK16" s="11">
        <v>16.060534183784981</v>
      </c>
      <c r="AL16" s="11">
        <v>16.163969361497685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10.989393974182443</v>
      </c>
      <c r="N17" s="11">
        <v>13.307546896324927</v>
      </c>
      <c r="O17" s="11">
        <v>13.514042266514119</v>
      </c>
      <c r="P17" s="11">
        <v>12.893507388288207</v>
      </c>
      <c r="Q17" s="11">
        <v>12.480573945861135</v>
      </c>
      <c r="R17" s="11">
        <v>13.448981244325154</v>
      </c>
      <c r="S17" s="11">
        <v>13.694550518177566</v>
      </c>
      <c r="T17" s="11">
        <v>13.8395775673301</v>
      </c>
      <c r="U17" s="11">
        <v>14.460156987079511</v>
      </c>
      <c r="V17" s="11">
        <v>15.758464883062159</v>
      </c>
      <c r="W17" s="11">
        <v>16.072021548673167</v>
      </c>
      <c r="X17" s="11">
        <v>23.334135305598615</v>
      </c>
      <c r="Y17" s="11">
        <v>23.637688848362487</v>
      </c>
      <c r="Z17" s="11">
        <v>23.999322808398102</v>
      </c>
      <c r="AA17" s="11">
        <v>24.394170646091695</v>
      </c>
      <c r="AB17" s="11">
        <v>24.736880620033553</v>
      </c>
      <c r="AC17" s="11">
        <v>25.072890879644369</v>
      </c>
      <c r="AD17" s="11">
        <v>25.395995037991909</v>
      </c>
      <c r="AE17" s="11">
        <v>25.717666429111258</v>
      </c>
      <c r="AF17" s="11">
        <v>26.042218907778071</v>
      </c>
      <c r="AG17" s="11">
        <v>26.384083295749452</v>
      </c>
      <c r="AH17" s="11">
        <v>26.696815072092281</v>
      </c>
      <c r="AI17" s="11">
        <v>27.043595508299738</v>
      </c>
      <c r="AJ17" s="11">
        <v>27.385959365954452</v>
      </c>
      <c r="AK17" s="11">
        <v>27.728486759435786</v>
      </c>
      <c r="AL17" s="11">
        <v>28.070697591517831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9.624944747348577</v>
      </c>
      <c r="N18" s="11">
        <v>10.667957095711186</v>
      </c>
      <c r="O18" s="11">
        <v>11.091449660179324</v>
      </c>
      <c r="P18" s="11">
        <v>10.152506697288866</v>
      </c>
      <c r="Q18" s="11">
        <v>9.8098926865681282</v>
      </c>
      <c r="R18" s="11">
        <v>10.155262053087888</v>
      </c>
      <c r="S18" s="11">
        <v>11.07571197169173</v>
      </c>
      <c r="T18" s="11">
        <v>10.58210684948399</v>
      </c>
      <c r="U18" s="11">
        <v>10.281465048929562</v>
      </c>
      <c r="V18" s="11">
        <v>10.128084280085526</v>
      </c>
      <c r="W18" s="11">
        <v>10.635707093942797</v>
      </c>
      <c r="X18" s="11">
        <v>8.9295632659517281</v>
      </c>
      <c r="Y18" s="11">
        <v>9.0237619699475502</v>
      </c>
      <c r="Z18" s="11">
        <v>9.1017068267875967</v>
      </c>
      <c r="AA18" s="11">
        <v>9.1893839832277155</v>
      </c>
      <c r="AB18" s="11">
        <v>9.2474817841401578</v>
      </c>
      <c r="AC18" s="11">
        <v>9.301400030332692</v>
      </c>
      <c r="AD18" s="11">
        <v>9.3516258157948791</v>
      </c>
      <c r="AE18" s="11">
        <v>9.410204416517244</v>
      </c>
      <c r="AF18" s="11">
        <v>9.47823494809988</v>
      </c>
      <c r="AG18" s="11">
        <v>9.5522845191890209</v>
      </c>
      <c r="AH18" s="11">
        <v>9.6174198090246019</v>
      </c>
      <c r="AI18" s="11">
        <v>9.6776348921409312</v>
      </c>
      <c r="AJ18" s="11">
        <v>9.7323845710790344</v>
      </c>
      <c r="AK18" s="11">
        <v>9.7835432460110852</v>
      </c>
      <c r="AL18" s="11">
        <v>9.8318614078764845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12.510594579280014</v>
      </c>
      <c r="N19" s="11">
        <v>14.986558749306747</v>
      </c>
      <c r="O19" s="11">
        <v>16.756312529928096</v>
      </c>
      <c r="P19" s="11">
        <v>15.521607907889219</v>
      </c>
      <c r="Q19" s="11">
        <v>17.17724444722241</v>
      </c>
      <c r="R19" s="11">
        <v>19.445543314841689</v>
      </c>
      <c r="S19" s="11">
        <v>17.706764381978982</v>
      </c>
      <c r="T19" s="11">
        <v>19.805703928697941</v>
      </c>
      <c r="U19" s="11">
        <v>18.849928186199325</v>
      </c>
      <c r="V19" s="11">
        <v>18.35400423970998</v>
      </c>
      <c r="W19" s="11">
        <v>19.12083262739749</v>
      </c>
      <c r="X19" s="11">
        <v>16.743783034855372</v>
      </c>
      <c r="Y19" s="11">
        <v>16.8891471112115</v>
      </c>
      <c r="Z19" s="11">
        <v>17.051410434535494</v>
      </c>
      <c r="AA19" s="11">
        <v>17.243339341635622</v>
      </c>
      <c r="AB19" s="11">
        <v>17.389655890822883</v>
      </c>
      <c r="AC19" s="11">
        <v>17.520744046763202</v>
      </c>
      <c r="AD19" s="11">
        <v>17.64527683593753</v>
      </c>
      <c r="AE19" s="11">
        <v>17.78047535523336</v>
      </c>
      <c r="AF19" s="11">
        <v>17.908789244040552</v>
      </c>
      <c r="AG19" s="11">
        <v>18.035806401110158</v>
      </c>
      <c r="AH19" s="11">
        <v>18.1569385411517</v>
      </c>
      <c r="AI19" s="11">
        <v>18.300577223965607</v>
      </c>
      <c r="AJ19" s="11">
        <v>18.43379683689988</v>
      </c>
      <c r="AK19" s="11">
        <v>18.588366420167898</v>
      </c>
      <c r="AL19" s="11">
        <v>18.723904915928856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52.928677911072214</v>
      </c>
      <c r="N20" s="11">
        <v>48.411678955190453</v>
      </c>
      <c r="O20" s="11">
        <v>51.680847284583642</v>
      </c>
      <c r="P20" s="11">
        <v>51.769727466100811</v>
      </c>
      <c r="Q20" s="11">
        <v>54.155476739189837</v>
      </c>
      <c r="R20" s="11">
        <v>53.783306275791034</v>
      </c>
      <c r="S20" s="11">
        <v>56.794651895855736</v>
      </c>
      <c r="T20" s="11">
        <v>54.856121499276171</v>
      </c>
      <c r="U20" s="11">
        <v>54.782989239582264</v>
      </c>
      <c r="V20" s="11">
        <v>57.628163670401037</v>
      </c>
      <c r="W20" s="11">
        <v>58.804615677863481</v>
      </c>
      <c r="X20" s="11">
        <v>58.16643554679829</v>
      </c>
      <c r="Y20" s="11">
        <v>58.407053529874176</v>
      </c>
      <c r="Z20" s="11">
        <v>58.794076978778676</v>
      </c>
      <c r="AA20" s="11">
        <v>59.272966793026775</v>
      </c>
      <c r="AB20" s="11">
        <v>59.626857274261766</v>
      </c>
      <c r="AC20" s="11">
        <v>59.928579212791114</v>
      </c>
      <c r="AD20" s="11">
        <v>60.1922589046385</v>
      </c>
      <c r="AE20" s="11">
        <v>60.443599936384359</v>
      </c>
      <c r="AF20" s="11">
        <v>60.702897685726121</v>
      </c>
      <c r="AG20" s="11">
        <v>60.979589148636521</v>
      </c>
      <c r="AH20" s="11">
        <v>61.23779441890408</v>
      </c>
      <c r="AI20" s="11">
        <v>61.479952136098859</v>
      </c>
      <c r="AJ20" s="11">
        <v>61.750178937743065</v>
      </c>
      <c r="AK20" s="11">
        <v>62.013460521575318</v>
      </c>
      <c r="AL20" s="11">
        <v>62.261448919344659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94.79831827015056</v>
      </c>
      <c r="N22" s="87">
        <f>SUM(N23:N24)</f>
        <v>90.11330991669638</v>
      </c>
      <c r="O22" s="87">
        <f t="shared" ref="O22:AL22" si="7">SUM(O23:O24)</f>
        <v>92.835515608231688</v>
      </c>
      <c r="P22" s="87">
        <f t="shared" si="7"/>
        <v>89.869504290178327</v>
      </c>
      <c r="Q22" s="87">
        <f t="shared" si="7"/>
        <v>90.715483642485424</v>
      </c>
      <c r="R22" s="87">
        <f t="shared" si="7"/>
        <v>90.678646623967666</v>
      </c>
      <c r="S22" s="87">
        <f t="shared" si="7"/>
        <v>89.588324204018974</v>
      </c>
      <c r="T22" s="87">
        <f t="shared" si="7"/>
        <v>89.558860334192744</v>
      </c>
      <c r="U22" s="87">
        <f t="shared" si="7"/>
        <v>88.990718952725871</v>
      </c>
      <c r="V22" s="87">
        <f t="shared" si="7"/>
        <v>87.897030033752117</v>
      </c>
      <c r="W22" s="87">
        <f t="shared" si="7"/>
        <v>88.509210428487705</v>
      </c>
      <c r="X22" s="87">
        <f t="shared" si="7"/>
        <v>90.694831593106954</v>
      </c>
      <c r="Y22" s="87">
        <f t="shared" si="7"/>
        <v>89.83459064263721</v>
      </c>
      <c r="Z22" s="87">
        <f t="shared" si="7"/>
        <v>89.125971793366205</v>
      </c>
      <c r="AA22" s="87">
        <f t="shared" si="7"/>
        <v>88.524874593009613</v>
      </c>
      <c r="AB22" s="87">
        <f t="shared" si="7"/>
        <v>87.763429048836642</v>
      </c>
      <c r="AC22" s="87">
        <f t="shared" si="7"/>
        <v>86.951593693367187</v>
      </c>
      <c r="AD22" s="87">
        <f t="shared" si="7"/>
        <v>86.104936208398797</v>
      </c>
      <c r="AE22" s="87">
        <f t="shared" si="7"/>
        <v>85.263389402248578</v>
      </c>
      <c r="AF22" s="87">
        <f t="shared" si="7"/>
        <v>84.407754211988859</v>
      </c>
      <c r="AG22" s="87">
        <f t="shared" si="7"/>
        <v>83.62231717114301</v>
      </c>
      <c r="AH22" s="87">
        <f t="shared" si="7"/>
        <v>82.910271750500215</v>
      </c>
      <c r="AI22" s="87">
        <f t="shared" si="7"/>
        <v>82.136238922246505</v>
      </c>
      <c r="AJ22" s="87">
        <f t="shared" si="7"/>
        <v>81.306596218021213</v>
      </c>
      <c r="AK22" s="87">
        <f t="shared" si="7"/>
        <v>80.296006722573708</v>
      </c>
      <c r="AL22" s="87">
        <f t="shared" si="7"/>
        <v>79.502098024458391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69.456635300597497</v>
      </c>
      <c r="N23" s="11">
        <v>67.648274399494284</v>
      </c>
      <c r="O23" s="11">
        <v>70.477134462152748</v>
      </c>
      <c r="P23" s="11">
        <v>67.695233413990024</v>
      </c>
      <c r="Q23" s="11">
        <v>68.854389857564072</v>
      </c>
      <c r="R23" s="11">
        <v>70.148045636564206</v>
      </c>
      <c r="S23" s="11">
        <v>69.908089814181892</v>
      </c>
      <c r="T23" s="11">
        <v>69.6275042001527</v>
      </c>
      <c r="U23" s="11">
        <v>68.531593545167468</v>
      </c>
      <c r="V23" s="11">
        <v>69.039756734949364</v>
      </c>
      <c r="W23" s="11">
        <v>70.247132864703659</v>
      </c>
      <c r="X23" s="11">
        <v>72.387674952097058</v>
      </c>
      <c r="Y23" s="11">
        <v>71.972831233656706</v>
      </c>
      <c r="Z23" s="11">
        <v>71.710773367488912</v>
      </c>
      <c r="AA23" s="11">
        <v>71.563572392298425</v>
      </c>
      <c r="AB23" s="11">
        <v>71.267736579131963</v>
      </c>
      <c r="AC23" s="11">
        <v>70.927378666128405</v>
      </c>
      <c r="AD23" s="11">
        <v>70.523311919165494</v>
      </c>
      <c r="AE23" s="11">
        <v>70.091074236007913</v>
      </c>
      <c r="AF23" s="11">
        <v>69.695174375817786</v>
      </c>
      <c r="AG23" s="11">
        <v>69.32934785520014</v>
      </c>
      <c r="AH23" s="11">
        <v>68.916275561147032</v>
      </c>
      <c r="AI23" s="11">
        <v>68.450857925624845</v>
      </c>
      <c r="AJ23" s="11">
        <v>67.960076523238882</v>
      </c>
      <c r="AK23" s="11">
        <v>67.504788935597077</v>
      </c>
      <c r="AL23" s="11">
        <v>67.098706015036555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25.341682969553059</v>
      </c>
      <c r="N24" s="11">
        <v>22.4650355172021</v>
      </c>
      <c r="O24" s="11">
        <v>22.358381146078937</v>
      </c>
      <c r="P24" s="11">
        <v>22.174270876188309</v>
      </c>
      <c r="Q24" s="11">
        <v>21.861093784921351</v>
      </c>
      <c r="R24" s="11">
        <v>20.530600987403453</v>
      </c>
      <c r="S24" s="11">
        <v>19.680234389837086</v>
      </c>
      <c r="T24" s="11">
        <v>19.93135613404004</v>
      </c>
      <c r="U24" s="11">
        <v>20.4591254075584</v>
      </c>
      <c r="V24" s="11">
        <v>18.857273298802752</v>
      </c>
      <c r="W24" s="11">
        <v>18.26207756378405</v>
      </c>
      <c r="X24" s="11">
        <v>18.307156641009893</v>
      </c>
      <c r="Y24" s="11">
        <v>17.8617594089805</v>
      </c>
      <c r="Z24" s="11">
        <v>17.4151984258773</v>
      </c>
      <c r="AA24" s="11">
        <v>16.961302200711184</v>
      </c>
      <c r="AB24" s="11">
        <v>16.495692469704675</v>
      </c>
      <c r="AC24" s="11">
        <v>16.024215027238785</v>
      </c>
      <c r="AD24" s="11">
        <v>15.581624289233305</v>
      </c>
      <c r="AE24" s="11">
        <v>15.172315166240661</v>
      </c>
      <c r="AF24" s="11">
        <v>14.712579836171072</v>
      </c>
      <c r="AG24" s="11">
        <v>14.292969315942877</v>
      </c>
      <c r="AH24" s="11">
        <v>13.993996189353179</v>
      </c>
      <c r="AI24" s="11">
        <v>13.685380996621657</v>
      </c>
      <c r="AJ24" s="11">
        <v>13.346519694782323</v>
      </c>
      <c r="AK24" s="11">
        <v>12.791217786976624</v>
      </c>
      <c r="AL24" s="11">
        <v>12.403392009421838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70.940898936097796</v>
      </c>
      <c r="N26" s="87">
        <f>SUM(N27:N30)</f>
        <v>70.602492554064895</v>
      </c>
      <c r="O26" s="87">
        <f t="shared" ref="O26:AL26" si="9">SUM(O27:O30)</f>
        <v>69.948282091936903</v>
      </c>
      <c r="P26" s="87">
        <f t="shared" si="9"/>
        <v>71.106950278365815</v>
      </c>
      <c r="Q26" s="87">
        <f t="shared" si="9"/>
        <v>76.372170031779845</v>
      </c>
      <c r="R26" s="87">
        <f>SUM(R27:R30)</f>
        <v>75.268682461280349</v>
      </c>
      <c r="S26" s="87">
        <f t="shared" si="9"/>
        <v>78.974887642915206</v>
      </c>
      <c r="T26" s="87">
        <f t="shared" si="9"/>
        <v>76.666508147025056</v>
      </c>
      <c r="U26" s="87">
        <f t="shared" si="9"/>
        <v>69.932723518875449</v>
      </c>
      <c r="V26" s="87">
        <f t="shared" si="9"/>
        <v>75.650661857335365</v>
      </c>
      <c r="W26" s="87">
        <f t="shared" si="9"/>
        <v>66.142592168640263</v>
      </c>
      <c r="X26" s="87">
        <f t="shared" si="9"/>
        <v>67.799064378762836</v>
      </c>
      <c r="Y26" s="87">
        <f t="shared" si="9"/>
        <v>67.764048277956931</v>
      </c>
      <c r="Z26" s="87">
        <f t="shared" si="9"/>
        <v>67.92822970436319</v>
      </c>
      <c r="AA26" s="87">
        <f t="shared" si="9"/>
        <v>68.113675956219723</v>
      </c>
      <c r="AB26" s="87">
        <f t="shared" si="9"/>
        <v>68.094604609546735</v>
      </c>
      <c r="AC26" s="87">
        <f t="shared" si="9"/>
        <v>67.987128775272538</v>
      </c>
      <c r="AD26" s="87">
        <f t="shared" si="9"/>
        <v>67.83641487799099</v>
      </c>
      <c r="AE26" s="87">
        <f t="shared" si="9"/>
        <v>67.711551337963911</v>
      </c>
      <c r="AF26" s="87">
        <f t="shared" si="9"/>
        <v>67.589056983547579</v>
      </c>
      <c r="AG26" s="87">
        <f t="shared" si="9"/>
        <v>67.490660938872622</v>
      </c>
      <c r="AH26" s="87">
        <f t="shared" si="9"/>
        <v>67.372700920943601</v>
      </c>
      <c r="AI26" s="87">
        <f t="shared" si="9"/>
        <v>67.230254453841226</v>
      </c>
      <c r="AJ26" s="87">
        <f t="shared" si="9"/>
        <v>67.079292322157485</v>
      </c>
      <c r="AK26" s="87">
        <f t="shared" si="9"/>
        <v>66.988222564377423</v>
      </c>
      <c r="AL26" s="87">
        <f t="shared" si="9"/>
        <v>66.885401172804023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5.8836771083254638</v>
      </c>
      <c r="N27" s="11">
        <v>6.6923455378816703</v>
      </c>
      <c r="O27" s="11">
        <v>7.9171728257409741</v>
      </c>
      <c r="P27" s="11">
        <v>6.7748604996212372</v>
      </c>
      <c r="Q27" s="11">
        <v>10.17242567889422</v>
      </c>
      <c r="R27" s="11">
        <v>8.3412407981771839</v>
      </c>
      <c r="S27" s="11">
        <v>8.3281185458175297</v>
      </c>
      <c r="T27" s="11">
        <v>8.0696581585565088</v>
      </c>
      <c r="U27" s="11">
        <v>7.2122859095778038</v>
      </c>
      <c r="V27" s="11">
        <v>9.3552283176119015</v>
      </c>
      <c r="W27" s="11">
        <v>7.2795482824823923</v>
      </c>
      <c r="X27" s="11">
        <v>6.9319160463749032</v>
      </c>
      <c r="Y27" s="11">
        <v>7.0278846443896654</v>
      </c>
      <c r="Z27" s="11">
        <v>7.1519465870330272</v>
      </c>
      <c r="AA27" s="11">
        <v>7.2791351392624817</v>
      </c>
      <c r="AB27" s="11">
        <v>7.3882344038848791</v>
      </c>
      <c r="AC27" s="11">
        <v>7.4908134876535026</v>
      </c>
      <c r="AD27" s="11">
        <v>7.5889425779075967</v>
      </c>
      <c r="AE27" s="11">
        <v>7.6805646977322874</v>
      </c>
      <c r="AF27" s="11">
        <v>7.7729522918058143</v>
      </c>
      <c r="AG27" s="11">
        <v>7.8799929309612162</v>
      </c>
      <c r="AH27" s="11">
        <v>7.9848235635342011</v>
      </c>
      <c r="AI27" s="11">
        <v>8.0873715756450135</v>
      </c>
      <c r="AJ27" s="11">
        <v>8.193423291595467</v>
      </c>
      <c r="AK27" s="11">
        <v>8.301123836526342</v>
      </c>
      <c r="AL27" s="11">
        <v>8.4187768921036383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24.085349006797628</v>
      </c>
      <c r="N28" s="11">
        <v>24.307786347270223</v>
      </c>
      <c r="O28" s="11">
        <v>23.097233956153765</v>
      </c>
      <c r="P28" s="11">
        <v>24.267788950801368</v>
      </c>
      <c r="Q28" s="11">
        <v>25.381441987459986</v>
      </c>
      <c r="R28" s="11">
        <v>24.992127990711936</v>
      </c>
      <c r="S28" s="11">
        <v>26.651633677202781</v>
      </c>
      <c r="T28" s="11">
        <v>25.727524477694136</v>
      </c>
      <c r="U28" s="11">
        <v>24.628277448437625</v>
      </c>
      <c r="V28" s="11">
        <v>26.483151116760933</v>
      </c>
      <c r="W28" s="11">
        <v>22.992161336678354</v>
      </c>
      <c r="X28" s="11">
        <v>23.435825325043748</v>
      </c>
      <c r="Y28" s="11">
        <v>23.34833276154162</v>
      </c>
      <c r="Z28" s="11">
        <v>23.339207363790763</v>
      </c>
      <c r="AA28" s="11">
        <v>23.335221745671884</v>
      </c>
      <c r="AB28" s="11">
        <v>23.264913857796646</v>
      </c>
      <c r="AC28" s="11">
        <v>23.174661784812066</v>
      </c>
      <c r="AD28" s="11">
        <v>23.075900732716367</v>
      </c>
      <c r="AE28" s="11">
        <v>22.983139625599289</v>
      </c>
      <c r="AF28" s="11">
        <v>22.892208133025878</v>
      </c>
      <c r="AG28" s="11">
        <v>22.796323309951465</v>
      </c>
      <c r="AH28" s="11">
        <v>22.696486691584663</v>
      </c>
      <c r="AI28" s="11">
        <v>22.599461435771239</v>
      </c>
      <c r="AJ28" s="11">
        <v>22.510496744815953</v>
      </c>
      <c r="AK28" s="11">
        <v>22.436680215912279</v>
      </c>
      <c r="AL28" s="11">
        <v>22.343242797187987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26.01786065334797</v>
      </c>
      <c r="N29" s="11">
        <v>23.443317562098272</v>
      </c>
      <c r="O29" s="11">
        <v>21.31190942729863</v>
      </c>
      <c r="P29" s="11">
        <v>22.749329838126304</v>
      </c>
      <c r="Q29" s="11">
        <v>22.825100024534294</v>
      </c>
      <c r="R29" s="11">
        <v>22.992439420060858</v>
      </c>
      <c r="S29" s="11">
        <v>25.396263245498684</v>
      </c>
      <c r="T29" s="11">
        <v>24.769152608879928</v>
      </c>
      <c r="U29" s="11">
        <v>20.575004615865947</v>
      </c>
      <c r="V29" s="11">
        <v>22.362370028002442</v>
      </c>
      <c r="W29" s="11">
        <v>19.850752532626185</v>
      </c>
      <c r="X29" s="11">
        <v>20.666459359702195</v>
      </c>
      <c r="Y29" s="11">
        <v>20.450498101624778</v>
      </c>
      <c r="Z29" s="11">
        <v>20.328184936092011</v>
      </c>
      <c r="AA29" s="11">
        <v>20.203894346690397</v>
      </c>
      <c r="AB29" s="11">
        <v>20.003344738468769</v>
      </c>
      <c r="AC29" s="11">
        <v>19.788305294340287</v>
      </c>
      <c r="AD29" s="11">
        <v>19.57487794211773</v>
      </c>
      <c r="AE29" s="11">
        <v>19.360605355397933</v>
      </c>
      <c r="AF29" s="11">
        <v>19.145893404126845</v>
      </c>
      <c r="AG29" s="11">
        <v>18.93945059773645</v>
      </c>
      <c r="AH29" s="11">
        <v>18.728213788837547</v>
      </c>
      <c r="AI29" s="11">
        <v>18.507687472891746</v>
      </c>
      <c r="AJ29" s="11">
        <v>18.283906905727203</v>
      </c>
      <c r="AK29" s="11">
        <v>18.079530740082902</v>
      </c>
      <c r="AL29" s="11">
        <v>17.861585274348297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14.954012167626731</v>
      </c>
      <c r="N30" s="11">
        <v>16.159043106814735</v>
      </c>
      <c r="O30" s="11">
        <v>17.621965882743538</v>
      </c>
      <c r="P30" s="11">
        <v>17.31497098981691</v>
      </c>
      <c r="Q30" s="11">
        <v>17.99320234089134</v>
      </c>
      <c r="R30" s="11">
        <v>18.942874252330373</v>
      </c>
      <c r="S30" s="11">
        <v>18.598872174396199</v>
      </c>
      <c r="T30" s="11">
        <v>18.100172901894481</v>
      </c>
      <c r="U30" s="11">
        <v>17.517155544994072</v>
      </c>
      <c r="V30" s="11">
        <v>17.449912394960094</v>
      </c>
      <c r="W30" s="11">
        <v>16.020130016853329</v>
      </c>
      <c r="X30" s="11">
        <v>16.764863647641985</v>
      </c>
      <c r="Y30" s="11">
        <v>16.937332770400875</v>
      </c>
      <c r="Z30" s="11">
        <v>17.108890817447389</v>
      </c>
      <c r="AA30" s="11">
        <v>17.295424724594955</v>
      </c>
      <c r="AB30" s="11">
        <v>17.43811160939644</v>
      </c>
      <c r="AC30" s="11">
        <v>17.53334820846667</v>
      </c>
      <c r="AD30" s="11">
        <v>17.596693625249291</v>
      </c>
      <c r="AE30" s="11">
        <v>17.687241659234402</v>
      </c>
      <c r="AF30" s="11">
        <v>17.778003154589051</v>
      </c>
      <c r="AG30" s="11">
        <v>17.874894100223489</v>
      </c>
      <c r="AH30" s="11">
        <v>17.963176876987198</v>
      </c>
      <c r="AI30" s="11">
        <v>18.035733969533229</v>
      </c>
      <c r="AJ30" s="11">
        <v>18.09146538001886</v>
      </c>
      <c r="AK30" s="11">
        <v>18.170887771855895</v>
      </c>
      <c r="AL30" s="11">
        <v>18.261796209164096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74.371396467555059</v>
      </c>
      <c r="N32" s="87">
        <f t="shared" si="10"/>
        <v>73.251712650730212</v>
      </c>
      <c r="O32" s="87">
        <f t="shared" si="10"/>
        <v>75.600931567919687</v>
      </c>
      <c r="P32" s="87">
        <f t="shared" si="10"/>
        <v>75.224930640813909</v>
      </c>
      <c r="Q32" s="87">
        <f t="shared" si="10"/>
        <v>76.993724155946111</v>
      </c>
      <c r="R32" s="87">
        <f t="shared" si="10"/>
        <v>82.57988464680065</v>
      </c>
      <c r="S32" s="87">
        <f t="shared" si="10"/>
        <v>82.874538015819823</v>
      </c>
      <c r="T32" s="87">
        <f t="shared" si="10"/>
        <v>84.003890593662007</v>
      </c>
      <c r="U32" s="87">
        <f t="shared" si="10"/>
        <v>80.845424401719555</v>
      </c>
      <c r="V32" s="87">
        <f t="shared" si="10"/>
        <v>88.32305600064511</v>
      </c>
      <c r="W32" s="87">
        <f t="shared" si="10"/>
        <v>83.955136869153137</v>
      </c>
      <c r="X32" s="87">
        <f t="shared" si="10"/>
        <v>82.798768161197984</v>
      </c>
      <c r="Y32" s="87">
        <f t="shared" si="10"/>
        <v>83.034261464897924</v>
      </c>
      <c r="Z32" s="87">
        <f t="shared" si="10"/>
        <v>83.514272942607576</v>
      </c>
      <c r="AA32" s="87">
        <f t="shared" si="10"/>
        <v>84.131402608227688</v>
      </c>
      <c r="AB32" s="87">
        <f t="shared" si="10"/>
        <v>84.632319387229259</v>
      </c>
      <c r="AC32" s="87">
        <f t="shared" si="10"/>
        <v>85.073676942616714</v>
      </c>
      <c r="AD32" s="87">
        <f t="shared" si="10"/>
        <v>85.484484304775293</v>
      </c>
      <c r="AE32" s="87">
        <f t="shared" ref="AE32" si="11">SUM(AE33:AE35)</f>
        <v>85.880534352286787</v>
      </c>
      <c r="AF32" s="87">
        <f t="shared" ref="AF32" si="12">SUM(AF33:AF35)</f>
        <v>86.286325136331143</v>
      </c>
      <c r="AG32" s="87">
        <f t="shared" ref="AG32" si="13">SUM(AG33:AG35)</f>
        <v>86.714891190376818</v>
      </c>
      <c r="AH32" s="87">
        <f t="shared" ref="AH32" si="14">SUM(AH33:AH35)</f>
        <v>87.117688717218613</v>
      </c>
      <c r="AI32" s="87">
        <f t="shared" ref="AI32" si="15">SUM(AI33:AI35)</f>
        <v>87.525321408046224</v>
      </c>
      <c r="AJ32" s="87">
        <f t="shared" ref="AJ32" si="16">SUM(AJ33:AJ35)</f>
        <v>87.941050906432039</v>
      </c>
      <c r="AK32" s="87">
        <f t="shared" ref="AK32" si="17">SUM(AK33:AK35)</f>
        <v>88.340867827129244</v>
      </c>
      <c r="AL32" s="87">
        <f t="shared" ref="AL32" si="18">SUM(AL33:AL35)</f>
        <v>88.727120881120669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56.212236208797528</v>
      </c>
      <c r="N33" s="11">
        <v>53.192499697358706</v>
      </c>
      <c r="O33" s="11">
        <v>54.613795002253582</v>
      </c>
      <c r="P33" s="11">
        <v>55.146352744995703</v>
      </c>
      <c r="Q33" s="11">
        <v>56.006167163597503</v>
      </c>
      <c r="R33" s="11">
        <v>60.359909143969162</v>
      </c>
      <c r="S33" s="11">
        <v>61.758015429300762</v>
      </c>
      <c r="T33" s="11">
        <v>62.055916396290158</v>
      </c>
      <c r="U33" s="11">
        <v>59.80641986073524</v>
      </c>
      <c r="V33" s="11">
        <v>64.604954437630269</v>
      </c>
      <c r="W33" s="11">
        <v>61.909118769742562</v>
      </c>
      <c r="X33" s="11">
        <v>62.555292911726283</v>
      </c>
      <c r="Y33" s="11">
        <v>62.885028445676454</v>
      </c>
      <c r="Z33" s="11">
        <v>63.321342222846219</v>
      </c>
      <c r="AA33" s="11">
        <v>63.855569808998638</v>
      </c>
      <c r="AB33" s="11">
        <v>64.290050819414134</v>
      </c>
      <c r="AC33" s="11">
        <v>64.689354694428843</v>
      </c>
      <c r="AD33" s="11">
        <v>65.067244578079112</v>
      </c>
      <c r="AE33" s="11">
        <v>65.419868555424159</v>
      </c>
      <c r="AF33" s="11">
        <v>65.786210569922176</v>
      </c>
      <c r="AG33" s="11">
        <v>66.189727579806004</v>
      </c>
      <c r="AH33" s="11">
        <v>66.582148672229721</v>
      </c>
      <c r="AI33" s="11">
        <v>66.975710469570345</v>
      </c>
      <c r="AJ33" s="11">
        <v>67.37379518960455</v>
      </c>
      <c r="AK33" s="11">
        <v>67.756340762812286</v>
      </c>
      <c r="AL33" s="11">
        <v>68.12343565894875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16.825156008968893</v>
      </c>
      <c r="N34" s="11">
        <v>19.089020125657196</v>
      </c>
      <c r="O34" s="11">
        <v>20.007944150248953</v>
      </c>
      <c r="P34" s="11">
        <v>19.213526924047379</v>
      </c>
      <c r="Q34" s="11">
        <v>20.020684869817</v>
      </c>
      <c r="R34" s="11">
        <v>21.298453523845314</v>
      </c>
      <c r="S34" s="11">
        <v>20.310282105654039</v>
      </c>
      <c r="T34" s="11">
        <v>21.10585007303844</v>
      </c>
      <c r="U34" s="11">
        <v>20.191175058287694</v>
      </c>
      <c r="V34" s="11">
        <v>22.924735332251505</v>
      </c>
      <c r="W34" s="11">
        <v>21.081551676176787</v>
      </c>
      <c r="X34" s="11">
        <v>19.545710365836889</v>
      </c>
      <c r="Y34" s="11">
        <v>19.442668274522756</v>
      </c>
      <c r="Z34" s="11">
        <v>19.478598792623092</v>
      </c>
      <c r="AA34" s="11">
        <v>19.552961282285661</v>
      </c>
      <c r="AB34" s="11">
        <v>19.613359572345257</v>
      </c>
      <c r="AC34" s="11">
        <v>19.649645254687865</v>
      </c>
      <c r="AD34" s="11">
        <v>19.677441479326976</v>
      </c>
      <c r="AE34" s="11">
        <v>19.716086346541495</v>
      </c>
      <c r="AF34" s="11">
        <v>19.750341393177784</v>
      </c>
      <c r="AG34" s="11">
        <v>19.770273046533635</v>
      </c>
      <c r="AH34" s="11">
        <v>19.776155222653376</v>
      </c>
      <c r="AI34" s="11">
        <v>19.785908461745702</v>
      </c>
      <c r="AJ34" s="11">
        <v>19.799204186246431</v>
      </c>
      <c r="AK34" s="11">
        <v>19.812567539901139</v>
      </c>
      <c r="AL34" s="11">
        <v>19.828111666909656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1.3340042497886329</v>
      </c>
      <c r="N35" s="11">
        <v>0.97019282771430759</v>
      </c>
      <c r="O35" s="11">
        <v>0.97919241541715984</v>
      </c>
      <c r="P35" s="11">
        <v>0.86505097177082813</v>
      </c>
      <c r="Q35" s="11">
        <v>0.96687212253161614</v>
      </c>
      <c r="R35" s="11">
        <v>0.92152197898617327</v>
      </c>
      <c r="S35" s="11">
        <v>0.80624048086500866</v>
      </c>
      <c r="T35" s="11">
        <v>0.84212412433341022</v>
      </c>
      <c r="U35" s="11">
        <v>0.8478294826966315</v>
      </c>
      <c r="V35" s="11">
        <v>0.79336623076334301</v>
      </c>
      <c r="W35" s="11">
        <v>0.96446642323378384</v>
      </c>
      <c r="X35" s="11">
        <v>0.69776488363481171</v>
      </c>
      <c r="Y35" s="11">
        <v>0.70656474469870612</v>
      </c>
      <c r="Z35" s="11">
        <v>0.71433192713826388</v>
      </c>
      <c r="AA35" s="11">
        <v>0.72287151694338181</v>
      </c>
      <c r="AB35" s="11">
        <v>0.72890899546986965</v>
      </c>
      <c r="AC35" s="11">
        <v>0.73467699350000359</v>
      </c>
      <c r="AD35" s="11">
        <v>0.73979824736920374</v>
      </c>
      <c r="AE35" s="11">
        <v>0.74457945032114492</v>
      </c>
      <c r="AF35" s="11">
        <v>0.74977317323118842</v>
      </c>
      <c r="AG35" s="11">
        <v>0.75489056403718102</v>
      </c>
      <c r="AH35" s="11">
        <v>0.7593848223355214</v>
      </c>
      <c r="AI35" s="11">
        <v>0.76370247673017977</v>
      </c>
      <c r="AJ35" s="11">
        <v>0.76805153058106168</v>
      </c>
      <c r="AK35" s="11">
        <v>0.77195952441582183</v>
      </c>
      <c r="AL35" s="11">
        <v>0.77557355526226401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55.824539033593837</v>
      </c>
      <c r="N37" s="87">
        <f t="shared" ref="N37:AL37" si="19">SUM(N38:N39)</f>
        <v>59.617055076088732</v>
      </c>
      <c r="O37" s="87">
        <f t="shared" si="19"/>
        <v>64.439968379649812</v>
      </c>
      <c r="P37" s="87">
        <f t="shared" si="19"/>
        <v>63.987215082862363</v>
      </c>
      <c r="Q37" s="87">
        <f t="shared" si="19"/>
        <v>62.718634498643141</v>
      </c>
      <c r="R37" s="87">
        <f t="shared" si="19"/>
        <v>62.541417404560072</v>
      </c>
      <c r="S37" s="87">
        <f t="shared" si="19"/>
        <v>64.21350071923375</v>
      </c>
      <c r="T37" s="87">
        <f t="shared" si="19"/>
        <v>61.118447366841487</v>
      </c>
      <c r="U37" s="87">
        <f t="shared" si="19"/>
        <v>60.875636114890071</v>
      </c>
      <c r="V37" s="87">
        <f t="shared" si="19"/>
        <v>61.294599016954052</v>
      </c>
      <c r="W37" s="87">
        <f t="shared" si="19"/>
        <v>61.197808110554703</v>
      </c>
      <c r="X37" s="87">
        <f t="shared" si="19"/>
        <v>61.633898002513838</v>
      </c>
      <c r="Y37" s="87">
        <f t="shared" si="19"/>
        <v>61.587409782789528</v>
      </c>
      <c r="Z37" s="87">
        <f t="shared" si="19"/>
        <v>61.747106456296656</v>
      </c>
      <c r="AA37" s="87">
        <f t="shared" si="19"/>
        <v>61.982567312953684</v>
      </c>
      <c r="AB37" s="87">
        <f t="shared" si="19"/>
        <v>62.113905127412991</v>
      </c>
      <c r="AC37" s="87">
        <f t="shared" si="19"/>
        <v>62.19654800583276</v>
      </c>
      <c r="AD37" s="87">
        <f t="shared" si="19"/>
        <v>62.231747942745443</v>
      </c>
      <c r="AE37" s="87">
        <f t="shared" si="19"/>
        <v>62.262894735081382</v>
      </c>
      <c r="AF37" s="87">
        <f t="shared" si="19"/>
        <v>62.278598008137457</v>
      </c>
      <c r="AG37" s="87">
        <f t="shared" si="19"/>
        <v>62.27154551618699</v>
      </c>
      <c r="AH37" s="87">
        <f t="shared" si="19"/>
        <v>62.309160840536229</v>
      </c>
      <c r="AI37" s="87">
        <f t="shared" si="19"/>
        <v>62.305181197858133</v>
      </c>
      <c r="AJ37" s="87">
        <f t="shared" si="19"/>
        <v>62.295773892260534</v>
      </c>
      <c r="AK37" s="87">
        <f t="shared" si="19"/>
        <v>62.281251261108807</v>
      </c>
      <c r="AL37" s="87">
        <f t="shared" si="19"/>
        <v>62.296865943881812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44.216041980109793</v>
      </c>
      <c r="N38" s="11">
        <v>47.947304862710567</v>
      </c>
      <c r="O38" s="11">
        <v>52.331116586165003</v>
      </c>
      <c r="P38" s="11">
        <v>52.083233636810277</v>
      </c>
      <c r="Q38" s="11">
        <v>51.309213666791777</v>
      </c>
      <c r="R38" s="11">
        <v>50.12186191816896</v>
      </c>
      <c r="S38" s="11">
        <v>51.698725491382362</v>
      </c>
      <c r="T38" s="11">
        <v>48.113584954425832</v>
      </c>
      <c r="U38" s="11">
        <v>47.486384573952812</v>
      </c>
      <c r="V38" s="11">
        <v>47.901529213748212</v>
      </c>
      <c r="W38" s="11">
        <v>47.652914566235552</v>
      </c>
      <c r="X38" s="11">
        <v>47.307350673861876</v>
      </c>
      <c r="Y38" s="11">
        <v>47.164294329458599</v>
      </c>
      <c r="Z38" s="11">
        <v>47.165809375380938</v>
      </c>
      <c r="AA38" s="11">
        <v>47.214055438326803</v>
      </c>
      <c r="AB38" s="11">
        <v>47.175392389096018</v>
      </c>
      <c r="AC38" s="11">
        <v>47.083789149316928</v>
      </c>
      <c r="AD38" s="11">
        <v>46.957118503534026</v>
      </c>
      <c r="AE38" s="11">
        <v>46.843064863342462</v>
      </c>
      <c r="AF38" s="11">
        <v>46.706770140579678</v>
      </c>
      <c r="AG38" s="11">
        <v>46.542941647263547</v>
      </c>
      <c r="AH38" s="11">
        <v>46.436251188899902</v>
      </c>
      <c r="AI38" s="11">
        <v>46.285079877371125</v>
      </c>
      <c r="AJ38" s="11">
        <v>46.119096281518395</v>
      </c>
      <c r="AK38" s="11">
        <v>45.951838018386759</v>
      </c>
      <c r="AL38" s="11">
        <v>45.81395431501516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11.608497053484044</v>
      </c>
      <c r="N39" s="11">
        <v>11.669750213378165</v>
      </c>
      <c r="O39" s="11">
        <v>12.108851793484808</v>
      </c>
      <c r="P39" s="11">
        <v>11.903981446052089</v>
      </c>
      <c r="Q39" s="11">
        <v>11.409420831851365</v>
      </c>
      <c r="R39" s="11">
        <v>12.419555486391111</v>
      </c>
      <c r="S39" s="11">
        <v>12.514775227851384</v>
      </c>
      <c r="T39" s="11">
        <v>13.004862412415655</v>
      </c>
      <c r="U39" s="11">
        <v>13.389251540937259</v>
      </c>
      <c r="V39" s="11">
        <v>13.393069803205837</v>
      </c>
      <c r="W39" s="11">
        <v>13.54489354431915</v>
      </c>
      <c r="X39" s="11">
        <v>14.326547328651964</v>
      </c>
      <c r="Y39" s="11">
        <v>14.423115453330928</v>
      </c>
      <c r="Z39" s="11">
        <v>14.58129708091572</v>
      </c>
      <c r="AA39" s="11">
        <v>14.768511874626883</v>
      </c>
      <c r="AB39" s="11">
        <v>14.93851273831697</v>
      </c>
      <c r="AC39" s="11">
        <v>15.112758856515834</v>
      </c>
      <c r="AD39" s="11">
        <v>15.27462943921142</v>
      </c>
      <c r="AE39" s="11">
        <v>15.419829871738921</v>
      </c>
      <c r="AF39" s="11">
        <v>15.571827867557779</v>
      </c>
      <c r="AG39" s="11">
        <v>15.728603868923441</v>
      </c>
      <c r="AH39" s="11">
        <v>15.872909651636325</v>
      </c>
      <c r="AI39" s="11">
        <v>16.020101320487012</v>
      </c>
      <c r="AJ39" s="11">
        <v>16.176677610742139</v>
      </c>
      <c r="AK39" s="11">
        <v>16.329413242722048</v>
      </c>
      <c r="AL39" s="11">
        <v>16.482911628866653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37.314313992722361</v>
      </c>
      <c r="N41" s="87">
        <f t="shared" ref="N41" si="20">SUM(N42:N43)</f>
        <v>37.992238536427053</v>
      </c>
      <c r="O41" s="87">
        <f t="shared" ref="O41" si="21">SUM(O42:O43)</f>
        <v>39.357507560237956</v>
      </c>
      <c r="P41" s="87">
        <f t="shared" ref="P41" si="22">SUM(P42:P43)</f>
        <v>37.651014659686538</v>
      </c>
      <c r="Q41" s="87">
        <f t="shared" ref="Q41" si="23">SUM(Q42:Q43)</f>
        <v>39.747381238459241</v>
      </c>
      <c r="R41" s="87">
        <f t="shared" ref="R41" si="24">SUM(R42:R43)</f>
        <v>39.354939895378926</v>
      </c>
      <c r="S41" s="87">
        <f t="shared" ref="S41" si="25">SUM(S42:S43)</f>
        <v>42.773773231316987</v>
      </c>
      <c r="T41" s="87">
        <f t="shared" ref="T41" si="26">SUM(T42:T43)</f>
        <v>41.486499958015223</v>
      </c>
      <c r="U41" s="87">
        <f t="shared" ref="U41" si="27">SUM(U42:U43)</f>
        <v>42.722771254098461</v>
      </c>
      <c r="V41" s="87">
        <f t="shared" ref="V41" si="28">SUM(V42:V43)</f>
        <v>43.646490692368118</v>
      </c>
      <c r="W41" s="87">
        <f t="shared" ref="W41" si="29">SUM(W42:W43)</f>
        <v>36.463521547400461</v>
      </c>
      <c r="X41" s="87">
        <f t="shared" ref="X41" si="30">SUM(X42:X43)</f>
        <v>37.764200561654192</v>
      </c>
      <c r="Y41" s="87">
        <f t="shared" ref="Y41" si="31">SUM(Y42:Y43)</f>
        <v>37.217900639465576</v>
      </c>
      <c r="Z41" s="87">
        <f t="shared" ref="Z41" si="32">SUM(Z42:Z43)</f>
        <v>37.051913184869889</v>
      </c>
      <c r="AA41" s="87">
        <f t="shared" ref="AA41" si="33">SUM(AA42:AA43)</f>
        <v>36.934309141496257</v>
      </c>
      <c r="AB41" s="87">
        <f t="shared" ref="AB41" si="34">SUM(AB42:AB43)</f>
        <v>36.752264054723646</v>
      </c>
      <c r="AC41" s="87">
        <f t="shared" ref="AC41" si="35">SUM(AC42:AC43)</f>
        <v>36.557780179390562</v>
      </c>
      <c r="AD41" s="87">
        <f t="shared" ref="AD41" si="36">SUM(AD42:AD43)</f>
        <v>36.382320556149764</v>
      </c>
      <c r="AE41" s="87">
        <f t="shared" ref="AE41" si="37">SUM(AE42:AE43)</f>
        <v>36.207139662170817</v>
      </c>
      <c r="AF41" s="87">
        <f t="shared" ref="AF41" si="38">SUM(AF42:AF43)</f>
        <v>36.033391485622609</v>
      </c>
      <c r="AG41" s="87">
        <f t="shared" ref="AG41" si="39">SUM(AG42:AG43)</f>
        <v>35.867613999152717</v>
      </c>
      <c r="AH41" s="87">
        <f t="shared" ref="AH41" si="40">SUM(AH42:AH43)</f>
        <v>35.691447764155136</v>
      </c>
      <c r="AI41" s="87">
        <f t="shared" ref="AI41" si="41">SUM(AI42:AI43)</f>
        <v>35.546950043166078</v>
      </c>
      <c r="AJ41" s="87">
        <f t="shared" ref="AJ41" si="42">SUM(AJ42:AJ43)</f>
        <v>35.434821968120687</v>
      </c>
      <c r="AK41" s="87">
        <f t="shared" ref="AK41" si="43">SUM(AK42:AK43)</f>
        <v>35.360484536685249</v>
      </c>
      <c r="AL41" s="87">
        <f t="shared" ref="AL41" si="44">SUM(AL42:AL43)</f>
        <v>35.288246100373918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11.558162308123176</v>
      </c>
      <c r="N42" s="11">
        <v>11.228649681449172</v>
      </c>
      <c r="O42" s="11">
        <v>11.325790887637838</v>
      </c>
      <c r="P42" s="11">
        <v>11.511927514357433</v>
      </c>
      <c r="Q42" s="11">
        <v>11.879442259307874</v>
      </c>
      <c r="R42" s="11">
        <v>11.738311185066136</v>
      </c>
      <c r="S42" s="11">
        <v>12.390327342077818</v>
      </c>
      <c r="T42" s="11">
        <v>12.774535219057544</v>
      </c>
      <c r="U42" s="11">
        <v>12.469062195875821</v>
      </c>
      <c r="V42" s="11">
        <v>12.185109177380017</v>
      </c>
      <c r="W42" s="11">
        <v>10.744740318669564</v>
      </c>
      <c r="X42" s="11">
        <v>11.604252664189927</v>
      </c>
      <c r="Y42" s="11">
        <v>11.500585182800906</v>
      </c>
      <c r="Z42" s="11">
        <v>11.484307275784746</v>
      </c>
      <c r="AA42" s="11">
        <v>11.47217490040974</v>
      </c>
      <c r="AB42" s="11">
        <v>11.422884855871242</v>
      </c>
      <c r="AC42" s="11">
        <v>11.349873975205419</v>
      </c>
      <c r="AD42" s="11">
        <v>11.287077238264377</v>
      </c>
      <c r="AE42" s="11">
        <v>11.229392155958232</v>
      </c>
      <c r="AF42" s="11">
        <v>11.166896414918837</v>
      </c>
      <c r="AG42" s="11">
        <v>11.10516755893828</v>
      </c>
      <c r="AH42" s="11">
        <v>11.046332388757818</v>
      </c>
      <c r="AI42" s="11">
        <v>10.980327428273949</v>
      </c>
      <c r="AJ42" s="11">
        <v>10.928742622737769</v>
      </c>
      <c r="AK42" s="11">
        <v>10.904452005198142</v>
      </c>
      <c r="AL42" s="11">
        <v>10.876026155973342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25.756151684599182</v>
      </c>
      <c r="N43" s="11">
        <v>26.763588854977879</v>
      </c>
      <c r="O43" s="11">
        <v>28.031716672600115</v>
      </c>
      <c r="P43" s="11">
        <v>26.139087145329107</v>
      </c>
      <c r="Q43" s="11">
        <v>27.867938979151365</v>
      </c>
      <c r="R43" s="11">
        <v>27.616628710312789</v>
      </c>
      <c r="S43" s="11">
        <v>30.383445889239169</v>
      </c>
      <c r="T43" s="11">
        <v>28.711964738957679</v>
      </c>
      <c r="U43" s="11">
        <v>30.253709058222643</v>
      </c>
      <c r="V43" s="11">
        <v>31.461381514988105</v>
      </c>
      <c r="W43" s="11">
        <v>25.718781228730894</v>
      </c>
      <c r="X43" s="11">
        <v>26.159947897464267</v>
      </c>
      <c r="Y43" s="11">
        <v>25.717315456664672</v>
      </c>
      <c r="Z43" s="11">
        <v>25.567605909085142</v>
      </c>
      <c r="AA43" s="11">
        <v>25.462134241086517</v>
      </c>
      <c r="AB43" s="11">
        <v>25.329379198852404</v>
      </c>
      <c r="AC43" s="11">
        <v>25.207906204185146</v>
      </c>
      <c r="AD43" s="11">
        <v>25.095243317885391</v>
      </c>
      <c r="AE43" s="11">
        <v>24.977747506212584</v>
      </c>
      <c r="AF43" s="11">
        <v>24.86649507070377</v>
      </c>
      <c r="AG43" s="11">
        <v>24.762446440214436</v>
      </c>
      <c r="AH43" s="11">
        <v>24.645115375397317</v>
      </c>
      <c r="AI43" s="11">
        <v>24.566622614892125</v>
      </c>
      <c r="AJ43" s="11">
        <v>24.506079345382915</v>
      </c>
      <c r="AK43" s="11">
        <v>24.456032531487111</v>
      </c>
      <c r="AL43" s="11">
        <v>24.412219944400576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89.398270186061922</v>
      </c>
      <c r="N45" s="87">
        <f t="shared" ref="N45" si="45">SUM(N46:N47)</f>
        <v>91.795778311027959</v>
      </c>
      <c r="O45" s="87">
        <f t="shared" ref="O45" si="46">SUM(O46:O47)</f>
        <v>95.424564187562282</v>
      </c>
      <c r="P45" s="87">
        <f t="shared" ref="P45" si="47">SUM(P46:P47)</f>
        <v>90.293008578576959</v>
      </c>
      <c r="Q45" s="87">
        <f t="shared" ref="Q45" si="48">SUM(Q46:Q47)</f>
        <v>94.987997162880518</v>
      </c>
      <c r="R45" s="87">
        <f t="shared" ref="R45" si="49">SUM(R46:R47)</f>
        <v>95.647235963782123</v>
      </c>
      <c r="S45" s="87">
        <f t="shared" ref="S45" si="50">SUM(S46:S47)</f>
        <v>96.906624689794697</v>
      </c>
      <c r="T45" s="87">
        <f t="shared" ref="T45" si="51">SUM(T46:T47)</f>
        <v>94.701661815916182</v>
      </c>
      <c r="U45" s="87">
        <f t="shared" ref="U45" si="52">SUM(U46:U47)</f>
        <v>92.73749850427842</v>
      </c>
      <c r="V45" s="87">
        <f t="shared" ref="V45" si="53">SUM(V46:V47)</f>
        <v>96.459298877025802</v>
      </c>
      <c r="W45" s="87">
        <f t="shared" ref="W45" si="54">SUM(W46:W47)</f>
        <v>87.747133228473288</v>
      </c>
      <c r="X45" s="87">
        <f t="shared" ref="X45" si="55">SUM(X46:X47)</f>
        <v>87.958063714053168</v>
      </c>
      <c r="Y45" s="87">
        <f t="shared" ref="Y45" si="56">SUM(Y46:Y47)</f>
        <v>87.774125670519908</v>
      </c>
      <c r="Z45" s="87">
        <f t="shared" ref="Z45" si="57">SUM(Z46:Z47)</f>
        <v>87.676228118662976</v>
      </c>
      <c r="AA45" s="87">
        <f t="shared" ref="AA45" si="58">SUM(AA46:AA47)</f>
        <v>87.65834676449866</v>
      </c>
      <c r="AB45" s="87">
        <f t="shared" ref="AB45" si="59">SUM(AB46:AB47)</f>
        <v>87.418844276352701</v>
      </c>
      <c r="AC45" s="87">
        <f t="shared" ref="AC45" si="60">SUM(AC46:AC47)</f>
        <v>87.107899317371491</v>
      </c>
      <c r="AD45" s="87">
        <f t="shared" ref="AD45" si="61">SUM(AD46:AD47)</f>
        <v>86.776018004802154</v>
      </c>
      <c r="AE45" s="87">
        <f t="shared" ref="AE45" si="62">SUM(AE46:AE47)</f>
        <v>86.434596966018177</v>
      </c>
      <c r="AF45" s="87">
        <f t="shared" ref="AF45" si="63">SUM(AF46:AF47)</f>
        <v>86.109116097288847</v>
      </c>
      <c r="AG45" s="87">
        <f t="shared" ref="AG45" si="64">SUM(AG46:AG47)</f>
        <v>85.780725372045211</v>
      </c>
      <c r="AH45" s="87">
        <f t="shared" ref="AH45" si="65">SUM(AH46:AH47)</f>
        <v>85.445974664195347</v>
      </c>
      <c r="AI45" s="87">
        <f t="shared" ref="AI45" si="66">SUM(AI46:AI47)</f>
        <v>85.111025694556233</v>
      </c>
      <c r="AJ45" s="87">
        <f t="shared" ref="AJ45" si="67">SUM(AJ46:AJ47)</f>
        <v>84.822421053079836</v>
      </c>
      <c r="AK45" s="87">
        <f t="shared" ref="AK45" si="68">SUM(AK46:AK47)</f>
        <v>84.478049037008233</v>
      </c>
      <c r="AL45" s="87">
        <f t="shared" ref="AL45" si="69">SUM(AL46:AL47)</f>
        <v>84.056873174799676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10.220440371134215</v>
      </c>
      <c r="N46" s="11">
        <v>10.42142636819602</v>
      </c>
      <c r="O46" s="11">
        <v>10.393882732158094</v>
      </c>
      <c r="P46" s="11">
        <v>10.094627626308254</v>
      </c>
      <c r="Q46" s="11">
        <v>11.316187627629853</v>
      </c>
      <c r="R46" s="11">
        <v>11.17167519731867</v>
      </c>
      <c r="S46" s="11">
        <v>11.68567626146462</v>
      </c>
      <c r="T46" s="11">
        <v>10.670745236242253</v>
      </c>
      <c r="U46" s="11">
        <v>10.03886592452365</v>
      </c>
      <c r="V46" s="11">
        <v>10.09302432608356</v>
      </c>
      <c r="W46" s="11">
        <v>8.9228356697226037</v>
      </c>
      <c r="X46" s="11">
        <v>15.42793699281451</v>
      </c>
      <c r="Y46" s="11">
        <v>15.566341126554731</v>
      </c>
      <c r="Z46" s="11">
        <v>15.776490859483541</v>
      </c>
      <c r="AA46" s="11">
        <v>15.998291501867486</v>
      </c>
      <c r="AB46" s="11">
        <v>16.144100587044484</v>
      </c>
      <c r="AC46" s="11">
        <v>16.234384077009835</v>
      </c>
      <c r="AD46" s="11">
        <v>16.372642194660099</v>
      </c>
      <c r="AE46" s="11">
        <v>16.561731180622619</v>
      </c>
      <c r="AF46" s="11">
        <v>16.760450111702287</v>
      </c>
      <c r="AG46" s="11">
        <v>16.946276534584722</v>
      </c>
      <c r="AH46" s="11">
        <v>17.118143307480786</v>
      </c>
      <c r="AI46" s="11">
        <v>17.288926432574502</v>
      </c>
      <c r="AJ46" s="11">
        <v>17.4581580464721</v>
      </c>
      <c r="AK46" s="11">
        <v>17.621095465630944</v>
      </c>
      <c r="AL46" s="11">
        <v>17.79277383696374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79.177829814927705</v>
      </c>
      <c r="N47" s="11">
        <v>81.374351942831936</v>
      </c>
      <c r="O47" s="11">
        <v>85.030681455404192</v>
      </c>
      <c r="P47" s="11">
        <v>80.198380952268707</v>
      </c>
      <c r="Q47" s="11">
        <v>83.671809535250659</v>
      </c>
      <c r="R47" s="11">
        <v>84.475560766463445</v>
      </c>
      <c r="S47" s="11">
        <v>85.220948428330075</v>
      </c>
      <c r="T47" s="11">
        <v>84.030916579673928</v>
      </c>
      <c r="U47" s="11">
        <v>82.698632579754772</v>
      </c>
      <c r="V47" s="11">
        <v>86.366274550942236</v>
      </c>
      <c r="W47" s="11">
        <v>78.824297558750686</v>
      </c>
      <c r="X47" s="11">
        <v>72.530126721238659</v>
      </c>
      <c r="Y47" s="11">
        <v>72.207784543965175</v>
      </c>
      <c r="Z47" s="11">
        <v>71.899737259179432</v>
      </c>
      <c r="AA47" s="11">
        <v>71.660055262631175</v>
      </c>
      <c r="AB47" s="11">
        <v>71.27474368930821</v>
      </c>
      <c r="AC47" s="11">
        <v>70.873515240361655</v>
      </c>
      <c r="AD47" s="11">
        <v>70.403375810142052</v>
      </c>
      <c r="AE47" s="11">
        <v>69.872865785395561</v>
      </c>
      <c r="AF47" s="11">
        <v>69.348665985586564</v>
      </c>
      <c r="AG47" s="11">
        <v>68.834448837460485</v>
      </c>
      <c r="AH47" s="11">
        <v>68.327831356714555</v>
      </c>
      <c r="AI47" s="11">
        <v>67.822099261981734</v>
      </c>
      <c r="AJ47" s="11">
        <v>67.364263006607729</v>
      </c>
      <c r="AK47" s="11">
        <v>66.856953571377289</v>
      </c>
      <c r="AL47" s="11">
        <v>66.264099337835944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755.82799999999986</v>
      </c>
      <c r="N49" s="87">
        <f t="shared" si="70"/>
        <v>757.76900000000046</v>
      </c>
      <c r="O49" s="87">
        <f t="shared" si="70"/>
        <v>789.30900000000042</v>
      </c>
      <c r="P49" s="87">
        <f t="shared" si="70"/>
        <v>780.96999999999946</v>
      </c>
      <c r="Q49" s="87">
        <f t="shared" si="70"/>
        <v>799.53999999999985</v>
      </c>
      <c r="R49" s="87">
        <f t="shared" si="70"/>
        <v>810.76200000000017</v>
      </c>
      <c r="S49" s="87">
        <f t="shared" si="70"/>
        <v>841.92499999999984</v>
      </c>
      <c r="T49" s="87">
        <f t="shared" si="70"/>
        <v>824.93300000000011</v>
      </c>
      <c r="U49" s="87">
        <f t="shared" si="70"/>
        <v>820.92500000000007</v>
      </c>
      <c r="V49" s="87">
        <f t="shared" si="70"/>
        <v>863.70900000000017</v>
      </c>
      <c r="W49" s="87">
        <f t="shared" si="70"/>
        <v>844.02900000000022</v>
      </c>
      <c r="X49" s="87">
        <f t="shared" si="70"/>
        <v>846.0139999999999</v>
      </c>
      <c r="Y49" s="87">
        <f t="shared" si="70"/>
        <v>847.74900000000036</v>
      </c>
      <c r="Z49" s="87">
        <f t="shared" si="70"/>
        <v>851.82600000000036</v>
      </c>
      <c r="AA49" s="87">
        <f t="shared" si="70"/>
        <v>856.92699999999991</v>
      </c>
      <c r="AB49" s="87">
        <f t="shared" si="70"/>
        <v>860.255</v>
      </c>
      <c r="AC49" s="87">
        <f t="shared" si="70"/>
        <v>863.00700000000018</v>
      </c>
      <c r="AD49" s="87">
        <f t="shared" si="70"/>
        <v>865.43899999999951</v>
      </c>
      <c r="AE49" s="87">
        <f t="shared" ref="AE49:AL49" si="71">SUM(AE5,AE9,AE15,AE22,AE26,AE32,AE37,AE41,AE45)</f>
        <v>867.82899999999938</v>
      </c>
      <c r="AF49" s="87">
        <f t="shared" si="71"/>
        <v>870.19700000000046</v>
      </c>
      <c r="AG49" s="87">
        <f t="shared" si="71"/>
        <v>872.80999999999983</v>
      </c>
      <c r="AH49" s="87">
        <f t="shared" si="71"/>
        <v>875.33399999999961</v>
      </c>
      <c r="AI49" s="87">
        <f t="shared" si="71"/>
        <v>877.846</v>
      </c>
      <c r="AJ49" s="87">
        <f t="shared" si="71"/>
        <v>880.40300000000025</v>
      </c>
      <c r="AK49" s="87">
        <f t="shared" si="71"/>
        <v>882.94499999999994</v>
      </c>
      <c r="AL49" s="87">
        <f t="shared" si="71"/>
        <v>885.48499999999945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9.7136063283950635E-2</v>
      </c>
      <c r="N52" s="337">
        <f t="shared" si="73"/>
        <v>0.10602334317353151</v>
      </c>
      <c r="O52" s="337">
        <f t="shared" si="73"/>
        <v>0.10837680995971319</v>
      </c>
      <c r="P52" s="337">
        <f t="shared" si="73"/>
        <v>0.1115387716292109</v>
      </c>
      <c r="Q52" s="337">
        <f t="shared" si="73"/>
        <v>0.11103378657154629</v>
      </c>
      <c r="R52" s="337">
        <f t="shared" si="73"/>
        <v>0.11148197031506669</v>
      </c>
      <c r="S52" s="337">
        <f t="shared" si="73"/>
        <v>0.11383858742680361</v>
      </c>
      <c r="T52" s="337">
        <f t="shared" si="73"/>
        <v>0.11576715066225284</v>
      </c>
      <c r="U52" s="337">
        <f t="shared" si="73"/>
        <v>0.11756115757814753</v>
      </c>
      <c r="V52" s="337">
        <f t="shared" si="73"/>
        <v>0.11966056267607433</v>
      </c>
      <c r="W52" s="337">
        <f t="shared" si="73"/>
        <v>0.12261409223710129</v>
      </c>
      <c r="X52" s="337">
        <f t="shared" si="73"/>
        <v>0.1112240902460316</v>
      </c>
      <c r="Y52" s="337">
        <f t="shared" si="73"/>
        <v>0.11199833463303742</v>
      </c>
      <c r="Z52" s="337">
        <f t="shared" si="73"/>
        <v>0.11271582477809997</v>
      </c>
      <c r="AA52" s="337">
        <f t="shared" si="73"/>
        <v>0.11341302802309958</v>
      </c>
      <c r="AB52" s="337">
        <f t="shared" si="73"/>
        <v>0.11407731635980867</v>
      </c>
      <c r="AC52" s="337">
        <f t="shared" si="73"/>
        <v>0.1147329062578786</v>
      </c>
      <c r="AD52" s="337">
        <f t="shared" si="73"/>
        <v>0.11540334837496384</v>
      </c>
      <c r="AE52" s="337">
        <f t="shared" ref="AE52:AL52" si="74">AE5/AE$49</f>
        <v>0.11603936521682041</v>
      </c>
      <c r="AF52" s="337">
        <f t="shared" si="74"/>
        <v>0.11664901397800746</v>
      </c>
      <c r="AG52" s="337">
        <f t="shared" si="74"/>
        <v>0.11726612084379814</v>
      </c>
      <c r="AH52" s="337">
        <f t="shared" si="74"/>
        <v>0.11786652984636392</v>
      </c>
      <c r="AI52" s="337">
        <f t="shared" si="74"/>
        <v>0.11850199862629997</v>
      </c>
      <c r="AJ52" s="337">
        <f t="shared" si="74"/>
        <v>0.11910140756497795</v>
      </c>
      <c r="AK52" s="337">
        <f t="shared" si="74"/>
        <v>0.11979574781950221</v>
      </c>
      <c r="AL52" s="337">
        <f t="shared" si="74"/>
        <v>0.12043899679294767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6.8424336737638231E-2</v>
      </c>
      <c r="N53" s="336">
        <f t="shared" si="75"/>
        <v>7.353795845144212E-2</v>
      </c>
      <c r="O53" s="336">
        <f t="shared" si="75"/>
        <v>7.4679239784874021E-2</v>
      </c>
      <c r="P53" s="336">
        <f t="shared" si="75"/>
        <v>7.6968094840049503E-2</v>
      </c>
      <c r="Q53" s="336">
        <f t="shared" si="75"/>
        <v>7.3757271470062308E-2</v>
      </c>
      <c r="R53" s="336">
        <f t="shared" si="75"/>
        <v>7.5971871609740352E-2</v>
      </c>
      <c r="S53" s="336">
        <f t="shared" si="75"/>
        <v>8.1243869401410554E-2</v>
      </c>
      <c r="T53" s="336">
        <f t="shared" si="75"/>
        <v>8.1489755922866128E-2</v>
      </c>
      <c r="U53" s="336">
        <f t="shared" si="75"/>
        <v>8.2528976501052106E-2</v>
      </c>
      <c r="V53" s="336">
        <f t="shared" si="75"/>
        <v>8.4354378579156897E-2</v>
      </c>
      <c r="W53" s="336">
        <f t="shared" si="75"/>
        <v>8.7133338558466986E-2</v>
      </c>
      <c r="X53" s="336">
        <f t="shared" si="75"/>
        <v>7.6222299636088939E-2</v>
      </c>
      <c r="Y53" s="336">
        <f t="shared" si="75"/>
        <v>7.6599109573026611E-2</v>
      </c>
      <c r="Z53" s="336">
        <f t="shared" si="75"/>
        <v>7.695922957058203E-2</v>
      </c>
      <c r="AA53" s="336">
        <f t="shared" si="75"/>
        <v>7.7306352804147174E-2</v>
      </c>
      <c r="AB53" s="336">
        <f t="shared" si="75"/>
        <v>7.763674608718743E-2</v>
      </c>
      <c r="AC53" s="336">
        <f t="shared" si="75"/>
        <v>7.7955689391174754E-2</v>
      </c>
      <c r="AD53" s="336">
        <f t="shared" si="75"/>
        <v>7.8276024781681344E-2</v>
      </c>
      <c r="AE53" s="336">
        <f t="shared" ref="AE53:AL53" si="76">AE6/AE$49</f>
        <v>7.8590643298135074E-2</v>
      </c>
      <c r="AF53" s="336">
        <f t="shared" si="76"/>
        <v>7.8890251435512954E-2</v>
      </c>
      <c r="AG53" s="336">
        <f t="shared" si="76"/>
        <v>7.9195812016916181E-2</v>
      </c>
      <c r="AH53" s="336">
        <f t="shared" si="76"/>
        <v>7.9488958187038702E-2</v>
      </c>
      <c r="AI53" s="336">
        <f t="shared" si="76"/>
        <v>7.9806586519260619E-2</v>
      </c>
      <c r="AJ53" s="336">
        <f t="shared" si="76"/>
        <v>8.0108152181508574E-2</v>
      </c>
      <c r="AK53" s="336">
        <f t="shared" si="76"/>
        <v>8.0469978603584083E-2</v>
      </c>
      <c r="AL53" s="336">
        <f t="shared" si="76"/>
        <v>8.0786183521140545E-2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2.8711726546312405E-2</v>
      </c>
      <c r="N54" s="336">
        <f t="shared" si="77"/>
        <v>3.2485384722089401E-2</v>
      </c>
      <c r="O54" s="336">
        <f t="shared" si="77"/>
        <v>3.369757017483916E-2</v>
      </c>
      <c r="P54" s="336">
        <f t="shared" si="77"/>
        <v>3.4570676789161384E-2</v>
      </c>
      <c r="Q54" s="336">
        <f t="shared" si="77"/>
        <v>3.7276515101483984E-2</v>
      </c>
      <c r="R54" s="336">
        <f t="shared" si="77"/>
        <v>3.551009870532635E-2</v>
      </c>
      <c r="S54" s="336">
        <f t="shared" si="77"/>
        <v>3.2594718025393078E-2</v>
      </c>
      <c r="T54" s="336">
        <f t="shared" si="77"/>
        <v>3.42773947393867E-2</v>
      </c>
      <c r="U54" s="336">
        <f t="shared" si="77"/>
        <v>3.5032181077095416E-2</v>
      </c>
      <c r="V54" s="336">
        <f t="shared" si="77"/>
        <v>3.530618409691743E-2</v>
      </c>
      <c r="W54" s="336">
        <f t="shared" si="77"/>
        <v>3.5480753678634305E-2</v>
      </c>
      <c r="X54" s="336">
        <f t="shared" si="77"/>
        <v>3.5001790609942657E-2</v>
      </c>
      <c r="Y54" s="336">
        <f t="shared" si="77"/>
        <v>3.5399225060010808E-2</v>
      </c>
      <c r="Z54" s="336">
        <f t="shared" si="77"/>
        <v>3.5756595207517942E-2</v>
      </c>
      <c r="AA54" s="336">
        <f t="shared" si="77"/>
        <v>3.6106675218952403E-2</v>
      </c>
      <c r="AB54" s="336">
        <f t="shared" si="77"/>
        <v>3.6440570272621237E-2</v>
      </c>
      <c r="AC54" s="336">
        <f t="shared" si="77"/>
        <v>3.6777216866703842E-2</v>
      </c>
      <c r="AD54" s="336">
        <f t="shared" si="77"/>
        <v>3.7127323593282503E-2</v>
      </c>
      <c r="AE54" s="336">
        <f t="shared" ref="AE54:AL54" si="78">AE7/AE$49</f>
        <v>3.744872191868534E-2</v>
      </c>
      <c r="AF54" s="336">
        <f t="shared" si="78"/>
        <v>3.7758762542494509E-2</v>
      </c>
      <c r="AG54" s="336">
        <f t="shared" si="78"/>
        <v>3.807030882688197E-2</v>
      </c>
      <c r="AH54" s="336">
        <f t="shared" si="78"/>
        <v>3.8377571659325212E-2</v>
      </c>
      <c r="AI54" s="336">
        <f t="shared" si="78"/>
        <v>3.8695412107039348E-2</v>
      </c>
      <c r="AJ54" s="336">
        <f t="shared" si="78"/>
        <v>3.8993255383469365E-2</v>
      </c>
      <c r="AK54" s="336">
        <f t="shared" si="78"/>
        <v>3.9325769215918127E-2</v>
      </c>
      <c r="AL54" s="336">
        <f t="shared" si="78"/>
        <v>3.9652813271807127E-2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0.21207666903073283</v>
      </c>
      <c r="N56" s="337">
        <f t="shared" si="79"/>
        <v>0.20311586073214208</v>
      </c>
      <c r="O56" s="337">
        <f t="shared" si="79"/>
        <v>0.20232488325621489</v>
      </c>
      <c r="P56" s="337">
        <f t="shared" si="79"/>
        <v>0.20725932327177113</v>
      </c>
      <c r="Q56" s="337">
        <f t="shared" si="79"/>
        <v>0.20375808829576836</v>
      </c>
      <c r="R56" s="337">
        <f t="shared" si="79"/>
        <v>0.20335237005560758</v>
      </c>
      <c r="S56" s="337">
        <f t="shared" si="79"/>
        <v>0.2109064361592973</v>
      </c>
      <c r="T56" s="337">
        <f t="shared" si="79"/>
        <v>0.2043259148509757</v>
      </c>
      <c r="U56" s="337">
        <f t="shared" si="79"/>
        <v>0.21324862854952564</v>
      </c>
      <c r="V56" s="337">
        <f t="shared" si="79"/>
        <v>0.22036347792854816</v>
      </c>
      <c r="W56" s="337">
        <f t="shared" si="79"/>
        <v>0.23206274937680005</v>
      </c>
      <c r="X56" s="337">
        <f t="shared" si="79"/>
        <v>0.23818630538566893</v>
      </c>
      <c r="Y56" s="337">
        <f t="shared" si="79"/>
        <v>0.239411551200127</v>
      </c>
      <c r="Z56" s="337">
        <f t="shared" si="79"/>
        <v>0.24068381608256822</v>
      </c>
      <c r="AA56" s="337">
        <f t="shared" si="79"/>
        <v>0.24196452515126574</v>
      </c>
      <c r="AB56" s="337">
        <f t="shared" si="79"/>
        <v>0.24327101103760485</v>
      </c>
      <c r="AC56" s="337">
        <f t="shared" si="79"/>
        <v>0.24462000350346419</v>
      </c>
      <c r="AD56" s="337">
        <f t="shared" si="79"/>
        <v>0.24597227925095591</v>
      </c>
      <c r="AE56" s="337">
        <f t="shared" ref="AE56:AL56" si="80">AE9/AE$49</f>
        <v>0.24730629606019802</v>
      </c>
      <c r="AF56" s="337">
        <f t="shared" si="80"/>
        <v>0.24861496323329654</v>
      </c>
      <c r="AG56" s="337">
        <f t="shared" si="80"/>
        <v>0.24992997710078638</v>
      </c>
      <c r="AH56" s="337">
        <f t="shared" si="80"/>
        <v>0.25119058588675286</v>
      </c>
      <c r="AI56" s="337">
        <f t="shared" si="80"/>
        <v>0.25245832047832484</v>
      </c>
      <c r="AJ56" s="337">
        <f t="shared" si="80"/>
        <v>0.25376064608971821</v>
      </c>
      <c r="AK56" s="337">
        <f t="shared" si="80"/>
        <v>0.25511517745913037</v>
      </c>
      <c r="AL56" s="337">
        <f t="shared" si="80"/>
        <v>0.25639009969812293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6.0684315282234134E-2</v>
      </c>
      <c r="N57" s="336">
        <f t="shared" si="81"/>
        <v>5.7149216574810119E-2</v>
      </c>
      <c r="O57" s="336">
        <f t="shared" si="81"/>
        <v>5.6939275102796082E-2</v>
      </c>
      <c r="P57" s="336">
        <f t="shared" si="81"/>
        <v>5.7573929087076675E-2</v>
      </c>
      <c r="Q57" s="336">
        <f t="shared" si="81"/>
        <v>5.919160153705285E-2</v>
      </c>
      <c r="R57" s="336">
        <f t="shared" si="81"/>
        <v>6.0609273006000886E-2</v>
      </c>
      <c r="S57" s="336">
        <f t="shared" si="81"/>
        <v>6.3408707104991885E-2</v>
      </c>
      <c r="T57" s="336">
        <f t="shared" si="81"/>
        <v>5.8956303080120467E-2</v>
      </c>
      <c r="U57" s="336">
        <f t="shared" si="81"/>
        <v>6.3304169736727339E-2</v>
      </c>
      <c r="V57" s="336">
        <f t="shared" si="81"/>
        <v>6.4193038943267083E-2</v>
      </c>
      <c r="W57" s="336">
        <f t="shared" si="81"/>
        <v>6.7923245294933696E-2</v>
      </c>
      <c r="X57" s="336">
        <f t="shared" si="81"/>
        <v>7.8803021234666704E-2</v>
      </c>
      <c r="Y57" s="336">
        <f t="shared" si="81"/>
        <v>7.9541470992741461E-2</v>
      </c>
      <c r="Z57" s="336">
        <f t="shared" si="81"/>
        <v>8.0236387427008241E-2</v>
      </c>
      <c r="AA57" s="336">
        <f t="shared" si="81"/>
        <v>8.0933693448981631E-2</v>
      </c>
      <c r="AB57" s="336">
        <f t="shared" si="81"/>
        <v>8.1631137559072517E-2</v>
      </c>
      <c r="AC57" s="336">
        <f t="shared" si="81"/>
        <v>8.2346790812294998E-2</v>
      </c>
      <c r="AD57" s="336">
        <f t="shared" si="81"/>
        <v>8.3080400667547155E-2</v>
      </c>
      <c r="AE57" s="336">
        <f t="shared" ref="AE57:AL57" si="82">AE10/AE$49</f>
        <v>8.3813092394460748E-2</v>
      </c>
      <c r="AF57" s="336">
        <f t="shared" si="82"/>
        <v>8.4528499894809747E-2</v>
      </c>
      <c r="AG57" s="336">
        <f t="shared" si="82"/>
        <v>8.5248089087207199E-2</v>
      </c>
      <c r="AH57" s="336">
        <f t="shared" si="82"/>
        <v>8.5971589718711286E-2</v>
      </c>
      <c r="AI57" s="336">
        <f t="shared" si="82"/>
        <v>8.6708134936757331E-2</v>
      </c>
      <c r="AJ57" s="336">
        <f t="shared" si="82"/>
        <v>8.7441558790428017E-2</v>
      </c>
      <c r="AK57" s="336">
        <f t="shared" si="82"/>
        <v>8.8186583602189922E-2</v>
      </c>
      <c r="AL57" s="336">
        <f t="shared" si="82"/>
        <v>8.8911940062800857E-2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Coast to Capital</v>
      </c>
      <c r="L58" s="232" t="str">
        <f>'Occ T3'!A13</f>
        <v>22 Health professionals</v>
      </c>
      <c r="M58" s="336">
        <f t="shared" ref="M58:AD58" si="83">M11/M$49</f>
        <v>3.6643862679413865E-2</v>
      </c>
      <c r="N58" s="336">
        <f t="shared" si="83"/>
        <v>3.7761078312069291E-2</v>
      </c>
      <c r="O58" s="336">
        <f t="shared" si="83"/>
        <v>3.8505364346786759E-2</v>
      </c>
      <c r="P58" s="336">
        <f t="shared" si="83"/>
        <v>3.8626887251142064E-2</v>
      </c>
      <c r="Q58" s="336">
        <f t="shared" si="83"/>
        <v>3.6663076659318714E-2</v>
      </c>
      <c r="R58" s="336">
        <f t="shared" si="83"/>
        <v>3.6891771051076945E-2</v>
      </c>
      <c r="S58" s="336">
        <f t="shared" si="83"/>
        <v>3.7728985294498536E-2</v>
      </c>
      <c r="T58" s="336">
        <f t="shared" si="83"/>
        <v>4.0253177618892237E-2</v>
      </c>
      <c r="U58" s="336">
        <f t="shared" si="83"/>
        <v>3.8991323623114353E-2</v>
      </c>
      <c r="V58" s="336">
        <f t="shared" si="83"/>
        <v>4.2389381454753162E-2</v>
      </c>
      <c r="W58" s="336">
        <f t="shared" si="83"/>
        <v>4.314127758418651E-2</v>
      </c>
      <c r="X58" s="336">
        <f t="shared" si="83"/>
        <v>4.1091098026799229E-2</v>
      </c>
      <c r="Y58" s="336">
        <f t="shared" si="83"/>
        <v>4.109407139459479E-2</v>
      </c>
      <c r="Z58" s="336">
        <f t="shared" si="83"/>
        <v>4.109802192954664E-2</v>
      </c>
      <c r="AA58" s="336">
        <f t="shared" si="83"/>
        <v>4.1091204248580933E-2</v>
      </c>
      <c r="AB58" s="336">
        <f t="shared" si="83"/>
        <v>4.1073436407338668E-2</v>
      </c>
      <c r="AC58" s="336">
        <f t="shared" si="83"/>
        <v>4.1059699142756159E-2</v>
      </c>
      <c r="AD58" s="336">
        <f t="shared" si="83"/>
        <v>4.1041709644973848E-2</v>
      </c>
      <c r="AE58" s="336">
        <f t="shared" ref="AE58:AL58" si="84">AE11/AE$49</f>
        <v>4.1017430595881935E-2</v>
      </c>
      <c r="AF58" s="336">
        <f t="shared" si="84"/>
        <v>4.1014348275058114E-2</v>
      </c>
      <c r="AG58" s="336">
        <f t="shared" si="84"/>
        <v>4.1023798019489521E-2</v>
      </c>
      <c r="AH58" s="336">
        <f t="shared" si="84"/>
        <v>4.1030284048379918E-2</v>
      </c>
      <c r="AI58" s="336">
        <f t="shared" si="84"/>
        <v>4.1038193815752404E-2</v>
      </c>
      <c r="AJ58" s="336">
        <f t="shared" si="84"/>
        <v>4.1047945804907227E-2</v>
      </c>
      <c r="AK58" s="336">
        <f t="shared" si="84"/>
        <v>4.1050676693630155E-2</v>
      </c>
      <c r="AL58" s="336">
        <f t="shared" si="84"/>
        <v>4.102257191277691E-2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4.4751596727036783E-2</v>
      </c>
      <c r="N59" s="336">
        <f t="shared" si="85"/>
        <v>4.4509834000941079E-2</v>
      </c>
      <c r="O59" s="336">
        <f t="shared" si="85"/>
        <v>4.2922750864046573E-2</v>
      </c>
      <c r="P59" s="336">
        <f t="shared" si="85"/>
        <v>4.4705594681629567E-2</v>
      </c>
      <c r="Q59" s="336">
        <f t="shared" si="85"/>
        <v>4.2653517889090546E-2</v>
      </c>
      <c r="R59" s="336">
        <f t="shared" si="85"/>
        <v>4.3658482839289914E-2</v>
      </c>
      <c r="S59" s="336">
        <f t="shared" si="85"/>
        <v>4.4103968929657837E-2</v>
      </c>
      <c r="T59" s="336">
        <f t="shared" si="85"/>
        <v>4.2358340765501573E-2</v>
      </c>
      <c r="U59" s="336">
        <f t="shared" si="85"/>
        <v>4.4838224295431071E-2</v>
      </c>
      <c r="V59" s="336">
        <f t="shared" si="85"/>
        <v>4.5552221824059803E-2</v>
      </c>
      <c r="W59" s="336">
        <f t="shared" si="85"/>
        <v>4.7034141025054106E-2</v>
      </c>
      <c r="X59" s="336">
        <f t="shared" si="85"/>
        <v>4.4324817259841484E-2</v>
      </c>
      <c r="Y59" s="336">
        <f t="shared" si="85"/>
        <v>4.433062545883204E-2</v>
      </c>
      <c r="Z59" s="336">
        <f t="shared" si="85"/>
        <v>4.4425904882672979E-2</v>
      </c>
      <c r="AA59" s="336">
        <f t="shared" si="85"/>
        <v>4.4541985986838416E-2</v>
      </c>
      <c r="AB59" s="336">
        <f t="shared" si="85"/>
        <v>4.4676752564572458E-2</v>
      </c>
      <c r="AC59" s="336">
        <f t="shared" si="85"/>
        <v>4.4836966711544461E-2</v>
      </c>
      <c r="AD59" s="336">
        <f t="shared" si="85"/>
        <v>4.4993820248914879E-2</v>
      </c>
      <c r="AE59" s="336">
        <f t="shared" ref="AE59:AL59" si="86">AE12/AE$49</f>
        <v>4.5148475616596517E-2</v>
      </c>
      <c r="AF59" s="336">
        <f t="shared" si="86"/>
        <v>4.529195772894682E-2</v>
      </c>
      <c r="AG59" s="336">
        <f t="shared" si="86"/>
        <v>4.5439872031756805E-2</v>
      </c>
      <c r="AH59" s="336">
        <f t="shared" si="86"/>
        <v>4.5562311876904252E-2</v>
      </c>
      <c r="AI59" s="336">
        <f t="shared" si="86"/>
        <v>4.5691803566555216E-2</v>
      </c>
      <c r="AJ59" s="336">
        <f t="shared" si="86"/>
        <v>4.5823682741186235E-2</v>
      </c>
      <c r="AK59" s="336">
        <f t="shared" si="86"/>
        <v>4.5963531796767362E-2</v>
      </c>
      <c r="AL59" s="336">
        <f t="shared" si="86"/>
        <v>4.6086551647962104E-2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6.9996894342048074E-2</v>
      </c>
      <c r="N60" s="336">
        <f t="shared" si="87"/>
        <v>6.3695731844321576E-2</v>
      </c>
      <c r="O60" s="336">
        <f t="shared" si="87"/>
        <v>6.39574929425855E-2</v>
      </c>
      <c r="P60" s="336">
        <f t="shared" si="87"/>
        <v>6.635291225192283E-2</v>
      </c>
      <c r="Q60" s="336">
        <f t="shared" si="87"/>
        <v>6.5249892210306235E-2</v>
      </c>
      <c r="R60" s="336">
        <f t="shared" si="87"/>
        <v>6.21928431592398E-2</v>
      </c>
      <c r="S60" s="336">
        <f t="shared" si="87"/>
        <v>6.5664774830149042E-2</v>
      </c>
      <c r="T60" s="336">
        <f t="shared" si="87"/>
        <v>6.2758093386461419E-2</v>
      </c>
      <c r="U60" s="336">
        <f t="shared" si="87"/>
        <v>6.6114910894252865E-2</v>
      </c>
      <c r="V60" s="336">
        <f t="shared" si="87"/>
        <v>6.8228835706468122E-2</v>
      </c>
      <c r="W60" s="336">
        <f t="shared" si="87"/>
        <v>7.3964085472625729E-2</v>
      </c>
      <c r="X60" s="336">
        <f t="shared" si="87"/>
        <v>7.3967368864361505E-2</v>
      </c>
      <c r="Y60" s="336">
        <f t="shared" si="87"/>
        <v>7.4445383353958713E-2</v>
      </c>
      <c r="Z60" s="336">
        <f t="shared" si="87"/>
        <v>7.4923501843340345E-2</v>
      </c>
      <c r="AA60" s="336">
        <f t="shared" si="87"/>
        <v>7.5397641466864729E-2</v>
      </c>
      <c r="AB60" s="336">
        <f t="shared" si="87"/>
        <v>7.5889684506621188E-2</v>
      </c>
      <c r="AC60" s="336">
        <f t="shared" si="87"/>
        <v>7.6376546836868578E-2</v>
      </c>
      <c r="AD60" s="336">
        <f t="shared" si="87"/>
        <v>7.6856348689520071E-2</v>
      </c>
      <c r="AE60" s="336">
        <f t="shared" ref="AE60:AL60" si="88">AE13/AE$49</f>
        <v>7.7327297453258864E-2</v>
      </c>
      <c r="AF60" s="336">
        <f t="shared" si="88"/>
        <v>7.7780157334481834E-2</v>
      </c>
      <c r="AG60" s="336">
        <f t="shared" si="88"/>
        <v>7.8218217962332887E-2</v>
      </c>
      <c r="AH60" s="336">
        <f t="shared" si="88"/>
        <v>7.8626400242757397E-2</v>
      </c>
      <c r="AI60" s="336">
        <f t="shared" si="88"/>
        <v>7.9020188159259888E-2</v>
      </c>
      <c r="AJ60" s="336">
        <f t="shared" si="88"/>
        <v>7.9447458753196767E-2</v>
      </c>
      <c r="AK60" s="336">
        <f t="shared" si="88"/>
        <v>7.9914385366542939E-2</v>
      </c>
      <c r="AL60" s="336">
        <f t="shared" si="88"/>
        <v>8.0369036074583081E-2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0.13160219266007062</v>
      </c>
      <c r="N62" s="337">
        <f t="shared" si="89"/>
        <v>0.13215149676295357</v>
      </c>
      <c r="O62" s="337">
        <f t="shared" si="89"/>
        <v>0.13488074738016531</v>
      </c>
      <c r="P62" s="337">
        <f t="shared" si="89"/>
        <v>0.13299566986529035</v>
      </c>
      <c r="Q62" s="337">
        <f t="shared" si="89"/>
        <v>0.13297135057457141</v>
      </c>
      <c r="R62" s="337">
        <f t="shared" si="89"/>
        <v>0.13497854307012619</v>
      </c>
      <c r="S62" s="337">
        <f t="shared" si="89"/>
        <v>0.13443287408518864</v>
      </c>
      <c r="T62" s="337">
        <f t="shared" si="89"/>
        <v>0.13739515690525567</v>
      </c>
      <c r="U62" s="337">
        <f t="shared" si="89"/>
        <v>0.13795438508578983</v>
      </c>
      <c r="V62" s="337">
        <f t="shared" si="89"/>
        <v>0.13517983422118052</v>
      </c>
      <c r="W62" s="337">
        <f t="shared" si="89"/>
        <v>0.14295250245755894</v>
      </c>
      <c r="X62" s="337">
        <f t="shared" si="89"/>
        <v>0.1439208891800294</v>
      </c>
      <c r="Y62" s="337">
        <f t="shared" si="89"/>
        <v>0.14465282084267134</v>
      </c>
      <c r="Z62" s="337">
        <f t="shared" si="89"/>
        <v>0.1452729493160036</v>
      </c>
      <c r="AA62" s="337">
        <f t="shared" si="89"/>
        <v>0.14592748637228717</v>
      </c>
      <c r="AB62" s="337">
        <f t="shared" si="89"/>
        <v>0.14654834683975793</v>
      </c>
      <c r="AC62" s="337">
        <f t="shared" si="89"/>
        <v>0.14716948586945625</v>
      </c>
      <c r="AD62" s="337">
        <f t="shared" si="89"/>
        <v>0.1477568220385134</v>
      </c>
      <c r="AE62" s="337">
        <f t="shared" ref="AE62:AL62" si="90">AE15/AE$49</f>
        <v>0.14835525393119672</v>
      </c>
      <c r="AF62" s="337">
        <f t="shared" si="90"/>
        <v>0.14897907129045335</v>
      </c>
      <c r="AG62" s="337">
        <f t="shared" si="90"/>
        <v>0.14959707102944481</v>
      </c>
      <c r="AH62" s="337">
        <f t="shared" si="90"/>
        <v>0.1501581270684319</v>
      </c>
      <c r="AI62" s="337">
        <f t="shared" si="90"/>
        <v>0.15076106286930407</v>
      </c>
      <c r="AJ62" s="337">
        <f t="shared" si="90"/>
        <v>0.15135588249491755</v>
      </c>
      <c r="AK62" s="337">
        <f t="shared" si="90"/>
        <v>0.15196234321614038</v>
      </c>
      <c r="AL62" s="337">
        <f t="shared" si="90"/>
        <v>0.15251741384231876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1.7748761440423741E-2</v>
      </c>
      <c r="N63" s="336">
        <f t="shared" si="91"/>
        <v>1.6847569449308847E-2</v>
      </c>
      <c r="O63" s="336">
        <f t="shared" si="91"/>
        <v>1.7002132362212728E-2</v>
      </c>
      <c r="P63" s="336">
        <f t="shared" si="91"/>
        <v>1.73224052590095E-2</v>
      </c>
      <c r="Q63" s="336">
        <f t="shared" si="91"/>
        <v>1.5875035419805499E-2</v>
      </c>
      <c r="R63" s="336">
        <f t="shared" si="91"/>
        <v>1.5543871874330447E-2</v>
      </c>
      <c r="S63" s="336">
        <f t="shared" si="91"/>
        <v>1.6522515362376013E-2</v>
      </c>
      <c r="T63" s="336">
        <f t="shared" si="91"/>
        <v>1.7284178383620338E-2</v>
      </c>
      <c r="U63" s="336">
        <f t="shared" si="91"/>
        <v>1.8120612863247412E-2</v>
      </c>
      <c r="V63" s="336">
        <f t="shared" si="91"/>
        <v>1.7236502528146538E-2</v>
      </c>
      <c r="W63" s="336">
        <f t="shared" si="91"/>
        <v>1.8983803576505202E-2</v>
      </c>
      <c r="X63" s="336">
        <f t="shared" si="91"/>
        <v>1.7239868353891755E-2</v>
      </c>
      <c r="Y63" s="336">
        <f t="shared" si="91"/>
        <v>1.7306576306380939E-2</v>
      </c>
      <c r="Z63" s="336">
        <f t="shared" si="91"/>
        <v>1.737533049655008E-2</v>
      </c>
      <c r="AA63" s="336">
        <f t="shared" si="91"/>
        <v>1.7445292715205753E-2</v>
      </c>
      <c r="AB63" s="336">
        <f t="shared" si="91"/>
        <v>1.7515820938416631E-2</v>
      </c>
      <c r="AC63" s="336">
        <f t="shared" si="91"/>
        <v>1.7595085928863236E-2</v>
      </c>
      <c r="AD63" s="336">
        <f t="shared" si="91"/>
        <v>1.7666594310894401E-2</v>
      </c>
      <c r="AE63" s="336">
        <f t="shared" ref="AE63:AL63" si="92">AE16/AE$49</f>
        <v>1.7739722372276327E-2</v>
      </c>
      <c r="AF63" s="336">
        <f t="shared" si="92"/>
        <v>1.7822401265568662E-2</v>
      </c>
      <c r="AG63" s="336">
        <f t="shared" si="92"/>
        <v>1.7893993194996061E-2</v>
      </c>
      <c r="AH63" s="336">
        <f t="shared" si="92"/>
        <v>1.7969764864778536E-2</v>
      </c>
      <c r="AI63" s="336">
        <f t="shared" si="92"/>
        <v>1.8047853763714795E-2</v>
      </c>
      <c r="AJ63" s="336">
        <f t="shared" si="92"/>
        <v>1.8118808437154885E-2</v>
      </c>
      <c r="AK63" s="336">
        <f t="shared" si="92"/>
        <v>1.8189733430491122E-2</v>
      </c>
      <c r="AL63" s="336">
        <f t="shared" si="92"/>
        <v>1.8254368353498585E-2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1.4539543354020286E-2</v>
      </c>
      <c r="N64" s="336">
        <f t="shared" si="93"/>
        <v>1.7561482320238648E-2</v>
      </c>
      <c r="O64" s="336">
        <f t="shared" si="93"/>
        <v>1.7121358386277253E-2</v>
      </c>
      <c r="P64" s="336">
        <f t="shared" si="93"/>
        <v>1.650960649997851E-2</v>
      </c>
      <c r="Q64" s="336">
        <f t="shared" si="93"/>
        <v>1.5609693005804759E-2</v>
      </c>
      <c r="R64" s="336">
        <f t="shared" si="93"/>
        <v>1.6588075470144324E-2</v>
      </c>
      <c r="S64" s="336">
        <f t="shared" si="93"/>
        <v>1.6265760629720662E-2</v>
      </c>
      <c r="T64" s="336">
        <f t="shared" si="93"/>
        <v>1.6776608000080125E-2</v>
      </c>
      <c r="U64" s="336">
        <f t="shared" si="93"/>
        <v>1.7614467810189129E-2</v>
      </c>
      <c r="V64" s="336">
        <f t="shared" si="93"/>
        <v>1.8245109039111734E-2</v>
      </c>
      <c r="W64" s="336">
        <f t="shared" si="93"/>
        <v>1.9042025272441067E-2</v>
      </c>
      <c r="X64" s="336">
        <f t="shared" si="93"/>
        <v>2.758126379185051E-2</v>
      </c>
      <c r="Y64" s="336">
        <f t="shared" si="93"/>
        <v>2.7882886147152609E-2</v>
      </c>
      <c r="Z64" s="336">
        <f t="shared" si="93"/>
        <v>2.817397309825961E-2</v>
      </c>
      <c r="AA64" s="336">
        <f t="shared" si="93"/>
        <v>2.846703470201277E-2</v>
      </c>
      <c r="AB64" s="336">
        <f t="shared" si="93"/>
        <v>2.8755288397084064E-2</v>
      </c>
      <c r="AC64" s="336">
        <f t="shared" si="93"/>
        <v>2.9052940334950195E-2</v>
      </c>
      <c r="AD64" s="336">
        <f t="shared" si="93"/>
        <v>2.9344639007477042E-2</v>
      </c>
      <c r="AE64" s="336">
        <f t="shared" ref="AE64:AL64" si="94">AE17/AE$49</f>
        <v>2.9634486090129825E-2</v>
      </c>
      <c r="AF64" s="336">
        <f t="shared" si="94"/>
        <v>2.9926808421286279E-2</v>
      </c>
      <c r="AG64" s="336">
        <f t="shared" si="94"/>
        <v>3.0228896662216814E-2</v>
      </c>
      <c r="AH64" s="336">
        <f t="shared" si="94"/>
        <v>3.0499003891191583E-2</v>
      </c>
      <c r="AI64" s="336">
        <f t="shared" si="94"/>
        <v>3.0806765091257165E-2</v>
      </c>
      <c r="AJ64" s="336">
        <f t="shared" si="94"/>
        <v>3.1106163161591278E-2</v>
      </c>
      <c r="AK64" s="336">
        <f t="shared" si="94"/>
        <v>3.1404545877077042E-2</v>
      </c>
      <c r="AL64" s="336">
        <f t="shared" si="94"/>
        <v>3.1700929537505265E-2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1.2734305618935233E-2</v>
      </c>
      <c r="N65" s="336">
        <f t="shared" si="95"/>
        <v>1.4078112321447803E-2</v>
      </c>
      <c r="O65" s="336">
        <f t="shared" si="95"/>
        <v>1.4052100837795234E-2</v>
      </c>
      <c r="P65" s="336">
        <f t="shared" si="95"/>
        <v>1.2999867725122441E-2</v>
      </c>
      <c r="Q65" s="336">
        <f t="shared" si="95"/>
        <v>1.2269420775155877E-2</v>
      </c>
      <c r="R65" s="336">
        <f t="shared" si="95"/>
        <v>1.2525577238558154E-2</v>
      </c>
      <c r="S65" s="336">
        <f t="shared" si="95"/>
        <v>1.3155224006522828E-2</v>
      </c>
      <c r="T65" s="336">
        <f t="shared" si="95"/>
        <v>1.2827837957123778E-2</v>
      </c>
      <c r="U65" s="336">
        <f t="shared" si="95"/>
        <v>1.2524244052659573E-2</v>
      </c>
      <c r="V65" s="336">
        <f t="shared" si="95"/>
        <v>1.1726269241243896E-2</v>
      </c>
      <c r="W65" s="336">
        <f t="shared" si="95"/>
        <v>1.2601115712780952E-2</v>
      </c>
      <c r="X65" s="336">
        <f t="shared" si="95"/>
        <v>1.0554864654664969E-2</v>
      </c>
      <c r="Y65" s="336">
        <f t="shared" si="95"/>
        <v>1.0644379374021729E-2</v>
      </c>
      <c r="Z65" s="336">
        <f t="shared" si="95"/>
        <v>1.0684936626479577E-2</v>
      </c>
      <c r="AA65" s="336">
        <f t="shared" si="95"/>
        <v>1.0723648552592831E-2</v>
      </c>
      <c r="AB65" s="336">
        <f t="shared" si="95"/>
        <v>1.0749698384944183E-2</v>
      </c>
      <c r="AC65" s="336">
        <f t="shared" si="95"/>
        <v>1.0777896390565419E-2</v>
      </c>
      <c r="AD65" s="336">
        <f t="shared" si="95"/>
        <v>1.0805644090218818E-2</v>
      </c>
      <c r="AE65" s="336">
        <f t="shared" ref="AE65:AL65" si="96">AE18/AE$49</f>
        <v>1.0843385524702737E-2</v>
      </c>
      <c r="AF65" s="336">
        <f t="shared" si="96"/>
        <v>1.0892056566616381E-2</v>
      </c>
      <c r="AG65" s="336">
        <f t="shared" si="96"/>
        <v>1.0944288584215376E-2</v>
      </c>
      <c r="AH65" s="336">
        <f t="shared" si="96"/>
        <v>1.0987142975166744E-2</v>
      </c>
      <c r="AI65" s="336">
        <f t="shared" si="96"/>
        <v>1.1024296849494025E-2</v>
      </c>
      <c r="AJ65" s="336">
        <f t="shared" si="96"/>
        <v>1.1054465478967055E-2</v>
      </c>
      <c r="AK65" s="336">
        <f t="shared" si="96"/>
        <v>1.1080580609223775E-2</v>
      </c>
      <c r="AL65" s="336">
        <f t="shared" si="96"/>
        <v>1.1103363024643546E-2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1.6552171366078016E-2</v>
      </c>
      <c r="N66" s="336">
        <f t="shared" si="97"/>
        <v>1.9777212777649572E-2</v>
      </c>
      <c r="O66" s="336">
        <f t="shared" si="97"/>
        <v>2.1229090926276131E-2</v>
      </c>
      <c r="P66" s="336">
        <f t="shared" si="97"/>
        <v>1.9874781243695953E-2</v>
      </c>
      <c r="Q66" s="336">
        <f t="shared" si="97"/>
        <v>2.1483908806591807E-2</v>
      </c>
      <c r="R66" s="336">
        <f t="shared" si="97"/>
        <v>2.3984280608664053E-2</v>
      </c>
      <c r="S66" s="336">
        <f t="shared" si="97"/>
        <v>2.1031284712983919E-2</v>
      </c>
      <c r="T66" s="336">
        <f t="shared" si="97"/>
        <v>2.4008863663713222E-2</v>
      </c>
      <c r="U66" s="336">
        <f t="shared" si="97"/>
        <v>2.2961815252549651E-2</v>
      </c>
      <c r="V66" s="336">
        <f t="shared" si="97"/>
        <v>2.1250217653989916E-2</v>
      </c>
      <c r="W66" s="336">
        <f t="shared" si="97"/>
        <v>2.2654236557508669E-2</v>
      </c>
      <c r="X66" s="336">
        <f t="shared" si="97"/>
        <v>1.9791378198062176E-2</v>
      </c>
      <c r="Y66" s="336">
        <f t="shared" si="97"/>
        <v>1.9922343890952973E-2</v>
      </c>
      <c r="Z66" s="336">
        <f t="shared" si="97"/>
        <v>2.0017480605822653E-2</v>
      </c>
      <c r="AA66" s="336">
        <f t="shared" si="97"/>
        <v>2.0122296696959745E-2</v>
      </c>
      <c r="AB66" s="336">
        <f t="shared" si="97"/>
        <v>2.0214536260554004E-2</v>
      </c>
      <c r="AC66" s="336">
        <f t="shared" si="97"/>
        <v>2.0301972112350419E-2</v>
      </c>
      <c r="AD66" s="336">
        <f t="shared" si="97"/>
        <v>2.038881635324678E-2</v>
      </c>
      <c r="AE66" s="336">
        <f t="shared" ref="AE66:AL66" si="98">AE19/AE$49</f>
        <v>2.0488454932058472E-2</v>
      </c>
      <c r="AF66" s="336">
        <f t="shared" si="98"/>
        <v>2.0580155118944954E-2</v>
      </c>
      <c r="AG66" s="336">
        <f t="shared" si="98"/>
        <v>2.0664069386361478E-2</v>
      </c>
      <c r="AH66" s="336">
        <f t="shared" si="98"/>
        <v>2.074286905472849E-2</v>
      </c>
      <c r="AI66" s="336">
        <f t="shared" si="98"/>
        <v>2.0847138591467761E-2</v>
      </c>
      <c r="AJ66" s="336">
        <f t="shared" si="98"/>
        <v>2.0937907795520773E-2</v>
      </c>
      <c r="AK66" s="336">
        <f t="shared" si="98"/>
        <v>2.1052688921923676E-2</v>
      </c>
      <c r="AL66" s="336">
        <f t="shared" si="98"/>
        <v>2.1145366568523314E-2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7.0027410880613344E-2</v>
      </c>
      <c r="N67" s="336">
        <f t="shared" si="99"/>
        <v>6.3887119894308717E-2</v>
      </c>
      <c r="O67" s="336">
        <f t="shared" si="99"/>
        <v>6.5476064867603961E-2</v>
      </c>
      <c r="P67" s="336">
        <f t="shared" si="99"/>
        <v>6.6289009137483965E-2</v>
      </c>
      <c r="Q67" s="336">
        <f t="shared" si="99"/>
        <v>6.7733292567213457E-2</v>
      </c>
      <c r="R67" s="336">
        <f t="shared" si="99"/>
        <v>6.6336737878429211E-2</v>
      </c>
      <c r="S67" s="336">
        <f t="shared" si="99"/>
        <v>6.7458089373585231E-2</v>
      </c>
      <c r="T67" s="336">
        <f t="shared" si="99"/>
        <v>6.649766890071819E-2</v>
      </c>
      <c r="U67" s="336">
        <f t="shared" si="99"/>
        <v>6.6733245107144082E-2</v>
      </c>
      <c r="V67" s="336">
        <f t="shared" si="99"/>
        <v>6.6721735758688436E-2</v>
      </c>
      <c r="W67" s="336">
        <f t="shared" si="99"/>
        <v>6.9671321338323045E-2</v>
      </c>
      <c r="X67" s="336">
        <f t="shared" si="99"/>
        <v>6.8753514181559991E-2</v>
      </c>
      <c r="Y67" s="336">
        <f t="shared" si="99"/>
        <v>6.8896635124163108E-2</v>
      </c>
      <c r="Z67" s="336">
        <f t="shared" si="99"/>
        <v>6.9021228488891695E-2</v>
      </c>
      <c r="AA67" s="336">
        <f t="shared" si="99"/>
        <v>6.9169213705516083E-2</v>
      </c>
      <c r="AB67" s="336">
        <f t="shared" si="99"/>
        <v>6.9313002858759049E-2</v>
      </c>
      <c r="AC67" s="336">
        <f t="shared" si="99"/>
        <v>6.9441591102726977E-2</v>
      </c>
      <c r="AD67" s="336">
        <f t="shared" si="99"/>
        <v>6.955112827667638E-2</v>
      </c>
      <c r="AE67" s="336">
        <f t="shared" ref="AE67:AL67" si="100">AE20/AE$49</f>
        <v>6.9649205012029328E-2</v>
      </c>
      <c r="AF67" s="336">
        <f t="shared" si="100"/>
        <v>6.9757649918037054E-2</v>
      </c>
      <c r="AG67" s="336">
        <f t="shared" si="100"/>
        <v>6.9865823201655033E-2</v>
      </c>
      <c r="AH67" s="336">
        <f t="shared" si="100"/>
        <v>6.9959346282566545E-2</v>
      </c>
      <c r="AI67" s="336">
        <f t="shared" si="100"/>
        <v>7.0035008573370333E-2</v>
      </c>
      <c r="AJ67" s="336">
        <f t="shared" si="100"/>
        <v>7.0138537621683539E-2</v>
      </c>
      <c r="AK67" s="336">
        <f t="shared" si="100"/>
        <v>7.0234794377424775E-2</v>
      </c>
      <c r="AL67" s="336">
        <f t="shared" si="100"/>
        <v>7.0313386358148017E-2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0.12542313630898905</v>
      </c>
      <c r="N69" s="337">
        <f t="shared" si="101"/>
        <v>0.11891923517153159</v>
      </c>
      <c r="O69" s="337">
        <f t="shared" si="101"/>
        <v>0.11761618784054362</v>
      </c>
      <c r="P69" s="337">
        <f t="shared" si="101"/>
        <v>0.11507420808760693</v>
      </c>
      <c r="Q69" s="337">
        <f t="shared" si="101"/>
        <v>0.11345959381955305</v>
      </c>
      <c r="R69" s="337">
        <f t="shared" si="101"/>
        <v>0.11184373049546925</v>
      </c>
      <c r="S69" s="337">
        <f t="shared" si="101"/>
        <v>0.10640891315024377</v>
      </c>
      <c r="T69" s="337">
        <f t="shared" si="101"/>
        <v>0.10856501113932009</v>
      </c>
      <c r="U69" s="337">
        <f t="shared" si="101"/>
        <v>0.10840298316256158</v>
      </c>
      <c r="V69" s="337">
        <f t="shared" si="101"/>
        <v>0.10176694932408033</v>
      </c>
      <c r="W69" s="337">
        <f t="shared" si="101"/>
        <v>0.10486512954944402</v>
      </c>
      <c r="X69" s="337">
        <f t="shared" si="101"/>
        <v>0.10720251862629575</v>
      </c>
      <c r="Y69" s="337">
        <f t="shared" si="101"/>
        <v>0.10596838290890012</v>
      </c>
      <c r="Z69" s="337">
        <f t="shared" si="101"/>
        <v>0.10462931607319589</v>
      </c>
      <c r="AA69" s="337">
        <f t="shared" si="101"/>
        <v>0.10330503601007976</v>
      </c>
      <c r="AB69" s="337">
        <f t="shared" si="101"/>
        <v>0.1020202487039734</v>
      </c>
      <c r="AC69" s="337">
        <f t="shared" si="101"/>
        <v>0.10075421600678461</v>
      </c>
      <c r="AD69" s="337">
        <f t="shared" si="101"/>
        <v>9.949278482758328E-2</v>
      </c>
      <c r="AE69" s="337">
        <f t="shared" ref="AE69:AL69" si="102">AE22/AE$49</f>
        <v>9.8249066811835789E-2</v>
      </c>
      <c r="AF69" s="337">
        <f t="shared" si="102"/>
        <v>9.6998443124934719E-2</v>
      </c>
      <c r="AG69" s="337">
        <f t="shared" si="102"/>
        <v>9.580815661042269E-2</v>
      </c>
      <c r="AH69" s="337">
        <f t="shared" si="102"/>
        <v>9.4718440904272255E-2</v>
      </c>
      <c r="AI69" s="337">
        <f t="shared" si="102"/>
        <v>9.3565658352656969E-2</v>
      </c>
      <c r="AJ69" s="337">
        <f t="shared" si="102"/>
        <v>9.2351566518993219E-2</v>
      </c>
      <c r="AK69" s="337">
        <f t="shared" si="102"/>
        <v>9.0941119461091818E-2</v>
      </c>
      <c r="AL69" s="337">
        <f t="shared" si="102"/>
        <v>8.9783675640421279E-2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9.1894763491955189E-2</v>
      </c>
      <c r="N70" s="336">
        <f t="shared" si="103"/>
        <v>8.9272950463128262E-2</v>
      </c>
      <c r="O70" s="336">
        <f t="shared" si="103"/>
        <v>8.9289662809055398E-2</v>
      </c>
      <c r="P70" s="336">
        <f t="shared" si="103"/>
        <v>8.668096522784495E-2</v>
      </c>
      <c r="Q70" s="336">
        <f t="shared" si="103"/>
        <v>8.6117504887265287E-2</v>
      </c>
      <c r="R70" s="336">
        <f t="shared" si="103"/>
        <v>8.6521131523880246E-2</v>
      </c>
      <c r="S70" s="336">
        <f t="shared" si="103"/>
        <v>8.3033631040985725E-2</v>
      </c>
      <c r="T70" s="336">
        <f t="shared" si="103"/>
        <v>8.4403829402088043E-2</v>
      </c>
      <c r="U70" s="336">
        <f t="shared" si="103"/>
        <v>8.3480943502960023E-2</v>
      </c>
      <c r="V70" s="336">
        <f t="shared" si="103"/>
        <v>7.9934048082107925E-2</v>
      </c>
      <c r="W70" s="336">
        <f t="shared" si="103"/>
        <v>8.3228340335111284E-2</v>
      </c>
      <c r="X70" s="336">
        <f t="shared" si="103"/>
        <v>8.5563211663278696E-2</v>
      </c>
      <c r="Y70" s="336">
        <f t="shared" si="103"/>
        <v>8.4898750967157349E-2</v>
      </c>
      <c r="Z70" s="336">
        <f t="shared" si="103"/>
        <v>8.4184767038677943E-2</v>
      </c>
      <c r="AA70" s="336">
        <f t="shared" si="103"/>
        <v>8.3511865529150603E-2</v>
      </c>
      <c r="AB70" s="336">
        <f t="shared" si="103"/>
        <v>8.2844896663352097E-2</v>
      </c>
      <c r="AC70" s="336">
        <f t="shared" si="103"/>
        <v>8.2186330662588361E-2</v>
      </c>
      <c r="AD70" s="336">
        <f t="shared" si="103"/>
        <v>8.148848378587692E-2</v>
      </c>
      <c r="AE70" s="336">
        <f t="shared" ref="AE70:AL70" si="104">AE23/AE$49</f>
        <v>8.0765996798917716E-2</v>
      </c>
      <c r="AF70" s="336">
        <f t="shared" si="104"/>
        <v>8.0091260227072428E-2</v>
      </c>
      <c r="AG70" s="336">
        <f t="shared" si="104"/>
        <v>7.9432348226074576E-2</v>
      </c>
      <c r="AH70" s="336">
        <f t="shared" si="104"/>
        <v>7.8731404882190187E-2</v>
      </c>
      <c r="AI70" s="336">
        <f t="shared" si="104"/>
        <v>7.7975929634155478E-2</v>
      </c>
      <c r="AJ70" s="336">
        <f t="shared" si="104"/>
        <v>7.7192009253988073E-2</v>
      </c>
      <c r="AK70" s="336">
        <f t="shared" si="104"/>
        <v>7.6454126741299949E-2</v>
      </c>
      <c r="AL70" s="336">
        <f t="shared" si="104"/>
        <v>7.5776219828722791E-2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3.3528372817033851E-2</v>
      </c>
      <c r="N71" s="336">
        <f t="shared" si="105"/>
        <v>2.9646284708403334E-2</v>
      </c>
      <c r="O71" s="336">
        <f t="shared" si="105"/>
        <v>2.8326525031488206E-2</v>
      </c>
      <c r="P71" s="336">
        <f t="shared" si="105"/>
        <v>2.8393242859761993E-2</v>
      </c>
      <c r="Q71" s="336">
        <f t="shared" si="105"/>
        <v>2.7342088932287761E-2</v>
      </c>
      <c r="R71" s="336">
        <f t="shared" si="105"/>
        <v>2.5322598971589009E-2</v>
      </c>
      <c r="S71" s="336">
        <f t="shared" si="105"/>
        <v>2.3375282109258058E-2</v>
      </c>
      <c r="T71" s="336">
        <f t="shared" si="105"/>
        <v>2.416118173723204E-2</v>
      </c>
      <c r="U71" s="336">
        <f t="shared" si="105"/>
        <v>2.4922039659601544E-2</v>
      </c>
      <c r="V71" s="336">
        <f t="shared" si="105"/>
        <v>2.1832901241972409E-2</v>
      </c>
      <c r="W71" s="336">
        <f t="shared" si="105"/>
        <v>2.1636789214332736E-2</v>
      </c>
      <c r="X71" s="336">
        <f t="shared" si="105"/>
        <v>2.1639306963017038E-2</v>
      </c>
      <c r="Y71" s="336">
        <f t="shared" si="105"/>
        <v>2.1069631941742772E-2</v>
      </c>
      <c r="Z71" s="336">
        <f t="shared" si="105"/>
        <v>2.0444549034517957E-2</v>
      </c>
      <c r="AA71" s="336">
        <f t="shared" si="105"/>
        <v>1.9793170480929163E-2</v>
      </c>
      <c r="AB71" s="336">
        <f t="shared" si="105"/>
        <v>1.9175352040621298E-2</v>
      </c>
      <c r="AC71" s="336">
        <f t="shared" si="105"/>
        <v>1.8567885344196261E-2</v>
      </c>
      <c r="AD71" s="336">
        <f t="shared" si="105"/>
        <v>1.8004301041706364E-2</v>
      </c>
      <c r="AE71" s="336">
        <f t="shared" ref="AE71:AL71" si="106">AE24/AE$49</f>
        <v>1.7483070012918066E-2</v>
      </c>
      <c r="AF71" s="336">
        <f t="shared" si="106"/>
        <v>1.6907182897862281E-2</v>
      </c>
      <c r="AG71" s="336">
        <f t="shared" si="106"/>
        <v>1.6375808384348118E-2</v>
      </c>
      <c r="AH71" s="336">
        <f t="shared" si="106"/>
        <v>1.5987036022082068E-2</v>
      </c>
      <c r="AI71" s="336">
        <f t="shared" si="106"/>
        <v>1.5589728718501488E-2</v>
      </c>
      <c r="AJ71" s="336">
        <f t="shared" si="106"/>
        <v>1.5159557265005138E-2</v>
      </c>
      <c r="AK71" s="336">
        <f t="shared" si="106"/>
        <v>1.448699271979186E-2</v>
      </c>
      <c r="AL71" s="336">
        <f t="shared" si="106"/>
        <v>1.4007455811698499E-2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9.3858521960152055E-2</v>
      </c>
      <c r="N73" s="337">
        <f t="shared" si="107"/>
        <v>9.3171523979029031E-2</v>
      </c>
      <c r="O73" s="337">
        <f t="shared" si="107"/>
        <v>8.8619643374061197E-2</v>
      </c>
      <c r="P73" s="337">
        <f t="shared" si="107"/>
        <v>9.1049528507325325E-2</v>
      </c>
      <c r="Q73" s="337">
        <f t="shared" si="107"/>
        <v>9.5520136618280335E-2</v>
      </c>
      <c r="R73" s="337">
        <f t="shared" si="107"/>
        <v>9.2836963820801088E-2</v>
      </c>
      <c r="S73" s="337">
        <f t="shared" si="107"/>
        <v>9.3802758729002247E-2</v>
      </c>
      <c r="T73" s="337">
        <f t="shared" si="107"/>
        <v>9.2936648366624977E-2</v>
      </c>
      <c r="U73" s="337">
        <f t="shared" si="107"/>
        <v>8.518771327328982E-2</v>
      </c>
      <c r="V73" s="337">
        <f t="shared" si="107"/>
        <v>8.7588136579953832E-2</v>
      </c>
      <c r="W73" s="337">
        <f t="shared" si="107"/>
        <v>7.8365307552987221E-2</v>
      </c>
      <c r="X73" s="337">
        <f t="shared" si="107"/>
        <v>8.0139411852242215E-2</v>
      </c>
      <c r="Y73" s="337">
        <f t="shared" si="107"/>
        <v>7.9934094027780511E-2</v>
      </c>
      <c r="Z73" s="337">
        <f t="shared" si="107"/>
        <v>7.9744254935119566E-2</v>
      </c>
      <c r="AA73" s="337">
        <f t="shared" si="107"/>
        <v>7.9485972499664187E-2</v>
      </c>
      <c r="AB73" s="337">
        <f t="shared" si="107"/>
        <v>7.9156302037822202E-2</v>
      </c>
      <c r="AC73" s="337">
        <f t="shared" si="107"/>
        <v>7.8779347995175622E-2</v>
      </c>
      <c r="AD73" s="337">
        <f t="shared" si="107"/>
        <v>7.8383820093606865E-2</v>
      </c>
      <c r="AE73" s="337">
        <f t="shared" ref="AE73:AL73" si="108">AE26/AE$49</f>
        <v>7.8024070799620621E-2</v>
      </c>
      <c r="AF73" s="337">
        <f t="shared" si="108"/>
        <v>7.7670983677888508E-2</v>
      </c>
      <c r="AG73" s="337">
        <f t="shared" si="108"/>
        <v>7.7325719158662987E-2</v>
      </c>
      <c r="AH73" s="337">
        <f t="shared" si="108"/>
        <v>7.6967992698722579E-2</v>
      </c>
      <c r="AI73" s="337">
        <f t="shared" si="108"/>
        <v>7.6585476785041143E-2</v>
      </c>
      <c r="AJ73" s="337">
        <f t="shared" si="108"/>
        <v>7.6191576269228373E-2</v>
      </c>
      <c r="AK73" s="337">
        <f t="shared" si="108"/>
        <v>7.5869077422010919E-2</v>
      </c>
      <c r="AL73" s="337">
        <f t="shared" si="108"/>
        <v>7.5535329421508063E-2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7.7844127345447177E-3</v>
      </c>
      <c r="N74" s="336">
        <f t="shared" si="109"/>
        <v>8.8316433344220544E-3</v>
      </c>
      <c r="O74" s="336">
        <f t="shared" si="109"/>
        <v>1.0030511277257664E-2</v>
      </c>
      <c r="P74" s="336">
        <f t="shared" si="109"/>
        <v>8.6749305346187962E-3</v>
      </c>
      <c r="Q74" s="336">
        <f t="shared" si="109"/>
        <v>1.2722847736066014E-2</v>
      </c>
      <c r="R74" s="336">
        <f t="shared" si="109"/>
        <v>1.0288149664361652E-2</v>
      </c>
      <c r="S74" s="336">
        <f t="shared" si="109"/>
        <v>9.8917582276539257E-3</v>
      </c>
      <c r="T74" s="336">
        <f t="shared" si="109"/>
        <v>9.7821982616242871E-3</v>
      </c>
      <c r="U74" s="336">
        <f t="shared" si="109"/>
        <v>8.7855600811009571E-3</v>
      </c>
      <c r="V74" s="336">
        <f t="shared" si="109"/>
        <v>1.0831458648239048E-2</v>
      </c>
      <c r="W74" s="336">
        <f t="shared" si="109"/>
        <v>8.6247608583145726E-3</v>
      </c>
      <c r="X74" s="336">
        <f t="shared" si="109"/>
        <v>8.1936186001353457E-3</v>
      </c>
      <c r="Y74" s="336">
        <f t="shared" si="109"/>
        <v>8.2900535941530604E-3</v>
      </c>
      <c r="Z74" s="336">
        <f t="shared" si="109"/>
        <v>8.396018185677619E-3</v>
      </c>
      <c r="AA74" s="336">
        <f t="shared" si="109"/>
        <v>8.4944635182022301E-3</v>
      </c>
      <c r="AB74" s="336">
        <f t="shared" si="109"/>
        <v>8.5884236695920151E-3</v>
      </c>
      <c r="AC74" s="336">
        <f t="shared" si="109"/>
        <v>8.6798988741151589E-3</v>
      </c>
      <c r="AD74" s="336">
        <f t="shared" si="109"/>
        <v>8.7688936804414877E-3</v>
      </c>
      <c r="AE74" s="336">
        <f t="shared" ref="AE74:AL74" si="110">AE27/AE$49</f>
        <v>8.8503203946080303E-3</v>
      </c>
      <c r="AF74" s="336">
        <f t="shared" si="110"/>
        <v>8.9324052965085027E-3</v>
      </c>
      <c r="AG74" s="336">
        <f t="shared" si="110"/>
        <v>9.0283027588607123E-3</v>
      </c>
      <c r="AH74" s="336">
        <f t="shared" si="110"/>
        <v>9.1220306346311286E-3</v>
      </c>
      <c r="AI74" s="336">
        <f t="shared" si="110"/>
        <v>9.212745260153846E-3</v>
      </c>
      <c r="AJ74" s="336">
        <f t="shared" si="110"/>
        <v>9.3064463564929527E-3</v>
      </c>
      <c r="AK74" s="336">
        <f t="shared" si="110"/>
        <v>9.4016318530897643E-3</v>
      </c>
      <c r="AL74" s="336">
        <f t="shared" si="110"/>
        <v>9.5075319086191674E-3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3.1866177234499957E-2</v>
      </c>
      <c r="N75" s="336">
        <f t="shared" si="111"/>
        <v>3.2078095497797096E-2</v>
      </c>
      <c r="O75" s="336">
        <f t="shared" si="111"/>
        <v>2.9262600522930504E-2</v>
      </c>
      <c r="P75" s="336">
        <f t="shared" si="111"/>
        <v>3.1073906745203252E-2</v>
      </c>
      <c r="Q75" s="336">
        <f t="shared" si="111"/>
        <v>3.1745055891462579E-2</v>
      </c>
      <c r="R75" s="336">
        <f t="shared" si="111"/>
        <v>3.0825480215787036E-2</v>
      </c>
      <c r="S75" s="336">
        <f t="shared" si="111"/>
        <v>3.1655591266683832E-2</v>
      </c>
      <c r="T75" s="336">
        <f t="shared" si="111"/>
        <v>3.1187410950579177E-2</v>
      </c>
      <c r="U75" s="336">
        <f t="shared" si="111"/>
        <v>3.0000642505024971E-2</v>
      </c>
      <c r="V75" s="336">
        <f t="shared" si="111"/>
        <v>3.0662122447214196E-2</v>
      </c>
      <c r="W75" s="336">
        <f t="shared" si="111"/>
        <v>2.7240961313744372E-2</v>
      </c>
      <c r="X75" s="336">
        <f t="shared" si="111"/>
        <v>2.770146277135337E-2</v>
      </c>
      <c r="Y75" s="336">
        <f t="shared" si="111"/>
        <v>2.7541563318318994E-2</v>
      </c>
      <c r="Z75" s="336">
        <f t="shared" si="111"/>
        <v>2.7399031449839233E-2</v>
      </c>
      <c r="AA75" s="336">
        <f t="shared" si="111"/>
        <v>2.7231283114748265E-2</v>
      </c>
      <c r="AB75" s="336">
        <f t="shared" si="111"/>
        <v>2.7044206494349521E-2</v>
      </c>
      <c r="AC75" s="336">
        <f t="shared" si="111"/>
        <v>2.6853387961872918E-2</v>
      </c>
      <c r="AD75" s="336">
        <f t="shared" si="111"/>
        <v>2.6663809618836659E-2</v>
      </c>
      <c r="AE75" s="336">
        <f t="shared" ref="AE75:AL75" si="112">AE28/AE$49</f>
        <v>2.6483488827406441E-2</v>
      </c>
      <c r="AF75" s="336">
        <f t="shared" si="112"/>
        <v>2.6306926055853865E-2</v>
      </c>
      <c r="AG75" s="336">
        <f t="shared" si="112"/>
        <v>2.6118311327724783E-2</v>
      </c>
      <c r="AH75" s="336">
        <f t="shared" si="112"/>
        <v>2.5928944484716318E-2</v>
      </c>
      <c r="AI75" s="336">
        <f t="shared" si="112"/>
        <v>2.5744221008891354E-2</v>
      </c>
      <c r="AJ75" s="336">
        <f t="shared" si="112"/>
        <v>2.5568400771937335E-2</v>
      </c>
      <c r="AK75" s="336">
        <f t="shared" si="112"/>
        <v>2.5411186671777157E-2</v>
      </c>
      <c r="AL75" s="336">
        <f t="shared" si="112"/>
        <v>2.523277390039131E-2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3.4422991280222449E-2</v>
      </c>
      <c r="N76" s="336">
        <f t="shared" si="113"/>
        <v>3.0937287698623535E-2</v>
      </c>
      <c r="O76" s="336">
        <f t="shared" si="113"/>
        <v>2.7000717624274674E-2</v>
      </c>
      <c r="P76" s="336">
        <f t="shared" si="113"/>
        <v>2.9129582235074739E-2</v>
      </c>
      <c r="Q76" s="336">
        <f t="shared" si="113"/>
        <v>2.8547790009923579E-2</v>
      </c>
      <c r="R76" s="336">
        <f t="shared" si="113"/>
        <v>2.8359049166168188E-2</v>
      </c>
      <c r="S76" s="336">
        <f t="shared" si="113"/>
        <v>3.0164519696527229E-2</v>
      </c>
      <c r="T76" s="336">
        <f t="shared" si="113"/>
        <v>3.0025653730521053E-2</v>
      </c>
      <c r="U76" s="336">
        <f t="shared" si="113"/>
        <v>2.5063196535452015E-2</v>
      </c>
      <c r="V76" s="336">
        <f t="shared" si="113"/>
        <v>2.5891092981551005E-2</v>
      </c>
      <c r="W76" s="336">
        <f t="shared" si="113"/>
        <v>2.3519040853603585E-2</v>
      </c>
      <c r="X76" s="336">
        <f t="shared" si="113"/>
        <v>2.4428034713021532E-2</v>
      </c>
      <c r="Y76" s="336">
        <f t="shared" si="113"/>
        <v>2.4123293689081046E-2</v>
      </c>
      <c r="Z76" s="336">
        <f t="shared" si="113"/>
        <v>2.386424567469413E-2</v>
      </c>
      <c r="AA76" s="336">
        <f t="shared" si="113"/>
        <v>2.3577147582805068E-2</v>
      </c>
      <c r="AB76" s="336">
        <f t="shared" si="113"/>
        <v>2.3252808456177259E-2</v>
      </c>
      <c r="AC76" s="336">
        <f t="shared" si="113"/>
        <v>2.2929484111183666E-2</v>
      </c>
      <c r="AD76" s="336">
        <f t="shared" si="113"/>
        <v>2.2618437512196402E-2</v>
      </c>
      <c r="AE76" s="336">
        <f t="shared" ref="AE76:AL76" si="114">AE29/AE$49</f>
        <v>2.2309239902559085E-2</v>
      </c>
      <c r="AF76" s="336">
        <f t="shared" si="114"/>
        <v>2.2001792012758991E-2</v>
      </c>
      <c r="AG76" s="336">
        <f t="shared" si="114"/>
        <v>2.1699396887909686E-2</v>
      </c>
      <c r="AH76" s="336">
        <f t="shared" si="114"/>
        <v>2.1395505931264585E-2</v>
      </c>
      <c r="AI76" s="336">
        <f t="shared" si="114"/>
        <v>2.1083068639478616E-2</v>
      </c>
      <c r="AJ76" s="336">
        <f t="shared" si="114"/>
        <v>2.0767656295727296E-2</v>
      </c>
      <c r="AK76" s="336">
        <f t="shared" si="114"/>
        <v>2.0476395177596456E-2</v>
      </c>
      <c r="AL76" s="336">
        <f t="shared" si="114"/>
        <v>2.0171527777826059E-2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1.9784940710884928E-2</v>
      </c>
      <c r="N77" s="336">
        <f t="shared" si="115"/>
        <v>2.1324497448186354E-2</v>
      </c>
      <c r="O77" s="336">
        <f t="shared" si="115"/>
        <v>2.2325813949598355E-2</v>
      </c>
      <c r="P77" s="336">
        <f t="shared" si="115"/>
        <v>2.2171108992428547E-2</v>
      </c>
      <c r="Q77" s="336">
        <f t="shared" si="115"/>
        <v>2.2504442980828154E-2</v>
      </c>
      <c r="R77" s="336">
        <f t="shared" si="115"/>
        <v>2.3364284774484212E-2</v>
      </c>
      <c r="S77" s="336">
        <f t="shared" si="115"/>
        <v>2.2090889538137249E-2</v>
      </c>
      <c r="T77" s="336">
        <f t="shared" si="115"/>
        <v>2.1941385423900461E-2</v>
      </c>
      <c r="U77" s="336">
        <f t="shared" si="115"/>
        <v>2.1338314151711873E-2</v>
      </c>
      <c r="V77" s="336">
        <f t="shared" si="115"/>
        <v>2.0203462502949594E-2</v>
      </c>
      <c r="W77" s="336">
        <f t="shared" si="115"/>
        <v>1.8980544527324682E-2</v>
      </c>
      <c r="X77" s="336">
        <f t="shared" si="115"/>
        <v>1.9816295767731959E-2</v>
      </c>
      <c r="Y77" s="336">
        <f t="shared" si="115"/>
        <v>1.9979183426227419E-2</v>
      </c>
      <c r="Z77" s="336">
        <f t="shared" si="115"/>
        <v>2.0084959624908586E-2</v>
      </c>
      <c r="AA77" s="336">
        <f t="shared" si="115"/>
        <v>2.0183078283908615E-2</v>
      </c>
      <c r="AB77" s="336">
        <f t="shared" si="115"/>
        <v>2.0270863417703403E-2</v>
      </c>
      <c r="AC77" s="336">
        <f t="shared" si="115"/>
        <v>2.031657704800386E-2</v>
      </c>
      <c r="AD77" s="336">
        <f t="shared" si="115"/>
        <v>2.0332679282132306E-2</v>
      </c>
      <c r="AE77" s="336">
        <f t="shared" ref="AE77:AL77" si="116">AE30/AE$49</f>
        <v>2.0381021675047059E-2</v>
      </c>
      <c r="AF77" s="336">
        <f t="shared" si="116"/>
        <v>2.0429860312767157E-2</v>
      </c>
      <c r="AG77" s="336">
        <f t="shared" si="116"/>
        <v>2.0479708184167795E-2</v>
      </c>
      <c r="AH77" s="336">
        <f t="shared" si="116"/>
        <v>2.0521511648110558E-2</v>
      </c>
      <c r="AI77" s="336">
        <f t="shared" si="116"/>
        <v>2.0545441876517325E-2</v>
      </c>
      <c r="AJ77" s="336">
        <f t="shared" si="116"/>
        <v>2.0549072845070786E-2</v>
      </c>
      <c r="AK77" s="336">
        <f t="shared" si="116"/>
        <v>2.0579863719547533E-2</v>
      </c>
      <c r="AL77" s="336">
        <f t="shared" si="116"/>
        <v>2.0623495834671518E-2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9.8397249728185615E-2</v>
      </c>
      <c r="N79" s="337">
        <f t="shared" si="117"/>
        <v>9.6667602726860258E-2</v>
      </c>
      <c r="O79" s="337">
        <f t="shared" si="117"/>
        <v>9.5781159935994203E-2</v>
      </c>
      <c r="P79" s="337">
        <f t="shared" si="117"/>
        <v>9.6322433180293682E-2</v>
      </c>
      <c r="Q79" s="337">
        <f t="shared" si="117"/>
        <v>9.6297526272539374E-2</v>
      </c>
      <c r="R79" s="337">
        <f t="shared" si="117"/>
        <v>0.10185465604801487</v>
      </c>
      <c r="S79" s="337">
        <f t="shared" si="117"/>
        <v>9.8434585047147707E-2</v>
      </c>
      <c r="T79" s="337">
        <f t="shared" si="117"/>
        <v>0.10183116761441474</v>
      </c>
      <c r="U79" s="337">
        <f t="shared" si="117"/>
        <v>9.8480889730145321E-2</v>
      </c>
      <c r="V79" s="337">
        <f t="shared" si="117"/>
        <v>0.10226020106383642</v>
      </c>
      <c r="W79" s="337">
        <f t="shared" si="117"/>
        <v>9.9469493191766054E-2</v>
      </c>
      <c r="X79" s="337">
        <f t="shared" si="117"/>
        <v>9.7869264765356123E-2</v>
      </c>
      <c r="Y79" s="337">
        <f t="shared" si="117"/>
        <v>9.7946752476143165E-2</v>
      </c>
      <c r="Z79" s="337">
        <f t="shared" si="117"/>
        <v>9.8041469669401429E-2</v>
      </c>
      <c r="AA79" s="337">
        <f t="shared" si="117"/>
        <v>9.8178027542868529E-2</v>
      </c>
      <c r="AB79" s="337">
        <f t="shared" si="117"/>
        <v>9.8380502743057888E-2</v>
      </c>
      <c r="AC79" s="337">
        <f t="shared" si="117"/>
        <v>9.8578200342079148E-2</v>
      </c>
      <c r="AD79" s="337">
        <f t="shared" si="117"/>
        <v>9.8775863237935135E-2</v>
      </c>
      <c r="AE79" s="337">
        <f t="shared" ref="AE79:AL79" si="118">AE32/AE$49</f>
        <v>9.8960203395238977E-2</v>
      </c>
      <c r="AF79" s="337">
        <f t="shared" si="118"/>
        <v>9.9157231220437556E-2</v>
      </c>
      <c r="AG79" s="337">
        <f t="shared" si="118"/>
        <v>9.9351395137976001E-2</v>
      </c>
      <c r="AH79" s="337">
        <f t="shared" si="118"/>
        <v>9.9525082673834961E-2</v>
      </c>
      <c r="AI79" s="337">
        <f t="shared" si="118"/>
        <v>9.9704642281272821E-2</v>
      </c>
      <c r="AJ79" s="337">
        <f t="shared" si="118"/>
        <v>9.9887268565000367E-2</v>
      </c>
      <c r="AK79" s="337">
        <f t="shared" si="118"/>
        <v>0.10005251496653728</v>
      </c>
      <c r="AL79" s="337">
        <f t="shared" si="118"/>
        <v>0.10020172095644841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7.4371730352404963E-2</v>
      </c>
      <c r="N80" s="336">
        <f t="shared" si="119"/>
        <v>7.019619395535931E-2</v>
      </c>
      <c r="O80" s="336">
        <f t="shared" si="119"/>
        <v>6.9191907101342501E-2</v>
      </c>
      <c r="P80" s="336">
        <f t="shared" si="119"/>
        <v>7.061263908344205E-2</v>
      </c>
      <c r="Q80" s="336">
        <f t="shared" si="119"/>
        <v>7.0047986546761282E-2</v>
      </c>
      <c r="R80" s="336">
        <f t="shared" si="119"/>
        <v>7.4448369736086734E-2</v>
      </c>
      <c r="S80" s="336">
        <f t="shared" si="119"/>
        <v>7.3353345522820648E-2</v>
      </c>
      <c r="T80" s="336">
        <f t="shared" si="119"/>
        <v>7.5225401816014337E-2</v>
      </c>
      <c r="U80" s="336">
        <f t="shared" si="119"/>
        <v>7.2852477218668249E-2</v>
      </c>
      <c r="V80" s="336">
        <f t="shared" si="119"/>
        <v>7.4799445690192243E-2</v>
      </c>
      <c r="W80" s="336">
        <f t="shared" si="119"/>
        <v>7.3349516153760771E-2</v>
      </c>
      <c r="X80" s="336">
        <f t="shared" si="119"/>
        <v>7.3941202996317193E-2</v>
      </c>
      <c r="Y80" s="336">
        <f t="shared" si="119"/>
        <v>7.417882940077361E-2</v>
      </c>
      <c r="Z80" s="336">
        <f t="shared" si="119"/>
        <v>7.4336005502116859E-2</v>
      </c>
      <c r="AA80" s="336">
        <f t="shared" si="119"/>
        <v>7.4516930624193942E-2</v>
      </c>
      <c r="AB80" s="336">
        <f t="shared" si="119"/>
        <v>7.4733713630742202E-2</v>
      </c>
      <c r="AC80" s="336">
        <f t="shared" si="119"/>
        <v>7.4958088050767646E-2</v>
      </c>
      <c r="AD80" s="336">
        <f t="shared" si="119"/>
        <v>7.5184091054458085E-2</v>
      </c>
      <c r="AE80" s="336">
        <f t="shared" ref="AE80:AL80" si="120">AE33/AE$49</f>
        <v>7.5383363030532752E-2</v>
      </c>
      <c r="AF80" s="336">
        <f t="shared" si="120"/>
        <v>7.559921554535598E-2</v>
      </c>
      <c r="AG80" s="336">
        <f t="shared" si="120"/>
        <v>7.5835207639470242E-2</v>
      </c>
      <c r="AH80" s="336">
        <f t="shared" si="120"/>
        <v>7.6064849157269965E-2</v>
      </c>
      <c r="AI80" s="336">
        <f t="shared" si="120"/>
        <v>7.6295512503981727E-2</v>
      </c>
      <c r="AJ80" s="336">
        <f t="shared" si="120"/>
        <v>7.6526085428610002E-2</v>
      </c>
      <c r="AK80" s="336">
        <f t="shared" si="120"/>
        <v>7.673902764363838E-2</v>
      </c>
      <c r="AL80" s="336">
        <f t="shared" si="120"/>
        <v>7.6933472231544064E-2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2.2260561938653896E-2</v>
      </c>
      <c r="N81" s="336">
        <f t="shared" si="121"/>
        <v>2.5191080824970652E-2</v>
      </c>
      <c r="O81" s="336">
        <f t="shared" si="121"/>
        <v>2.5348683659059939E-2</v>
      </c>
      <c r="P81" s="336">
        <f t="shared" si="121"/>
        <v>2.4602131866841737E-2</v>
      </c>
      <c r="Q81" s="336">
        <f t="shared" si="121"/>
        <v>2.5040254233455492E-2</v>
      </c>
      <c r="R81" s="336">
        <f t="shared" si="121"/>
        <v>2.6269674113790865E-2</v>
      </c>
      <c r="S81" s="336">
        <f t="shared" si="121"/>
        <v>2.4123623963718911E-2</v>
      </c>
      <c r="T81" s="336">
        <f t="shared" si="121"/>
        <v>2.5584926379522262E-2</v>
      </c>
      <c r="U81" s="336">
        <f t="shared" si="121"/>
        <v>2.4595639136690554E-2</v>
      </c>
      <c r="V81" s="336">
        <f t="shared" si="121"/>
        <v>2.65421980461608E-2</v>
      </c>
      <c r="W81" s="336">
        <f t="shared" si="121"/>
        <v>2.4977283572219417E-2</v>
      </c>
      <c r="X81" s="336">
        <f t="shared" si="121"/>
        <v>2.3103294231344742E-2</v>
      </c>
      <c r="Y81" s="336">
        <f t="shared" si="121"/>
        <v>2.2934463236786769E-2</v>
      </c>
      <c r="Z81" s="336">
        <f t="shared" si="121"/>
        <v>2.2866875151290385E-2</v>
      </c>
      <c r="AA81" s="336">
        <f t="shared" si="121"/>
        <v>2.281753437840757E-2</v>
      </c>
      <c r="AB81" s="336">
        <f t="shared" si="121"/>
        <v>2.279947175238186E-2</v>
      </c>
      <c r="AC81" s="336">
        <f t="shared" si="121"/>
        <v>2.2768813294316109E-2</v>
      </c>
      <c r="AD81" s="336">
        <f t="shared" si="121"/>
        <v>2.2736947929694627E-2</v>
      </c>
      <c r="AE81" s="336">
        <f t="shared" ref="AE81:AL81" si="122">AE34/AE$49</f>
        <v>2.2718860912163005E-2</v>
      </c>
      <c r="AF81" s="336">
        <f t="shared" si="122"/>
        <v>2.2696402530895617E-2</v>
      </c>
      <c r="AG81" s="336">
        <f t="shared" si="122"/>
        <v>2.2651290712221033E-2</v>
      </c>
      <c r="AH81" s="336">
        <f t="shared" si="122"/>
        <v>2.2592696299530677E-2</v>
      </c>
      <c r="AI81" s="336">
        <f t="shared" si="122"/>
        <v>2.2539156596653287E-2</v>
      </c>
      <c r="AJ81" s="336">
        <f t="shared" si="122"/>
        <v>2.2488796819463842E-2</v>
      </c>
      <c r="AK81" s="336">
        <f t="shared" si="122"/>
        <v>2.243918651773456E-2</v>
      </c>
      <c r="AL81" s="336">
        <f t="shared" si="122"/>
        <v>2.2392374424083601E-2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1.7649574371267447E-3</v>
      </c>
      <c r="N82" s="336">
        <f t="shared" si="123"/>
        <v>1.2803279465302842E-3</v>
      </c>
      <c r="O82" s="336">
        <f t="shared" si="123"/>
        <v>1.2405691755917635E-3</v>
      </c>
      <c r="P82" s="336">
        <f t="shared" si="123"/>
        <v>1.1076622300098963E-3</v>
      </c>
      <c r="Q82" s="336">
        <f t="shared" si="123"/>
        <v>1.2092854923226059E-3</v>
      </c>
      <c r="R82" s="336">
        <f t="shared" si="123"/>
        <v>1.1366121981372748E-3</v>
      </c>
      <c r="S82" s="336">
        <f t="shared" si="123"/>
        <v>9.5761556060814062E-4</v>
      </c>
      <c r="T82" s="336">
        <f t="shared" si="123"/>
        <v>1.0208394188781515E-3</v>
      </c>
      <c r="U82" s="336">
        <f t="shared" si="123"/>
        <v>1.0327733747865291E-3</v>
      </c>
      <c r="V82" s="336">
        <f t="shared" si="123"/>
        <v>9.1855732748338022E-4</v>
      </c>
      <c r="W82" s="336">
        <f t="shared" si="123"/>
        <v>1.1426934657858719E-3</v>
      </c>
      <c r="X82" s="336">
        <f t="shared" si="123"/>
        <v>8.2476753769418921E-4</v>
      </c>
      <c r="Y82" s="336">
        <f t="shared" si="123"/>
        <v>8.334598385827713E-4</v>
      </c>
      <c r="Z82" s="336">
        <f t="shared" si="123"/>
        <v>8.3858901599418605E-4</v>
      </c>
      <c r="AA82" s="336">
        <f t="shared" si="123"/>
        <v>8.4356254026700275E-4</v>
      </c>
      <c r="AB82" s="336">
        <f t="shared" si="123"/>
        <v>8.4731735993382156E-4</v>
      </c>
      <c r="AC82" s="336">
        <f t="shared" si="123"/>
        <v>8.5129899699539337E-4</v>
      </c>
      <c r="AD82" s="336">
        <f t="shared" si="123"/>
        <v>8.5482425378242044E-4</v>
      </c>
      <c r="AE82" s="336">
        <f t="shared" ref="AE82:AL82" si="124">AE35/AE$49</f>
        <v>8.5797945254323773E-4</v>
      </c>
      <c r="AF82" s="336">
        <f t="shared" si="124"/>
        <v>8.6161314418595788E-4</v>
      </c>
      <c r="AG82" s="336">
        <f t="shared" si="124"/>
        <v>8.6489678628473685E-4</v>
      </c>
      <c r="AH82" s="336">
        <f t="shared" si="124"/>
        <v>8.6753721703432263E-4</v>
      </c>
      <c r="AI82" s="336">
        <f t="shared" si="124"/>
        <v>8.6997318063781093E-4</v>
      </c>
      <c r="AJ82" s="336">
        <f t="shared" si="124"/>
        <v>8.7238631692652285E-4</v>
      </c>
      <c r="AK82" s="336">
        <f t="shared" si="124"/>
        <v>8.7430080516433283E-4</v>
      </c>
      <c r="AL82" s="336">
        <f t="shared" si="124"/>
        <v>8.7587430082075308E-4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7.3858786699611351E-2</v>
      </c>
      <c r="N84" s="337">
        <f t="shared" si="125"/>
        <v>7.8674444423153619E-2</v>
      </c>
      <c r="O84" s="337">
        <f t="shared" si="125"/>
        <v>8.1640990258124227E-2</v>
      </c>
      <c r="P84" s="337">
        <f t="shared" si="125"/>
        <v>8.193300009329732E-2</v>
      </c>
      <c r="Q84" s="337">
        <f t="shared" si="125"/>
        <v>7.8443398077198329E-2</v>
      </c>
      <c r="R84" s="337">
        <f t="shared" si="125"/>
        <v>7.7139058570283331E-2</v>
      </c>
      <c r="S84" s="337">
        <f t="shared" si="125"/>
        <v>7.6269858620701084E-2</v>
      </c>
      <c r="T84" s="337">
        <f t="shared" si="125"/>
        <v>7.4088983428765104E-2</v>
      </c>
      <c r="U84" s="337">
        <f t="shared" si="125"/>
        <v>7.4154930249279855E-2</v>
      </c>
      <c r="V84" s="337">
        <f t="shared" si="125"/>
        <v>7.0966724923503213E-2</v>
      </c>
      <c r="W84" s="337">
        <f t="shared" si="125"/>
        <v>7.2506759969805171E-2</v>
      </c>
      <c r="X84" s="337">
        <f t="shared" si="125"/>
        <v>7.2852101741240502E-2</v>
      </c>
      <c r="Y84" s="337">
        <f t="shared" si="125"/>
        <v>7.2648165651377355E-2</v>
      </c>
      <c r="Z84" s="337">
        <f t="shared" si="125"/>
        <v>7.2487933517287134E-2</v>
      </c>
      <c r="AA84" s="337">
        <f t="shared" si="125"/>
        <v>7.23312106083175E-2</v>
      </c>
      <c r="AB84" s="337">
        <f t="shared" si="125"/>
        <v>7.2204061734500807E-2</v>
      </c>
      <c r="AC84" s="337">
        <f t="shared" si="125"/>
        <v>7.2069575340446543E-2</v>
      </c>
      <c r="AD84" s="337">
        <f t="shared" si="125"/>
        <v>7.1907723066265195E-2</v>
      </c>
      <c r="AE84" s="337">
        <f t="shared" ref="AE84:AL84" si="126">AE37/AE$49</f>
        <v>7.1745579757165778E-2</v>
      </c>
      <c r="AF84" s="337">
        <f t="shared" si="126"/>
        <v>7.1568389695824533E-2</v>
      </c>
      <c r="AG84" s="337">
        <f t="shared" si="126"/>
        <v>7.13460495596831E-2</v>
      </c>
      <c r="AH84" s="337">
        <f t="shared" si="126"/>
        <v>7.1183297850347702E-2</v>
      </c>
      <c r="AI84" s="337">
        <f t="shared" si="126"/>
        <v>7.0975069884533434E-2</v>
      </c>
      <c r="AJ84" s="337">
        <f t="shared" si="126"/>
        <v>7.0758248088955311E-2</v>
      </c>
      <c r="AK84" s="337">
        <f t="shared" si="126"/>
        <v>7.0538087039519803E-2</v>
      </c>
      <c r="AL84" s="337">
        <f t="shared" si="126"/>
        <v>7.0353383675479372E-2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5.8500137571127028E-2</v>
      </c>
      <c r="N85" s="336">
        <f t="shared" si="127"/>
        <v>6.3274302409719235E-2</v>
      </c>
      <c r="O85" s="336">
        <f t="shared" si="127"/>
        <v>6.6299911170612486E-2</v>
      </c>
      <c r="P85" s="336">
        <f t="shared" si="127"/>
        <v>6.6690440909139032E-2</v>
      </c>
      <c r="Q85" s="336">
        <f t="shared" si="127"/>
        <v>6.4173416798148669E-2</v>
      </c>
      <c r="R85" s="336">
        <f t="shared" si="127"/>
        <v>6.1820684637623559E-2</v>
      </c>
      <c r="S85" s="336">
        <f t="shared" si="127"/>
        <v>6.1405381110410516E-2</v>
      </c>
      <c r="T85" s="336">
        <f t="shared" si="127"/>
        <v>5.8324233549180149E-2</v>
      </c>
      <c r="U85" s="336">
        <f t="shared" si="127"/>
        <v>5.7844973138779801E-2</v>
      </c>
      <c r="V85" s="336">
        <f t="shared" si="127"/>
        <v>5.5460264063183551E-2</v>
      </c>
      <c r="W85" s="336">
        <f t="shared" si="127"/>
        <v>5.6458859311985181E-2</v>
      </c>
      <c r="X85" s="336">
        <f t="shared" si="127"/>
        <v>5.5917928868626149E-2</v>
      </c>
      <c r="Y85" s="336">
        <f t="shared" si="127"/>
        <v>5.563473897280749E-2</v>
      </c>
      <c r="Z85" s="336">
        <f t="shared" si="127"/>
        <v>5.5370239198358491E-2</v>
      </c>
      <c r="AA85" s="336">
        <f t="shared" si="127"/>
        <v>5.5096939924085493E-2</v>
      </c>
      <c r="AB85" s="336">
        <f t="shared" si="127"/>
        <v>5.4838847073363152E-2</v>
      </c>
      <c r="AC85" s="336">
        <f t="shared" si="127"/>
        <v>5.4557829947285384E-2</v>
      </c>
      <c r="AD85" s="336">
        <f t="shared" si="127"/>
        <v>5.4258149336387722E-2</v>
      </c>
      <c r="AE85" s="336">
        <f t="shared" ref="AE85:AL85" si="128">AE38/AE$49</f>
        <v>5.3977298365625599E-2</v>
      </c>
      <c r="AF85" s="336">
        <f t="shared" si="128"/>
        <v>5.3673788970290237E-2</v>
      </c>
      <c r="AG85" s="336">
        <f t="shared" si="128"/>
        <v>5.3325399167360087E-2</v>
      </c>
      <c r="AH85" s="336">
        <f t="shared" si="128"/>
        <v>5.3049751510737528E-2</v>
      </c>
      <c r="AI85" s="336">
        <f t="shared" si="128"/>
        <v>5.2725739910384192E-2</v>
      </c>
      <c r="AJ85" s="336">
        <f t="shared" si="128"/>
        <v>5.2384074431275657E-2</v>
      </c>
      <c r="AK85" s="336">
        <f t="shared" si="128"/>
        <v>5.2043828345351935E-2</v>
      </c>
      <c r="AL85" s="336">
        <f t="shared" si="128"/>
        <v>5.1738825971095151E-2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1.5358649128484319E-2</v>
      </c>
      <c r="N86" s="336">
        <f t="shared" si="129"/>
        <v>1.5400142013434382E-2</v>
      </c>
      <c r="O86" s="336">
        <f t="shared" si="129"/>
        <v>1.5341079087511736E-2</v>
      </c>
      <c r="P86" s="336">
        <f t="shared" si="129"/>
        <v>1.5242559184158287E-2</v>
      </c>
      <c r="Q86" s="336">
        <f t="shared" si="129"/>
        <v>1.4269981279049663E-2</v>
      </c>
      <c r="R86" s="336">
        <f t="shared" si="129"/>
        <v>1.5318373932659781E-2</v>
      </c>
      <c r="S86" s="336">
        <f t="shared" si="129"/>
        <v>1.4864477510290568E-2</v>
      </c>
      <c r="T86" s="336">
        <f t="shared" si="129"/>
        <v>1.5764749879584952E-2</v>
      </c>
      <c r="U86" s="336">
        <f t="shared" si="129"/>
        <v>1.6309957110500057E-2</v>
      </c>
      <c r="V86" s="336">
        <f t="shared" si="129"/>
        <v>1.5506460860319661E-2</v>
      </c>
      <c r="W86" s="336">
        <f t="shared" si="129"/>
        <v>1.6047900657819986E-2</v>
      </c>
      <c r="X86" s="336">
        <f t="shared" si="129"/>
        <v>1.693417287261436E-2</v>
      </c>
      <c r="Y86" s="336">
        <f t="shared" si="129"/>
        <v>1.7013426678569862E-2</v>
      </c>
      <c r="Z86" s="336">
        <f t="shared" si="129"/>
        <v>1.7117694318928647E-2</v>
      </c>
      <c r="AA86" s="336">
        <f t="shared" si="129"/>
        <v>1.7234270684232011E-2</v>
      </c>
      <c r="AB86" s="336">
        <f t="shared" si="129"/>
        <v>1.7365214661137652E-2</v>
      </c>
      <c r="AC86" s="336">
        <f t="shared" si="129"/>
        <v>1.7511745393161159E-2</v>
      </c>
      <c r="AD86" s="336">
        <f t="shared" si="129"/>
        <v>1.7649573729877473E-2</v>
      </c>
      <c r="AE86" s="336">
        <f t="shared" ref="AE86:AL86" si="130">AE39/AE$49</f>
        <v>1.776828139154019E-2</v>
      </c>
      <c r="AF86" s="336">
        <f t="shared" si="130"/>
        <v>1.7894600725534299E-2</v>
      </c>
      <c r="AG86" s="336">
        <f t="shared" si="130"/>
        <v>1.8020650392323007E-2</v>
      </c>
      <c r="AH86" s="336">
        <f t="shared" si="130"/>
        <v>1.8133546339610174E-2</v>
      </c>
      <c r="AI86" s="336">
        <f t="shared" si="130"/>
        <v>1.8249329974149239E-2</v>
      </c>
      <c r="AJ86" s="336">
        <f t="shared" si="130"/>
        <v>1.8374173657679647E-2</v>
      </c>
      <c r="AK86" s="336">
        <f t="shared" si="130"/>
        <v>1.8494258694167869E-2</v>
      </c>
      <c r="AL86" s="336">
        <f t="shared" si="130"/>
        <v>1.8614557704384221E-2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4.9368790244238597E-2</v>
      </c>
      <c r="N88" s="337">
        <f t="shared" si="131"/>
        <v>5.0136965930814049E-2</v>
      </c>
      <c r="O88" s="337">
        <f t="shared" si="131"/>
        <v>4.9863244382412887E-2</v>
      </c>
      <c r="P88" s="337">
        <f t="shared" si="131"/>
        <v>4.8210577435351634E-2</v>
      </c>
      <c r="Q88" s="337">
        <f t="shared" si="131"/>
        <v>4.971281141463748E-2</v>
      </c>
      <c r="R88" s="337">
        <f t="shared" si="131"/>
        <v>4.8540681353318134E-2</v>
      </c>
      <c r="S88" s="337">
        <f t="shared" si="131"/>
        <v>5.0804731099940013E-2</v>
      </c>
      <c r="T88" s="337">
        <f t="shared" si="131"/>
        <v>5.0290750834328629E-2</v>
      </c>
      <c r="U88" s="337">
        <f t="shared" si="131"/>
        <v>5.20422343747583E-2</v>
      </c>
      <c r="V88" s="337">
        <f t="shared" si="131"/>
        <v>5.0533791696471972E-2</v>
      </c>
      <c r="W88" s="337">
        <f t="shared" si="131"/>
        <v>4.3201740162246142E-2</v>
      </c>
      <c r="X88" s="337">
        <f t="shared" si="131"/>
        <v>4.4637796255917982E-2</v>
      </c>
      <c r="Y88" s="337">
        <f t="shared" si="131"/>
        <v>4.3902028359178905E-2</v>
      </c>
      <c r="Z88" s="337">
        <f t="shared" si="131"/>
        <v>4.3497044214276005E-2</v>
      </c>
      <c r="AA88" s="337">
        <f t="shared" si="131"/>
        <v>4.3100881570421121E-2</v>
      </c>
      <c r="AB88" s="337">
        <f t="shared" si="131"/>
        <v>4.2722523036452735E-2</v>
      </c>
      <c r="AC88" s="337">
        <f t="shared" si="131"/>
        <v>4.2360931231601312E-2</v>
      </c>
      <c r="AD88" s="337">
        <f t="shared" si="131"/>
        <v>4.2039150715590334E-2</v>
      </c>
      <c r="AE88" s="337">
        <f t="shared" ref="AE88:AL88" si="132">AE41/AE$49</f>
        <v>4.1721513872169338E-2</v>
      </c>
      <c r="AF88" s="337">
        <f t="shared" si="132"/>
        <v>4.1408314997204758E-2</v>
      </c>
      <c r="AG88" s="337">
        <f t="shared" si="132"/>
        <v>4.1094412299529939E-2</v>
      </c>
      <c r="AH88" s="337">
        <f t="shared" si="132"/>
        <v>4.0774661745293969E-2</v>
      </c>
      <c r="AI88" s="337">
        <f t="shared" si="132"/>
        <v>4.0493378158772811E-2</v>
      </c>
      <c r="AJ88" s="337">
        <f t="shared" si="132"/>
        <v>4.0248411202734063E-2</v>
      </c>
      <c r="AK88" s="337">
        <f t="shared" si="132"/>
        <v>4.0048343369842122E-2</v>
      </c>
      <c r="AL88" s="337">
        <f t="shared" si="132"/>
        <v>3.9851884673793393E-2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1.5292053626120199E-2</v>
      </c>
      <c r="N89" s="336">
        <f t="shared" si="133"/>
        <v>1.4818037794432293E-2</v>
      </c>
      <c r="O89" s="336">
        <f t="shared" si="133"/>
        <v>1.4348994991363119E-2</v>
      </c>
      <c r="P89" s="336">
        <f t="shared" si="133"/>
        <v>1.4740550231580524E-2</v>
      </c>
      <c r="Q89" s="336">
        <f t="shared" si="133"/>
        <v>1.4857846085634084E-2</v>
      </c>
      <c r="R89" s="336">
        <f t="shared" si="133"/>
        <v>1.4478122044528646E-2</v>
      </c>
      <c r="S89" s="336">
        <f t="shared" si="133"/>
        <v>1.4716664004605898E-2</v>
      </c>
      <c r="T89" s="336">
        <f t="shared" si="133"/>
        <v>1.5485542727782187E-2</v>
      </c>
      <c r="U89" s="336">
        <f t="shared" si="133"/>
        <v>1.5189039432196389E-2</v>
      </c>
      <c r="V89" s="336">
        <f t="shared" si="133"/>
        <v>1.4107887236766104E-2</v>
      </c>
      <c r="W89" s="336">
        <f t="shared" si="133"/>
        <v>1.2730297559289503E-2</v>
      </c>
      <c r="X89" s="336">
        <f t="shared" si="133"/>
        <v>1.371638372909896E-2</v>
      </c>
      <c r="Y89" s="336">
        <f t="shared" si="133"/>
        <v>1.3566026244561658E-2</v>
      </c>
      <c r="Z89" s="336">
        <f t="shared" si="133"/>
        <v>1.3481987255360532E-2</v>
      </c>
      <c r="AA89" s="336">
        <f t="shared" si="133"/>
        <v>1.3387575488238487E-2</v>
      </c>
      <c r="AB89" s="336">
        <f t="shared" si="133"/>
        <v>1.3278487025209085E-2</v>
      </c>
      <c r="AC89" s="336">
        <f t="shared" si="133"/>
        <v>1.3151543353884056E-2</v>
      </c>
      <c r="AD89" s="336">
        <f t="shared" si="133"/>
        <v>1.304202518983358E-2</v>
      </c>
      <c r="AE89" s="336">
        <f t="shared" ref="AE89:AL89" si="134">AE42/AE$49</f>
        <v>1.2939636905379101E-2</v>
      </c>
      <c r="AF89" s="336">
        <f t="shared" si="134"/>
        <v>1.2832607346289208E-2</v>
      </c>
      <c r="AG89" s="336">
        <f t="shared" si="134"/>
        <v>1.2723465082822473E-2</v>
      </c>
      <c r="AH89" s="336">
        <f t="shared" si="134"/>
        <v>1.2619562805463769E-2</v>
      </c>
      <c r="AI89" s="336">
        <f t="shared" si="134"/>
        <v>1.2508261617953433E-2</v>
      </c>
      <c r="AJ89" s="336">
        <f t="shared" si="134"/>
        <v>1.2413340961738847E-2</v>
      </c>
      <c r="AK89" s="336">
        <f t="shared" si="134"/>
        <v>1.2350092027474125E-2</v>
      </c>
      <c r="AL89" s="336">
        <f t="shared" si="134"/>
        <v>1.2282563968868303E-2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3.4076736618118393E-2</v>
      </c>
      <c r="N90" s="336">
        <f t="shared" si="135"/>
        <v>3.5318928136381753E-2</v>
      </c>
      <c r="O90" s="336">
        <f t="shared" si="135"/>
        <v>3.5514249391049767E-2</v>
      </c>
      <c r="P90" s="336">
        <f t="shared" si="135"/>
        <v>3.3470027203771111E-2</v>
      </c>
      <c r="Q90" s="336">
        <f t="shared" si="135"/>
        <v>3.4854965329003389E-2</v>
      </c>
      <c r="R90" s="336">
        <f t="shared" si="135"/>
        <v>3.4062559308789486E-2</v>
      </c>
      <c r="S90" s="336">
        <f t="shared" si="135"/>
        <v>3.6088067095334117E-2</v>
      </c>
      <c r="T90" s="336">
        <f t="shared" si="135"/>
        <v>3.4805208106546442E-2</v>
      </c>
      <c r="U90" s="336">
        <f t="shared" si="135"/>
        <v>3.6853194942561916E-2</v>
      </c>
      <c r="V90" s="336">
        <f t="shared" si="135"/>
        <v>3.6425904459705873E-2</v>
      </c>
      <c r="W90" s="336">
        <f t="shared" si="135"/>
        <v>3.0471442602956637E-2</v>
      </c>
      <c r="X90" s="336">
        <f t="shared" si="135"/>
        <v>3.0921412526819025E-2</v>
      </c>
      <c r="Y90" s="336">
        <f t="shared" si="135"/>
        <v>3.0336002114617251E-2</v>
      </c>
      <c r="Z90" s="336">
        <f t="shared" si="135"/>
        <v>3.0015056958915473E-2</v>
      </c>
      <c r="AA90" s="336">
        <f t="shared" si="135"/>
        <v>2.9713306082182638E-2</v>
      </c>
      <c r="AB90" s="336">
        <f t="shared" si="135"/>
        <v>2.9444036011243648E-2</v>
      </c>
      <c r="AC90" s="336">
        <f t="shared" si="135"/>
        <v>2.9209387877717263E-2</v>
      </c>
      <c r="AD90" s="336">
        <f t="shared" si="135"/>
        <v>2.899712552575676E-2</v>
      </c>
      <c r="AE90" s="336">
        <f t="shared" ref="AE90:AL90" si="136">AE43/AE$49</f>
        <v>2.8781876966790233E-2</v>
      </c>
      <c r="AF90" s="336">
        <f t="shared" si="136"/>
        <v>2.8575707650915549E-2</v>
      </c>
      <c r="AG90" s="336">
        <f t="shared" si="136"/>
        <v>2.8370947216707462E-2</v>
      </c>
      <c r="AH90" s="336">
        <f t="shared" si="136"/>
        <v>2.81550989398302E-2</v>
      </c>
      <c r="AI90" s="336">
        <f t="shared" si="136"/>
        <v>2.7985116540819376E-2</v>
      </c>
      <c r="AJ90" s="336">
        <f t="shared" si="136"/>
        <v>2.7835070240995213E-2</v>
      </c>
      <c r="AK90" s="336">
        <f t="shared" si="136"/>
        <v>2.7698251342367999E-2</v>
      </c>
      <c r="AL90" s="336">
        <f t="shared" si="136"/>
        <v>2.7569320704925088E-2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0.11827859008406931</v>
      </c>
      <c r="N92" s="337">
        <f t="shared" si="137"/>
        <v>0.12113952709998417</v>
      </c>
      <c r="O92" s="337">
        <f t="shared" si="137"/>
        <v>0.12089633361277045</v>
      </c>
      <c r="P92" s="337">
        <f t="shared" si="137"/>
        <v>0.11561648792985264</v>
      </c>
      <c r="Q92" s="337">
        <f t="shared" si="137"/>
        <v>0.11880330835590532</v>
      </c>
      <c r="R92" s="337">
        <f t="shared" si="137"/>
        <v>0.1179720262713128</v>
      </c>
      <c r="S92" s="337">
        <f t="shared" si="137"/>
        <v>0.11510125568167558</v>
      </c>
      <c r="T92" s="337">
        <f t="shared" si="137"/>
        <v>0.11479921619806235</v>
      </c>
      <c r="U92" s="337">
        <f t="shared" si="137"/>
        <v>0.112967077996502</v>
      </c>
      <c r="V92" s="337">
        <f t="shared" si="137"/>
        <v>0.11168032158635118</v>
      </c>
      <c r="W92" s="337">
        <f t="shared" si="137"/>
        <v>0.10396222550229112</v>
      </c>
      <c r="X92" s="337">
        <f t="shared" si="137"/>
        <v>0.1039676219472174</v>
      </c>
      <c r="Y92" s="337">
        <f t="shared" si="137"/>
        <v>0.10353786990078416</v>
      </c>
      <c r="Z92" s="337">
        <f t="shared" si="137"/>
        <v>0.10292739141404811</v>
      </c>
      <c r="AA92" s="337">
        <f t="shared" si="137"/>
        <v>0.10229383222199635</v>
      </c>
      <c r="AB92" s="337">
        <f t="shared" si="137"/>
        <v>0.10161968750702141</v>
      </c>
      <c r="AC92" s="337">
        <f t="shared" si="137"/>
        <v>0.10093533345311391</v>
      </c>
      <c r="AD92" s="337">
        <f t="shared" si="137"/>
        <v>0.1002682083945861</v>
      </c>
      <c r="AE92" s="337">
        <f t="shared" ref="AE92:AL92" si="138">AE45/AE$49</f>
        <v>9.9598650155754462E-2</v>
      </c>
      <c r="AF92" s="337">
        <f t="shared" si="138"/>
        <v>9.8953588781952595E-2</v>
      </c>
      <c r="AG92" s="337">
        <f t="shared" si="138"/>
        <v>9.8281098259695956E-2</v>
      </c>
      <c r="AH92" s="337">
        <f t="shared" si="138"/>
        <v>9.7615281325980005E-2</v>
      </c>
      <c r="AI92" s="337">
        <f t="shared" si="138"/>
        <v>9.6954392563793915E-2</v>
      </c>
      <c r="AJ92" s="337">
        <f t="shared" si="138"/>
        <v>9.6344993205475002E-2</v>
      </c>
      <c r="AK92" s="337">
        <f t="shared" si="138"/>
        <v>9.5677589246225117E-2</v>
      </c>
      <c r="AL92" s="337">
        <f t="shared" si="138"/>
        <v>9.4927495298960149E-2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1.3522177494263533E-2</v>
      </c>
      <c r="N93" s="336">
        <f t="shared" si="139"/>
        <v>1.3752774748235958E-2</v>
      </c>
      <c r="O93" s="336">
        <f t="shared" si="139"/>
        <v>1.3168331708061214E-2</v>
      </c>
      <c r="P93" s="336">
        <f t="shared" si="139"/>
        <v>1.292575595260799E-2</v>
      </c>
      <c r="Q93" s="336">
        <f t="shared" si="139"/>
        <v>1.4153372723853535E-2</v>
      </c>
      <c r="R93" s="336">
        <f t="shared" si="139"/>
        <v>1.3779228919607317E-2</v>
      </c>
      <c r="S93" s="336">
        <f t="shared" si="139"/>
        <v>1.387971168627208E-2</v>
      </c>
      <c r="T93" s="336">
        <f t="shared" si="139"/>
        <v>1.2935287152098717E-2</v>
      </c>
      <c r="U93" s="336">
        <f t="shared" si="139"/>
        <v>1.2228724822028381E-2</v>
      </c>
      <c r="V93" s="336">
        <f t="shared" si="139"/>
        <v>1.1685676919059033E-2</v>
      </c>
      <c r="W93" s="336">
        <f t="shared" si="139"/>
        <v>1.0571716931198575E-2</v>
      </c>
      <c r="X93" s="336">
        <f t="shared" si="139"/>
        <v>1.8236030364526489E-2</v>
      </c>
      <c r="Y93" s="336">
        <f t="shared" si="139"/>
        <v>1.8361969317043987E-2</v>
      </c>
      <c r="Z93" s="336">
        <f t="shared" si="139"/>
        <v>1.8520790465991335E-2</v>
      </c>
      <c r="AA93" s="336">
        <f t="shared" si="139"/>
        <v>1.866937498978033E-2</v>
      </c>
      <c r="AB93" s="336">
        <f t="shared" si="139"/>
        <v>1.8766645456340835E-2</v>
      </c>
      <c r="AC93" s="336">
        <f t="shared" si="139"/>
        <v>1.8811416450862893E-2</v>
      </c>
      <c r="AD93" s="336">
        <f t="shared" si="139"/>
        <v>1.8918308736560415E-2</v>
      </c>
      <c r="AE93" s="336">
        <f t="shared" ref="AE93:AL93" si="140">AE46/AE$49</f>
        <v>1.9084095116229847E-2</v>
      </c>
      <c r="AF93" s="336">
        <f t="shared" si="140"/>
        <v>1.9260523894821836E-2</v>
      </c>
      <c r="AG93" s="336">
        <f t="shared" si="140"/>
        <v>1.9415768076196108E-2</v>
      </c>
      <c r="AH93" s="336">
        <f t="shared" si="140"/>
        <v>1.9556127498167319E-2</v>
      </c>
      <c r="AI93" s="336">
        <f t="shared" si="140"/>
        <v>1.9694714599798258E-2</v>
      </c>
      <c r="AJ93" s="336">
        <f t="shared" si="140"/>
        <v>1.9829734844692824E-2</v>
      </c>
      <c r="AK93" s="336">
        <f t="shared" si="140"/>
        <v>1.9957183590858938E-2</v>
      </c>
      <c r="AL93" s="336">
        <f t="shared" si="140"/>
        <v>2.009381732831584E-2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0.10475641258980578</v>
      </c>
      <c r="N94" s="336">
        <f t="shared" si="141"/>
        <v>0.1073867523517482</v>
      </c>
      <c r="O94" s="336">
        <f t="shared" si="141"/>
        <v>0.10772800190470924</v>
      </c>
      <c r="P94" s="336">
        <f t="shared" si="141"/>
        <v>0.10269073197724465</v>
      </c>
      <c r="Q94" s="336">
        <f t="shared" si="141"/>
        <v>0.10464993563205177</v>
      </c>
      <c r="R94" s="336">
        <f t="shared" si="141"/>
        <v>0.10419279735170546</v>
      </c>
      <c r="S94" s="336">
        <f t="shared" si="141"/>
        <v>0.10122154399540349</v>
      </c>
      <c r="T94" s="336">
        <f t="shared" si="141"/>
        <v>0.10186392904596363</v>
      </c>
      <c r="U94" s="336">
        <f t="shared" si="141"/>
        <v>0.10073835317447363</v>
      </c>
      <c r="V94" s="336">
        <f t="shared" si="141"/>
        <v>9.9994644667292132E-2</v>
      </c>
      <c r="W94" s="336">
        <f t="shared" si="141"/>
        <v>9.3390508571092545E-2</v>
      </c>
      <c r="X94" s="336">
        <f t="shared" si="141"/>
        <v>8.5731591582690905E-2</v>
      </c>
      <c r="Y94" s="336">
        <f t="shared" si="141"/>
        <v>8.5175900583740166E-2</v>
      </c>
      <c r="Z94" s="336">
        <f t="shared" si="141"/>
        <v>8.440660094805677E-2</v>
      </c>
      <c r="AA94" s="336">
        <f t="shared" si="141"/>
        <v>8.3624457232216023E-2</v>
      </c>
      <c r="AB94" s="336">
        <f t="shared" si="141"/>
        <v>8.2853042050680559E-2</v>
      </c>
      <c r="AC94" s="336">
        <f t="shared" si="141"/>
        <v>8.212391700225101E-2</v>
      </c>
      <c r="AD94" s="336">
        <f t="shared" si="141"/>
        <v>8.1349899658025693E-2</v>
      </c>
      <c r="AE94" s="336">
        <f t="shared" ref="AE94:AL94" si="142">AE47/AE$49</f>
        <v>8.0514555039524621E-2</v>
      </c>
      <c r="AF94" s="336">
        <f t="shared" si="142"/>
        <v>7.9693064887130766E-2</v>
      </c>
      <c r="AG94" s="336">
        <f t="shared" si="142"/>
        <v>7.8865330183499838E-2</v>
      </c>
      <c r="AH94" s="336">
        <f t="shared" si="142"/>
        <v>7.8059153827812686E-2</v>
      </c>
      <c r="AI94" s="336">
        <f t="shared" si="142"/>
        <v>7.725967796399566E-2</v>
      </c>
      <c r="AJ94" s="336">
        <f t="shared" si="142"/>
        <v>7.6515258360782171E-2</v>
      </c>
      <c r="AK94" s="336">
        <f t="shared" si="142"/>
        <v>7.5720405655366183E-2</v>
      </c>
      <c r="AL94" s="336">
        <f t="shared" si="142"/>
        <v>7.4833677970644316E-2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Coast to Capital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Coast to Capital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Coast to Capital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Coast to Capital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Coast to Capital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Coast to Capital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Coast to Capital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Coast to Capital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Coast to Capital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Coast to Capital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Coast to Capital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Coast to Capital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Coast to Capital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12.966559711805374</v>
      </c>
      <c r="Y4" s="11">
        <f>'Occ T1'!D8-'Occ T1'!C8</f>
        <v>0.13794472839889238</v>
      </c>
      <c r="Z4" s="11">
        <f>'Occ T1'!E8-'Occ T1'!D8</f>
        <v>-5.3542678716811878</v>
      </c>
      <c r="AA4" s="11">
        <f>'Occ T1'!F8-'Occ T1'!E8</f>
        <v>8.5113432900959936</v>
      </c>
      <c r="AB4" s="11">
        <f>'Occ T1'!D8-'Occ T1'!B8</f>
        <v>13.104504440204266</v>
      </c>
      <c r="AC4" s="11">
        <f>'Occ T1'!F8-'Occ T1'!D8</f>
        <v>3.1570754184148058</v>
      </c>
    </row>
    <row r="5" spans="1:29" x14ac:dyDescent="0.2">
      <c r="W5" s="10" t="str">
        <f>name!E5</f>
        <v>Professional occupations</v>
      </c>
      <c r="X5" s="11">
        <f>'Occ T1'!C9-'Occ T1'!B9</f>
        <v>25.459544907163888</v>
      </c>
      <c r="Y5" s="11">
        <f>'Occ T1'!D9-'Occ T1'!C9</f>
        <v>5.5377711355627923</v>
      </c>
      <c r="Z5" s="11">
        <f>'Occ T1'!E9-'Occ T1'!D9</f>
        <v>13.407413306403527</v>
      </c>
      <c r="AA5" s="11">
        <f>'Occ T1'!F9-'Occ T1'!E9</f>
        <v>17.754483831037504</v>
      </c>
      <c r="AB5" s="11">
        <f>'Occ T1'!D9-'Occ T1'!B9</f>
        <v>30.997316042726681</v>
      </c>
      <c r="AC5" s="11">
        <f>'Occ T1'!F9-'Occ T1'!D9</f>
        <v>31.161897137441031</v>
      </c>
    </row>
    <row r="6" spans="1:29" x14ac:dyDescent="0.2">
      <c r="W6" s="10" t="str">
        <f>name!E6</f>
        <v>Associate professional occupations</v>
      </c>
      <c r="X6" s="11">
        <f>'Occ T1'!C10-'Occ T1'!B10</f>
        <v>7.3205658987199484</v>
      </c>
      <c r="Y6" s="11">
        <f>'Occ T1'!D10-'Occ T1'!C10</f>
        <v>3.9000182614094285</v>
      </c>
      <c r="Z6" s="11">
        <f>'Occ T1'!E10-'Occ T1'!D10</f>
        <v>5.4128904138849094</v>
      </c>
      <c r="AA6" s="11">
        <f>'Occ T1'!F10-'Occ T1'!E10</f>
        <v>8.9829340855295783</v>
      </c>
      <c r="AB6" s="11">
        <f>'Occ T1'!D10-'Occ T1'!B10</f>
        <v>11.220584160129377</v>
      </c>
      <c r="AC6" s="11">
        <f>'Occ T1'!F10-'Occ T1'!D10</f>
        <v>14.395824499414488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-2.781616590215549</v>
      </c>
      <c r="Y7" s="11">
        <f>'Occ T1'!D11-'Occ T1'!C11</f>
        <v>0.61218039473558861</v>
      </c>
      <c r="Z7" s="11">
        <f>'Occ T1'!E11-'Occ T1'!D11</f>
        <v>-0.7457813796510635</v>
      </c>
      <c r="AA7" s="11">
        <f>'Occ T1'!F11-'Occ T1'!E11</f>
        <v>-8.2613310243782507</v>
      </c>
      <c r="AB7" s="11">
        <f>'Occ T1'!D11-'Occ T1'!B11</f>
        <v>-2.1694361954799604</v>
      </c>
      <c r="AC7" s="11">
        <f>'Occ T1'!F11-'Occ T1'!D11</f>
        <v>-9.0071124040293142</v>
      </c>
    </row>
    <row r="8" spans="1:29" x14ac:dyDescent="0.2">
      <c r="W8" s="10" t="str">
        <f>name!E8</f>
        <v>Skilled trades occupations</v>
      </c>
      <c r="X8" s="11">
        <f>'Occ T1'!C12-'Occ T1'!B12</f>
        <v>0.38197939605501574</v>
      </c>
      <c r="Y8" s="11">
        <f>'Occ T1'!D12-'Occ T1'!C12</f>
        <v>-9.5080696886951017</v>
      </c>
      <c r="Z8" s="11">
        <f>'Occ T1'!E12-'Occ T1'!D12</f>
        <v>1.9520124409064721</v>
      </c>
      <c r="AA8" s="11">
        <f>'Occ T1'!F12-'Occ T1'!E12</f>
        <v>-1.2092034367427118</v>
      </c>
      <c r="AB8" s="11">
        <f>'Occ T1'!D12-'Occ T1'!B12</f>
        <v>-9.126090292640086</v>
      </c>
      <c r="AC8" s="11">
        <f>'Occ T1'!F12-'Occ T1'!D12</f>
        <v>0.74280900416376028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5.7431713538444598</v>
      </c>
      <c r="Y9" s="11">
        <f>'Occ T1'!D13-'Occ T1'!C13</f>
        <v>-4.3679191314919734</v>
      </c>
      <c r="Z9" s="11">
        <f>'Occ T1'!E13-'Occ T1'!D13</f>
        <v>0.67718251807612262</v>
      </c>
      <c r="AA9" s="11">
        <f>'Occ T1'!F13-'Occ T1'!E13</f>
        <v>4.0948014938914099</v>
      </c>
      <c r="AB9" s="11">
        <f>'Occ T1'!D13-'Occ T1'!B13</f>
        <v>1.3752522223524863</v>
      </c>
      <c r="AC9" s="11">
        <f>'Occ T1'!F13-'Occ T1'!D13</f>
        <v>4.7719840119675325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-1.2468183876060195</v>
      </c>
      <c r="Y10" s="11">
        <f>'Occ T1'!D14-'Occ T1'!C14</f>
        <v>-9.6790906399348842E-2</v>
      </c>
      <c r="Z10" s="11">
        <f>'Occ T1'!E14-'Occ T1'!D14</f>
        <v>0.91609701685828782</v>
      </c>
      <c r="AA10" s="11">
        <f>'Occ T1'!F14-'Occ T1'!E14</f>
        <v>0.18296081646882101</v>
      </c>
      <c r="AB10" s="11">
        <f>'Occ T1'!D14-'Occ T1'!B14</f>
        <v>-1.3436092940053683</v>
      </c>
      <c r="AC10" s="11">
        <f>'Occ T1'!F14-'Occ T1'!D14</f>
        <v>1.0990578333271088</v>
      </c>
    </row>
    <row r="11" spans="1:29" x14ac:dyDescent="0.2">
      <c r="W11" s="10" t="str">
        <f>name!E11</f>
        <v>Process, plant and machine operatives</v>
      </c>
      <c r="X11" s="11">
        <f>'Occ T1'!C15-'Occ T1'!B15</f>
        <v>4.291550796989192</v>
      </c>
      <c r="Y11" s="11">
        <f>'Occ T1'!D15-'Occ T1'!C15</f>
        <v>-7.1829691449676574</v>
      </c>
      <c r="Z11" s="11">
        <f>'Occ T1'!E15-'Occ T1'!D15</f>
        <v>0.28874250732318529</v>
      </c>
      <c r="AA11" s="11">
        <f>'Occ T1'!F15-'Occ T1'!E15</f>
        <v>-1.4640179543497283</v>
      </c>
      <c r="AB11" s="11">
        <f>'Occ T1'!D15-'Occ T1'!B15</f>
        <v>-2.8914183479784654</v>
      </c>
      <c r="AC11" s="11">
        <f>'Occ T1'!F15-'Occ T1'!D15</f>
        <v>-1.175275447026543</v>
      </c>
    </row>
    <row r="12" spans="1:29" x14ac:dyDescent="0.2">
      <c r="W12" s="10" t="str">
        <f>name!E12</f>
        <v>Elementary occupations</v>
      </c>
      <c r="X12" s="11">
        <f>'Occ T1'!C16-'Occ T1'!B16</f>
        <v>0.81206291324367896</v>
      </c>
      <c r="Y12" s="11">
        <f>'Occ T1'!D16-'Occ T1'!C16</f>
        <v>-8.7121656485525136</v>
      </c>
      <c r="Z12" s="11">
        <f>'Occ T1'!E16-'Occ T1'!D16</f>
        <v>-0.3282889521205874</v>
      </c>
      <c r="AA12" s="11">
        <f>'Occ T1'!F16-'Occ T1'!E16</f>
        <v>-3.3619711015530243</v>
      </c>
      <c r="AB12" s="11">
        <f>'Occ T1'!D16-'Occ T1'!B16</f>
        <v>-7.9001027353088347</v>
      </c>
      <c r="AC12" s="11">
        <f>'Occ T1'!F16-'Occ T1'!D16</f>
        <v>-3.6902600536736117</v>
      </c>
    </row>
    <row r="14" spans="1:29" x14ac:dyDescent="0.2">
      <c r="W14" s="10" t="str">
        <f>name!E3</f>
        <v>All occupations</v>
      </c>
      <c r="X14" s="11">
        <f>'Occ T1'!C18-'Occ T1'!B18</f>
        <v>52.947000000000003</v>
      </c>
      <c r="Y14" s="11">
        <f>'Occ T1'!D18-'Occ T1'!C18</f>
        <v>-19.67999999999995</v>
      </c>
      <c r="Z14" s="11">
        <f>'Occ T1'!E18-'Occ T1'!D18</f>
        <v>16.225999999999772</v>
      </c>
      <c r="AA14" s="11">
        <f>'Occ T1'!F18-'Occ T1'!E18</f>
        <v>25.22999999999945</v>
      </c>
      <c r="AB14" s="11">
        <f>'Occ T1'!D18-'Occ T1'!B18</f>
        <v>33.267000000000053</v>
      </c>
      <c r="AC14" s="11">
        <f>'Occ T1'!F18-'Occ T1'!D18</f>
        <v>41.455999999999221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Coast to Capital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3.1570754184148058</v>
      </c>
      <c r="O3" s="11">
        <f>'Occ T1'!AB64</f>
        <v>4.5354488049796515</v>
      </c>
      <c r="P3" s="11">
        <f>'Occ T1'!Q64</f>
        <v>-1.3783733865648529</v>
      </c>
    </row>
    <row r="4" spans="1:16" x14ac:dyDescent="0.2">
      <c r="M4" s="10" t="str">
        <f>name!E5</f>
        <v>Professional occupations</v>
      </c>
      <c r="N4" s="11">
        <f>'Occ T1'!F65</f>
        <v>31.161897137441031</v>
      </c>
      <c r="O4" s="11">
        <f>'Occ T1'!AB65</f>
        <v>12.937921441292985</v>
      </c>
      <c r="P4" s="11">
        <f>'Occ T1'!Q65</f>
        <v>18.223975696148102</v>
      </c>
    </row>
    <row r="5" spans="1:16" x14ac:dyDescent="0.2">
      <c r="M5" s="10" t="str">
        <f>name!E6</f>
        <v>Associate professional occupations</v>
      </c>
      <c r="N5" s="11">
        <f>'Occ T1'!F66</f>
        <v>14.395824499414488</v>
      </c>
      <c r="O5" s="11">
        <f>'Occ T1'!AB66</f>
        <v>14.849543399883061</v>
      </c>
      <c r="P5" s="11">
        <f>'Occ T1'!Q66</f>
        <v>-0.45371890046862973</v>
      </c>
    </row>
    <row r="6" spans="1:16" x14ac:dyDescent="0.2">
      <c r="M6" s="10" t="str">
        <f>name!E7</f>
        <v>Administrative and secretarial occupations</v>
      </c>
      <c r="N6" s="11">
        <f>'Occ T1'!F67</f>
        <v>-9.0071124040293142</v>
      </c>
      <c r="O6" s="11">
        <f>'Occ T1'!AB67</f>
        <v>-10.976021608029512</v>
      </c>
      <c r="P6" s="11">
        <f>'Occ T1'!Q67</f>
        <v>1.9689092040002834</v>
      </c>
    </row>
    <row r="7" spans="1:16" x14ac:dyDescent="0.2">
      <c r="M7" s="10" t="str">
        <f>name!E8</f>
        <v>Skilled trades occupations</v>
      </c>
      <c r="N7" s="11">
        <f>'Occ T1'!F68</f>
        <v>0.74280900416376028</v>
      </c>
      <c r="O7" s="11">
        <f>'Occ T1'!AB68</f>
        <v>2.6574300820287888</v>
      </c>
      <c r="P7" s="11">
        <f>'Occ T1'!Q68</f>
        <v>-1.9146210778650428</v>
      </c>
    </row>
    <row r="8" spans="1:16" x14ac:dyDescent="0.2">
      <c r="M8" s="10" t="str">
        <f>name!E9</f>
        <v>Caring, leisure and other service occupations</v>
      </c>
      <c r="N8" s="11">
        <f>'Occ T1'!F69</f>
        <v>4.7719840119675325</v>
      </c>
      <c r="O8" s="11">
        <f>'Occ T1'!AB69</f>
        <v>0.15401910544476038</v>
      </c>
      <c r="P8" s="11">
        <f>'Occ T1'!Q69</f>
        <v>4.6179649065228077</v>
      </c>
    </row>
    <row r="9" spans="1:16" x14ac:dyDescent="0.2">
      <c r="M9" s="10" t="str">
        <f>name!E10</f>
        <v>Sales and customer service occupations</v>
      </c>
      <c r="N9" s="11">
        <f>'Occ T1'!F70</f>
        <v>1.0990578333271088</v>
      </c>
      <c r="O9" s="11">
        <f>'Occ T1'!AB70</f>
        <v>-1.1591981512034053</v>
      </c>
      <c r="P9" s="11">
        <f>'Occ T1'!Q70</f>
        <v>2.2582559845305354</v>
      </c>
    </row>
    <row r="10" spans="1:16" x14ac:dyDescent="0.2">
      <c r="M10" s="10" t="str">
        <f>name!E11</f>
        <v>Process, plant and machine operatives</v>
      </c>
      <c r="N10" s="11">
        <f>'Occ T1'!F71</f>
        <v>-1.175275447026543</v>
      </c>
      <c r="O10" s="11">
        <f>'Occ T1'!AB71</f>
        <v>1.3092522649840612</v>
      </c>
      <c r="P10" s="11">
        <f>'Occ T1'!Q71</f>
        <v>-2.4845277120106068</v>
      </c>
    </row>
    <row r="11" spans="1:16" x14ac:dyDescent="0.2">
      <c r="M11" s="10" t="str">
        <f>name!E12</f>
        <v>Elementary occupations</v>
      </c>
      <c r="N11" s="11">
        <f>'Occ T1'!F72</f>
        <v>-3.6902600536736117</v>
      </c>
      <c r="O11" s="11">
        <f>'Occ T1'!AB72</f>
        <v>-2.4229713143863307</v>
      </c>
      <c r="P11" s="11">
        <f>'Occ T1'!Q72</f>
        <v>-1.267288739287153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41.455999999999221</v>
      </c>
      <c r="O13" s="11">
        <f>'Occ T1'!AB74</f>
        <v>21.885424024994109</v>
      </c>
      <c r="P13" s="11">
        <f>'Occ T1'!Q74</f>
        <v>19.570575975005511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Coast to Capital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2.065508286573646</v>
      </c>
      <c r="O3" s="11">
        <f>'Occ T5'!H44</f>
        <v>2.9289685417740774</v>
      </c>
      <c r="P3" s="11">
        <f>'Occ T5'!G44</f>
        <v>-1.8374014099329372</v>
      </c>
    </row>
    <row r="4" spans="1:16" x14ac:dyDescent="0.2">
      <c r="M4" s="10" t="str">
        <f>name!E5</f>
        <v>Professional occupations</v>
      </c>
      <c r="N4" s="11">
        <f>'Occ T5'!I45</f>
        <v>0.19151459160865869</v>
      </c>
      <c r="O4" s="11">
        <f>'Occ T5'!H45</f>
        <v>5.8590630634497174</v>
      </c>
      <c r="P4" s="11">
        <f>'Occ T5'!G45</f>
        <v>25.111319482382498</v>
      </c>
    </row>
    <row r="5" spans="1:16" x14ac:dyDescent="0.2">
      <c r="M5" s="10" t="str">
        <f>name!E6</f>
        <v>Associate professional occupations</v>
      </c>
      <c r="N5" s="11">
        <f>'Occ T5'!I46</f>
        <v>1.3495127923519057</v>
      </c>
      <c r="O5" s="11">
        <f>'Occ T5'!H46</f>
        <v>4.7948465060609777</v>
      </c>
      <c r="P5" s="11">
        <f>'Occ T5'!G46</f>
        <v>8.2514652010015652</v>
      </c>
    </row>
    <row r="6" spans="1:16" x14ac:dyDescent="0.2">
      <c r="M6" s="10" t="str">
        <f>name!E7</f>
        <v>Administrative and secretarial occupations</v>
      </c>
      <c r="N6" s="11">
        <f>'Occ T5'!I47</f>
        <v>0.22893618926776416</v>
      </c>
      <c r="O6" s="11">
        <f>'Occ T5'!H47</f>
        <v>-5.5692157825615389</v>
      </c>
      <c r="P6" s="11">
        <f>'Occ T5'!G47</f>
        <v>-3.6668328107355563</v>
      </c>
    </row>
    <row r="7" spans="1:16" x14ac:dyDescent="0.2">
      <c r="M7" s="10" t="str">
        <f>name!E8</f>
        <v>Skilled trades occupations</v>
      </c>
      <c r="N7" s="11">
        <f>'Occ T5'!I48</f>
        <v>2.8644918444135996</v>
      </c>
      <c r="O7" s="11">
        <f>'Occ T5'!H48</f>
        <v>2.1286396403547023</v>
      </c>
      <c r="P7" s="11">
        <f>'Occ T5'!G48</f>
        <v>-4.2503224806045807</v>
      </c>
    </row>
    <row r="8" spans="1:16" x14ac:dyDescent="0.2">
      <c r="M8" s="10" t="str">
        <f>name!E9</f>
        <v>Caring, leisure and other service occupations</v>
      </c>
      <c r="N8" s="11">
        <f>'Occ T5'!I49</f>
        <v>1.2835000468592934</v>
      </c>
      <c r="O8" s="11">
        <f>'Occ T5'!H49</f>
        <v>-0.76244892600694669</v>
      </c>
      <c r="P8" s="11">
        <f>'Occ T5'!G49</f>
        <v>4.2509328911152338</v>
      </c>
    </row>
    <row r="9" spans="1:16" x14ac:dyDescent="0.2">
      <c r="M9" s="10" t="str">
        <f>name!E10</f>
        <v>Sales and customer service occupations</v>
      </c>
      <c r="N9" s="11">
        <f>'Occ T5'!I50</f>
        <v>-0.42582413492502003</v>
      </c>
      <c r="O9" s="11">
        <f>'Occ T5'!H50</f>
        <v>1.4947307422492102</v>
      </c>
      <c r="P9" s="11">
        <f>'Occ T5'!G50</f>
        <v>3.0151226002971043E-2</v>
      </c>
    </row>
    <row r="10" spans="1:16" x14ac:dyDescent="0.2">
      <c r="M10" s="10" t="str">
        <f>name!E11</f>
        <v>Process, plant and machine operatives</v>
      </c>
      <c r="N10" s="11">
        <f>'Occ T5'!I51</f>
        <v>1.1102787711465858</v>
      </c>
      <c r="O10" s="11">
        <f>'Occ T5'!H51</f>
        <v>1.8770739514685779</v>
      </c>
      <c r="P10" s="11">
        <f>'Occ T5'!G51</f>
        <v>-4.1626281696417209</v>
      </c>
    </row>
    <row r="11" spans="1:16" x14ac:dyDescent="0.2">
      <c r="M11" s="10" t="str">
        <f>name!E12</f>
        <v>Elementary occupations</v>
      </c>
      <c r="N11" s="11">
        <f>'Occ T5'!I52</f>
        <v>1.3140148584347395</v>
      </c>
      <c r="O11" s="11">
        <f>'Occ T5'!H52</f>
        <v>-5.9435762511426944</v>
      </c>
      <c r="P11" s="11">
        <f>'Occ T5'!G52</f>
        <v>0.93930133903460344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9.9819332457311845</v>
      </c>
      <c r="O13" s="11">
        <f>'Occ T5'!H54</f>
        <v>6.8080814856461132</v>
      </c>
      <c r="P13" s="11">
        <f>'Occ T5'!G54</f>
        <v>24.665985268622023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0.62220979009584099</v>
      </c>
      <c r="O18" s="11">
        <f>'Occ T5'!AN44</f>
        <v>2.7142525863436386</v>
      </c>
      <c r="P18" s="11">
        <f>'Occ T5'!AM44</f>
        <v>1.1989864285401701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1.1637598404657368</v>
      </c>
      <c r="O19" s="11">
        <f>'Occ T5'!AN45</f>
        <v>2.3259957251276369</v>
      </c>
      <c r="P19" s="11">
        <f>'Occ T5'!AM45</f>
        <v>9.448165875699523</v>
      </c>
    </row>
    <row r="20" spans="13:16" x14ac:dyDescent="0.2">
      <c r="M20" s="10" t="str">
        <f t="shared" si="0"/>
        <v>Associate professional occupations</v>
      </c>
      <c r="N20" s="11">
        <f>'Occ T5'!AO46</f>
        <v>0.64349662467055957</v>
      </c>
      <c r="O20" s="11">
        <f>'Occ T5'!AN46</f>
        <v>4.2955360551513984</v>
      </c>
      <c r="P20" s="11">
        <f>'Occ T5'!AM46</f>
        <v>9.9105107200611258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-0.15868025974875666</v>
      </c>
      <c r="O21" s="11">
        <f>'Occ T5'!AN47</f>
        <v>-5.0143734804774773</v>
      </c>
      <c r="P21" s="11">
        <f>'Occ T5'!AM47</f>
        <v>-5.8029678678033392</v>
      </c>
    </row>
    <row r="22" spans="13:16" x14ac:dyDescent="0.2">
      <c r="M22" s="10" t="str">
        <f t="shared" si="0"/>
        <v>Skilled trades occupations</v>
      </c>
      <c r="N22" s="11">
        <f>'Occ T5'!AO48</f>
        <v>0.78345016213089869</v>
      </c>
      <c r="O22" s="11">
        <f>'Occ T5'!AN48</f>
        <v>0.89071093809603008</v>
      </c>
      <c r="P22" s="11">
        <f>'Occ T5'!AM48</f>
        <v>0.98326898180185607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0.78786973042860886</v>
      </c>
      <c r="O23" s="11">
        <f>'Occ T5'!AN49</f>
        <v>-2.7967337837000379</v>
      </c>
      <c r="P23" s="11">
        <f>'Occ T5'!AM49</f>
        <v>2.1628831587162054</v>
      </c>
    </row>
    <row r="24" spans="13:16" x14ac:dyDescent="0.2">
      <c r="M24" s="10" t="str">
        <f t="shared" si="0"/>
        <v>Sales and customer service occupations</v>
      </c>
      <c r="N24" s="11">
        <f>'Occ T5'!AO50</f>
        <v>-0.34617964300200987</v>
      </c>
      <c r="O24" s="11">
        <f>'Occ T5'!AN50</f>
        <v>7.9974913882185916E-2</v>
      </c>
      <c r="P24" s="11">
        <f>'Occ T5'!AM50</f>
        <v>-0.89299342208356691</v>
      </c>
    </row>
    <row r="25" spans="13:16" x14ac:dyDescent="0.2">
      <c r="M25" s="10" t="str">
        <f t="shared" si="0"/>
        <v>Process, plant and machine operatives</v>
      </c>
      <c r="N25" s="11">
        <f>'Occ T5'!AO51</f>
        <v>0.17625411094132648</v>
      </c>
      <c r="O25" s="11">
        <f>'Occ T5'!AN51</f>
        <v>1.0831930412080901</v>
      </c>
      <c r="P25" s="11">
        <f>'Occ T5'!AM51</f>
        <v>4.980511283464284E-2</v>
      </c>
    </row>
    <row r="26" spans="13:16" x14ac:dyDescent="0.2">
      <c r="M26" s="10" t="str">
        <f t="shared" si="0"/>
        <v>Elementary occupations</v>
      </c>
      <c r="N26" s="11">
        <f>'Occ T5'!AO52</f>
        <v>0.60360493380458347</v>
      </c>
      <c r="O26" s="11">
        <f>'Occ T5'!AN52</f>
        <v>-4.1524800227575547</v>
      </c>
      <c r="P26" s="11">
        <f>'Occ T5'!AM52</f>
        <v>1.1259037745667158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4.2757852897867963</v>
      </c>
      <c r="O28" s="11">
        <f>'Occ T5'!AN54</f>
        <v>-0.57392402712608259</v>
      </c>
      <c r="P28" s="11">
        <f>'Occ T5'!AM54</f>
        <v>18.183562762333366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1.4432984964778068</v>
      </c>
      <c r="O33" s="11">
        <f>'Occ T5'!X44</f>
        <v>0.21471595543043787</v>
      </c>
      <c r="P33" s="11">
        <f>'Occ T5'!W44</f>
        <v>-3.0363878384729972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-0.97224524885707453</v>
      </c>
      <c r="O34" s="11">
        <f>'Occ T5'!X45</f>
        <v>3.5330673383220965</v>
      </c>
      <c r="P34" s="11">
        <f>'Occ T5'!W45</f>
        <v>15.663153606683082</v>
      </c>
    </row>
    <row r="35" spans="1:16" x14ac:dyDescent="0.2">
      <c r="M35" s="10" t="str">
        <f t="shared" si="1"/>
        <v>Associate professional occupations</v>
      </c>
      <c r="N35" s="11">
        <f>'Occ T5'!Y46</f>
        <v>0.70601616768134079</v>
      </c>
      <c r="O35" s="11">
        <f>'Occ T5'!X46</f>
        <v>0.49931045090957493</v>
      </c>
      <c r="P35" s="11">
        <f>'Occ T5'!W46</f>
        <v>-1.6590455190595392</v>
      </c>
    </row>
    <row r="36" spans="1:16" x14ac:dyDescent="0.2">
      <c r="M36" s="10" t="str">
        <f t="shared" si="1"/>
        <v>Administrative and secretarial occupations</v>
      </c>
      <c r="N36" s="11">
        <f>'Occ T5'!Y47</f>
        <v>0.38761644901651904</v>
      </c>
      <c r="O36" s="11">
        <f>'Occ T5'!X47</f>
        <v>-0.55484230208406116</v>
      </c>
      <c r="P36" s="11">
        <f>'Occ T5'!W47</f>
        <v>2.1361350570678184</v>
      </c>
    </row>
    <row r="37" spans="1:16" x14ac:dyDescent="0.2">
      <c r="M37" s="10" t="str">
        <f t="shared" si="1"/>
        <v>Skilled trades occupations</v>
      </c>
      <c r="N37" s="11">
        <f>'Occ T5'!Y48</f>
        <v>2.0810416822826987</v>
      </c>
      <c r="O37" s="11">
        <f>'Occ T5'!X48</f>
        <v>1.2379287022586682</v>
      </c>
      <c r="P37" s="11">
        <f>'Occ T5'!W48</f>
        <v>-5.2335914624064159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0.49563031643068411</v>
      </c>
      <c r="O38" s="11">
        <f>'Occ T5'!X49</f>
        <v>2.034284857693085</v>
      </c>
      <c r="P38" s="11">
        <f>'Occ T5'!W49</f>
        <v>2.0880497323990461</v>
      </c>
    </row>
    <row r="39" spans="1:16" x14ac:dyDescent="0.2">
      <c r="M39" s="10" t="str">
        <f t="shared" si="1"/>
        <v>Sales and customer service occupations</v>
      </c>
      <c r="N39" s="11">
        <f>'Occ T5'!Y50</f>
        <v>-7.964449192300882E-2</v>
      </c>
      <c r="O39" s="11">
        <f>'Occ T5'!X50</f>
        <v>1.4147558283670225</v>
      </c>
      <c r="P39" s="11">
        <f>'Occ T5'!W50</f>
        <v>0.92314464808653085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Coast to Capital</v>
      </c>
      <c r="M40" s="10" t="str">
        <f t="shared" si="1"/>
        <v>Process, plant and machine operatives</v>
      </c>
      <c r="N40" s="11">
        <f>'Occ T5'!Y51</f>
        <v>0.93402466020525576</v>
      </c>
      <c r="O40" s="11">
        <f>'Occ T5'!X51</f>
        <v>0.79388091026048979</v>
      </c>
      <c r="P40" s="11">
        <f>'Occ T5'!W51</f>
        <v>-4.2124332824763862</v>
      </c>
    </row>
    <row r="41" spans="1:16" x14ac:dyDescent="0.2">
      <c r="M41" s="10" t="str">
        <f t="shared" si="1"/>
        <v>Elementary occupations</v>
      </c>
      <c r="N41" s="11">
        <f>'Occ T5'!Y52</f>
        <v>0.71040992463015806</v>
      </c>
      <c r="O41" s="11">
        <f>'Occ T5'!X52</f>
        <v>-1.7910962283851433</v>
      </c>
      <c r="P41" s="11">
        <f>'Occ T5'!W52</f>
        <v>-0.18660243553211231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5.7061479559443882</v>
      </c>
      <c r="O43" s="11">
        <f>'Occ T5'!X54</f>
        <v>7.3820055127721673</v>
      </c>
      <c r="P43" s="11">
        <f>'Occ T5'!W54</f>
        <v>6.4824225062890832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Coast to Capital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Coast to Capital, Coast to Capital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10.597702177599508</v>
      </c>
      <c r="C5" s="11">
        <f>HLOOKUP(C$3,'Qual F1'!$M$4:$BW$14,11,FALSE)</f>
        <v>13.681506146435176</v>
      </c>
      <c r="D5" s="11">
        <f>HLOOKUP(D$3,'Qual F1'!$M$4:$BW$14,11,FALSE)</f>
        <v>14.759760185860078</v>
      </c>
      <c r="E5" s="11">
        <f>HLOOKUP(E$3,'Qual F1'!$M$4:$BW$14,11,FALSE)</f>
        <v>17.021281364526335</v>
      </c>
      <c r="F5" s="11">
        <f>HLOOKUP(F$3,'Qual F1'!$M$4:$BW$14,11,FALSE)</f>
        <v>21.538111344302298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76.459290658031875</v>
      </c>
      <c r="C6" s="11">
        <f>HLOOKUP(C$3,'Qual F1'!$M$4:$BW$14,10,FALSE)</f>
        <v>98.632512502542966</v>
      </c>
      <c r="D6" s="11">
        <f>HLOOKUP(D$3,'Qual F1'!$M$4:$BW$14,10,FALSE)</f>
        <v>105.97213688763351</v>
      </c>
      <c r="E6" s="11">
        <f>HLOOKUP(E$3,'Qual F1'!$M$4:$BW$14,10,FALSE)</f>
        <v>122.29435834194869</v>
      </c>
      <c r="F6" s="11">
        <f>HLOOKUP(F$3,'Qual F1'!$M$4:$BW$14,10,FALSE)</f>
        <v>154.59465622467877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164.7856327571983</v>
      </c>
      <c r="C7" s="11">
        <f>HLOOKUP(C$3,'Qual F1'!$M$4:$BW$14,9,FALSE)</f>
        <v>189.84563532728723</v>
      </c>
      <c r="D7" s="11">
        <f>HLOOKUP(D$3,'Qual F1'!$M$4:$BW$14,9,FALSE)</f>
        <v>188.41023239848334</v>
      </c>
      <c r="E7" s="11">
        <f>HLOOKUP(E$3,'Qual F1'!$M$4:$BW$14,9,FALSE)</f>
        <v>200.93517590213494</v>
      </c>
      <c r="F7" s="11">
        <f>HLOOKUP(F$3,'Qual F1'!$M$4:$BW$14,9,FALSE)</f>
        <v>229.6491014778035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48.249024917500009</v>
      </c>
      <c r="C8" s="11">
        <f>HLOOKUP(C$3,'Qual F1'!$M$4:$BW$14,8,FALSE)</f>
        <v>52.395281593323013</v>
      </c>
      <c r="D8" s="11">
        <f>HLOOKUP(D$3,'Qual F1'!$M$4:$BW$14,8,FALSE)</f>
        <v>51.787583732443231</v>
      </c>
      <c r="E8" s="11">
        <f>HLOOKUP(E$3,'Qual F1'!$M$4:$BW$14,8,FALSE)</f>
        <v>51.522535072951044</v>
      </c>
      <c r="F8" s="11">
        <f>HLOOKUP(F$3,'Qual F1'!$M$4:$BW$14,8,FALSE)</f>
        <v>56.776059613736102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45.454306292723047</v>
      </c>
      <c r="C9" s="11">
        <f>HLOOKUP(C$3,'Qual F1'!$M$4:$BW$14,7,FALSE)</f>
        <v>51.98961224113885</v>
      </c>
      <c r="D9" s="11">
        <f>HLOOKUP(D$3,'Qual F1'!$M$4:$BW$14,7,FALSE)</f>
        <v>51.882229001212039</v>
      </c>
      <c r="E9" s="11">
        <f>HLOOKUP(E$3,'Qual F1'!$M$4:$BW$14,7,FALSE)</f>
        <v>53.151538252094817</v>
      </c>
      <c r="F9" s="11">
        <f>HLOOKUP(F$3,'Qual F1'!$M$4:$BW$14,7,FALSE)</f>
        <v>60.186558431106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165.42901015142291</v>
      </c>
      <c r="C10" s="11">
        <f>HLOOKUP(C$3,'Qual F1'!$M$4:$BW$14,6,FALSE)</f>
        <v>163.68788908435187</v>
      </c>
      <c r="D10" s="11">
        <f>HLOOKUP(D$3,'Qual F1'!$M$4:$BW$14,6,FALSE)</f>
        <v>169.9741344418608</v>
      </c>
      <c r="E10" s="11">
        <f>HLOOKUP(E$3,'Qual F1'!$M$4:$BW$14,6,FALSE)</f>
        <v>165.77770100475524</v>
      </c>
      <c r="F10" s="11">
        <f>HLOOKUP(F$3,'Qual F1'!$M$4:$BW$14,6,FALSE)</f>
        <v>164.03017966691576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160.43545527244578</v>
      </c>
      <c r="C11" s="11">
        <f>HLOOKUP(C$3,'Qual F1'!$M$4:$BW$14,5,FALSE)</f>
        <v>161.33545489776958</v>
      </c>
      <c r="D11" s="11">
        <f>HLOOKUP(D$3,'Qual F1'!$M$4:$BW$14,5,FALSE)</f>
        <v>147.07366931956383</v>
      </c>
      <c r="E11" s="11">
        <f>HLOOKUP(E$3,'Qual F1'!$M$4:$BW$14,5,FALSE)</f>
        <v>142.7480130766605</v>
      </c>
      <c r="F11" s="11">
        <f>HLOOKUP(F$3,'Qual F1'!$M$4:$BW$14,5,FALSE)</f>
        <v>119.81326743235817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108.76189085848347</v>
      </c>
      <c r="C12" s="11">
        <f>HLOOKUP(C$3,'Qual F1'!$M$4:$BW$14,4,FALSE)</f>
        <v>100.54815340518488</v>
      </c>
      <c r="D12" s="11">
        <f>HLOOKUP(D$3,'Qual F1'!$M$4:$BW$14,4,FALSE)</f>
        <v>86.839061824003309</v>
      </c>
      <c r="E12" s="11">
        <f>HLOOKUP(E$3,'Qual F1'!$M$4:$BW$14,4,FALSE)</f>
        <v>81.077752846695603</v>
      </c>
      <c r="F12" s="11">
        <f>HLOOKUP(F$3,'Qual F1'!$M$4:$BW$14,4,FALSE)</f>
        <v>54.59662145740748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30.589686914595312</v>
      </c>
      <c r="C13" s="11">
        <f>HLOOKUP(C$3,'Qual F1'!$M$4:$BW$14,3,FALSE)</f>
        <v>31.592954801966989</v>
      </c>
      <c r="D13" s="11">
        <f>HLOOKUP(D$3,'Qual F1'!$M$4:$BW$14,3,FALSE)</f>
        <v>27.330192208941479</v>
      </c>
      <c r="E13" s="11">
        <f>HLOOKUP(E$3,'Qual F1'!$M$4:$BW$14,3,FALSE)</f>
        <v>25.726644138233389</v>
      </c>
      <c r="F13" s="11">
        <f>HLOOKUP(F$3,'Qual F1'!$M$4:$BW$14,3,FALSE)</f>
        <v>24.300444351691645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810.76200000000028</v>
      </c>
      <c r="C15" s="11">
        <f t="shared" ref="C15:F15" si="0">SUM(C5:C13)</f>
        <v>863.70900000000063</v>
      </c>
      <c r="D15" s="11">
        <f t="shared" si="0"/>
        <v>844.0290000000017</v>
      </c>
      <c r="E15" s="11">
        <f t="shared" si="0"/>
        <v>860.25500000000056</v>
      </c>
      <c r="F15" s="11">
        <f t="shared" si="0"/>
        <v>885.48499999999979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1.3071286243804598</v>
      </c>
      <c r="C19" s="18">
        <f t="shared" si="1"/>
        <v>1.5840411697035883</v>
      </c>
      <c r="D19" s="18">
        <f t="shared" si="1"/>
        <v>1.7487266652994209</v>
      </c>
      <c r="E19" s="18">
        <f t="shared" si="1"/>
        <v>1.9786320758991605</v>
      </c>
      <c r="F19" s="18">
        <f t="shared" si="1"/>
        <v>2.4323519138440859</v>
      </c>
      <c r="G19" s="11"/>
    </row>
    <row r="20" spans="1:7" x14ac:dyDescent="0.2">
      <c r="A20" t="str">
        <f>$A6</f>
        <v>RQF7 Other higher degree</v>
      </c>
      <c r="B20" s="18">
        <f t="shared" si="1"/>
        <v>9.4305469000806461</v>
      </c>
      <c r="C20" s="18">
        <f t="shared" si="1"/>
        <v>11.419646258467017</v>
      </c>
      <c r="D20" s="18">
        <f t="shared" si="1"/>
        <v>12.555508979861271</v>
      </c>
      <c r="E20" s="18">
        <f t="shared" si="1"/>
        <v>14.216058999011761</v>
      </c>
      <c r="F20" s="18">
        <f t="shared" si="1"/>
        <v>17.458754944993853</v>
      </c>
      <c r="G20" s="11"/>
    </row>
    <row r="21" spans="1:7" x14ac:dyDescent="0.2">
      <c r="A21" t="str">
        <f>$A7</f>
        <v>RQF6 First degree</v>
      </c>
      <c r="B21" s="18">
        <f t="shared" si="1"/>
        <v>20.324784925440294</v>
      </c>
      <c r="C21" s="18">
        <f t="shared" si="1"/>
        <v>21.980277538764454</v>
      </c>
      <c r="D21" s="18">
        <f t="shared" si="1"/>
        <v>22.322720238105916</v>
      </c>
      <c r="E21" s="18">
        <f t="shared" si="1"/>
        <v>23.357629528701931</v>
      </c>
      <c r="F21" s="18">
        <f t="shared" si="1"/>
        <v>25.934838137043943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5.9510713276522571</v>
      </c>
      <c r="C22" s="18">
        <f t="shared" si="3"/>
        <v>6.0663118704706065</v>
      </c>
      <c r="D22" s="18">
        <f t="shared" si="3"/>
        <v>6.1357588107094809</v>
      </c>
      <c r="E22" s="18">
        <f t="shared" si="3"/>
        <v>5.9892165779857152</v>
      </c>
      <c r="F22" s="18">
        <f t="shared" si="3"/>
        <v>6.4118601234053791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5.6063686128263326</v>
      </c>
      <c r="C23" s="18">
        <f t="shared" si="4"/>
        <v>6.0193435799718209</v>
      </c>
      <c r="D23" s="18">
        <f t="shared" si="4"/>
        <v>6.1469723198150694</v>
      </c>
      <c r="E23" s="18">
        <f t="shared" si="4"/>
        <v>6.1785794040249442</v>
      </c>
      <c r="F23" s="18">
        <f t="shared" si="4"/>
        <v>6.7970161472081418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20.404139581211609</v>
      </c>
      <c r="C24" s="18">
        <f t="shared" si="5"/>
        <v>18.951740584427366</v>
      </c>
      <c r="D24" s="18">
        <f t="shared" si="5"/>
        <v>20.138423495147734</v>
      </c>
      <c r="E24" s="18">
        <f t="shared" si="5"/>
        <v>19.270762855752672</v>
      </c>
      <c r="F24" s="18">
        <f t="shared" si="5"/>
        <v>18.524331825713116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19.78823073509189</v>
      </c>
      <c r="C25" s="18">
        <f t="shared" si="6"/>
        <v>18.679376375349737</v>
      </c>
      <c r="D25" s="18">
        <f t="shared" si="6"/>
        <v>17.425191470857463</v>
      </c>
      <c r="E25" s="18">
        <f t="shared" si="6"/>
        <v>16.59368595087043</v>
      </c>
      <c r="F25" s="18">
        <f t="shared" si="6"/>
        <v>13.530807120657967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13.414774108614294</v>
      </c>
      <c r="C26" s="18">
        <f>C12/C$15*100</f>
        <v>11.641438656443873</v>
      </c>
      <c r="D26" s="18">
        <f t="shared" si="7"/>
        <v>10.288634848329043</v>
      </c>
      <c r="E26" s="18">
        <f t="shared" si="7"/>
        <v>9.4248511019053129</v>
      </c>
      <c r="F26" s="18">
        <f t="shared" si="7"/>
        <v>6.1657308093764991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3.7729551847022065</v>
      </c>
      <c r="C27" s="18">
        <f>C13/C$15*100</f>
        <v>3.6578239664015273</v>
      </c>
      <c r="D27" s="18">
        <f t="shared" si="8"/>
        <v>3.2380631718745954</v>
      </c>
      <c r="E27" s="18">
        <f t="shared" si="8"/>
        <v>2.9905835058480768</v>
      </c>
      <c r="F27" s="18">
        <f t="shared" si="8"/>
        <v>2.7443089777570089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6.5934576167751224</v>
      </c>
      <c r="C33" s="18">
        <f t="shared" si="9"/>
        <v>7.8811062750269611</v>
      </c>
      <c r="D33" s="18">
        <f t="shared" si="9"/>
        <v>2.8922323803071137</v>
      </c>
      <c r="E33" s="18">
        <f t="shared" si="9"/>
        <v>2.3815114473402677</v>
      </c>
      <c r="F33" s="18">
        <f>IF(F$3-D$3 &lt;&gt; 0,(EXP(LN(F5/D5)/(F$3-D$3))-1)*100,0)</f>
        <v>2.5514694640855984</v>
      </c>
    </row>
    <row r="34" spans="1:6" x14ac:dyDescent="0.2">
      <c r="A34" t="str">
        <f>$A20</f>
        <v>RQF7 Other higher degree</v>
      </c>
      <c r="B34" s="18">
        <f t="shared" si="9"/>
        <v>6.5730654435895541</v>
      </c>
      <c r="C34" s="18">
        <f t="shared" si="9"/>
        <v>7.4413843862096929</v>
      </c>
      <c r="D34" s="18">
        <f t="shared" si="9"/>
        <v>2.9065328693645309</v>
      </c>
      <c r="E34" s="18">
        <f t="shared" si="9"/>
        <v>2.3714384005935951</v>
      </c>
      <c r="F34" s="18">
        <f t="shared" ref="F34:F43" si="10">IF(F$3-D$3 &lt;&gt; 0,(EXP(LN(F6/D6)/(F$3-D$3))-1)*100,0)</f>
        <v>2.549493352452803</v>
      </c>
    </row>
    <row r="35" spans="1:6" x14ac:dyDescent="0.2">
      <c r="A35" t="str">
        <f>$A21</f>
        <v>RQF6 First degree</v>
      </c>
      <c r="B35" s="18">
        <f t="shared" si="9"/>
        <v>3.6025197678021037</v>
      </c>
      <c r="C35" s="18">
        <f t="shared" si="9"/>
        <v>-0.75608950731435032</v>
      </c>
      <c r="D35" s="18">
        <f t="shared" si="9"/>
        <v>1.2955337611714191</v>
      </c>
      <c r="E35" s="18">
        <f t="shared" si="9"/>
        <v>1.3446618435235536</v>
      </c>
      <c r="F35" s="18">
        <f t="shared" si="10"/>
        <v>1.3282831691991293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2.0824088176591538</v>
      </c>
      <c r="C36" s="18">
        <f t="shared" ref="C36:E36" si="12">IF(D$3-C$3 &lt;&gt; 0,(EXP(LN(D8/C8)/(D$3-C$3))-1)*100,0)</f>
        <v>-1.1598331803931439</v>
      </c>
      <c r="D36" s="18">
        <f t="shared" si="12"/>
        <v>-0.10257012194760939</v>
      </c>
      <c r="E36" s="18">
        <f t="shared" si="12"/>
        <v>0.97568370803302606</v>
      </c>
      <c r="F36" s="18">
        <f t="shared" si="10"/>
        <v>0.61497879036678249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3.4154404694585194</v>
      </c>
      <c r="C37" s="18">
        <f t="shared" si="13"/>
        <v>-0.20654749150416096</v>
      </c>
      <c r="D37" s="18">
        <f t="shared" si="13"/>
        <v>0.48458479281103806</v>
      </c>
      <c r="E37" s="18">
        <f t="shared" si="13"/>
        <v>1.2507775973129798</v>
      </c>
      <c r="F37" s="18">
        <f t="shared" si="10"/>
        <v>0.99473305216797314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-0.26416700954757788</v>
      </c>
      <c r="C38" s="18">
        <f t="shared" si="14"/>
        <v>3.8403851333616457</v>
      </c>
      <c r="D38" s="18">
        <f t="shared" si="14"/>
        <v>-0.49872292313840605</v>
      </c>
      <c r="E38" s="18">
        <f t="shared" si="14"/>
        <v>-0.10591693903068133</v>
      </c>
      <c r="F38" s="18">
        <f t="shared" si="10"/>
        <v>-0.23702426535170407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0.13994919519308979</v>
      </c>
      <c r="C39" s="18">
        <f t="shared" si="15"/>
        <v>-8.8398334930426472</v>
      </c>
      <c r="D39" s="18">
        <f t="shared" si="15"/>
        <v>-0.59527484733177261</v>
      </c>
      <c r="E39" s="18">
        <f t="shared" si="15"/>
        <v>-1.7362160426044548</v>
      </c>
      <c r="F39" s="18">
        <f t="shared" si="10"/>
        <v>-1.3573648303087049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-1.9439628934687425</v>
      </c>
      <c r="C40" s="18">
        <f t="shared" si="16"/>
        <v>-13.634354403245208</v>
      </c>
      <c r="D40" s="18">
        <f t="shared" si="16"/>
        <v>-1.3635766186286036</v>
      </c>
      <c r="E40" s="18">
        <f t="shared" si="16"/>
        <v>-3.8772014444377501</v>
      </c>
      <c r="F40" s="18">
        <f t="shared" si="10"/>
        <v>-3.046525729282501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0.8100438247268027</v>
      </c>
      <c r="C41" s="18">
        <f t="shared" si="17"/>
        <v>-13.492763243405481</v>
      </c>
      <c r="D41" s="18">
        <f t="shared" si="17"/>
        <v>-1.2020142126800248</v>
      </c>
      <c r="E41" s="18">
        <f t="shared" si="17"/>
        <v>-0.56870228624195107</v>
      </c>
      <c r="F41" s="18">
        <f t="shared" si="10"/>
        <v>-0.78025605224132377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1.5941064490136991</v>
      </c>
      <c r="C43" s="18">
        <f t="shared" ref="C43" si="18">IF(D$3-C$3 &lt;&gt; 0,(EXP(LN(D15/C15)/(D$3-C$3))-1)*100,0)</f>
        <v>-2.2785452044611021</v>
      </c>
      <c r="D43" s="18">
        <f>IF(E$3-D$3 &lt;&gt; 0,(EXP(LN(E15/D15)/(E$3-D$3))-1)*100,0)</f>
        <v>0.38156617181184238</v>
      </c>
      <c r="E43" s="18">
        <f>IF(F$3-E$3 &lt;&gt; 0,(EXP(LN(F15/E15)/(F$3-E$3))-1)*100,0)</f>
        <v>0.28948480610164751</v>
      </c>
      <c r="F43" s="18">
        <f t="shared" si="10"/>
        <v>0.3201692055677885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3.0838039688356673</v>
      </c>
      <c r="C47" s="27">
        <f>D5-C5</f>
        <v>1.0782540394249018</v>
      </c>
      <c r="D47" s="27">
        <f>E5-D5</f>
        <v>2.261521178666257</v>
      </c>
      <c r="E47" s="27">
        <f>F5-E5</f>
        <v>4.516829979775963</v>
      </c>
      <c r="F47" s="27">
        <f>F5-D5</f>
        <v>6.77835115844222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22.17322184451109</v>
      </c>
      <c r="C48" s="27">
        <f t="shared" si="20"/>
        <v>7.3396243850905449</v>
      </c>
      <c r="D48" s="27">
        <f t="shared" si="20"/>
        <v>16.322221454315184</v>
      </c>
      <c r="E48" s="27">
        <f t="shared" si="20"/>
        <v>32.300297882730078</v>
      </c>
      <c r="F48" s="27">
        <f t="shared" ref="F48:F57" si="21">F6-D6</f>
        <v>48.622519337045262</v>
      </c>
    </row>
    <row r="49" spans="1:6" x14ac:dyDescent="0.2">
      <c r="A49" t="str">
        <f t="shared" si="19"/>
        <v>RQF6 First degree</v>
      </c>
      <c r="B49" s="27">
        <f t="shared" ref="B49:E49" si="22">C7-B7</f>
        <v>25.060002570088926</v>
      </c>
      <c r="C49" s="27">
        <f t="shared" si="22"/>
        <v>-1.4354029288038817</v>
      </c>
      <c r="D49" s="27">
        <f t="shared" si="22"/>
        <v>12.524943503651599</v>
      </c>
      <c r="E49" s="27">
        <f t="shared" si="22"/>
        <v>28.713925575668554</v>
      </c>
      <c r="F49" s="27">
        <f t="shared" si="21"/>
        <v>41.238869079320153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4.1462566758230039</v>
      </c>
      <c r="C50" s="27">
        <f t="shared" si="23"/>
        <v>-0.60769786087978162</v>
      </c>
      <c r="D50" s="27">
        <f t="shared" si="23"/>
        <v>-0.26504865949218726</v>
      </c>
      <c r="E50" s="27">
        <f t="shared" si="23"/>
        <v>5.2535245407850582</v>
      </c>
      <c r="F50" s="27">
        <f t="shared" si="21"/>
        <v>4.9884758812928709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6.5353059484158038</v>
      </c>
      <c r="C51" s="27">
        <f t="shared" si="24"/>
        <v>-0.10738323992681131</v>
      </c>
      <c r="D51" s="27">
        <f t="shared" si="24"/>
        <v>1.2693092508827775</v>
      </c>
      <c r="E51" s="27">
        <f t="shared" si="24"/>
        <v>7.0350201790111839</v>
      </c>
      <c r="F51" s="27">
        <f t="shared" si="21"/>
        <v>8.3043294298939614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-1.7411210670710489</v>
      </c>
      <c r="C52" s="27">
        <f t="shared" si="25"/>
        <v>6.2862453575089319</v>
      </c>
      <c r="D52" s="27">
        <f t="shared" si="25"/>
        <v>-4.1964334371055543</v>
      </c>
      <c r="E52" s="27">
        <f t="shared" si="25"/>
        <v>-1.7475213378394869</v>
      </c>
      <c r="F52" s="27">
        <f t="shared" si="21"/>
        <v>-5.9439547749450412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0.89999962532380096</v>
      </c>
      <c r="C53" s="27">
        <f>D11-C11</f>
        <v>-14.261785578205746</v>
      </c>
      <c r="D53" s="27">
        <f t="shared" si="26"/>
        <v>-4.3256562429033352</v>
      </c>
      <c r="E53" s="27">
        <f t="shared" si="26"/>
        <v>-22.934745644302325</v>
      </c>
      <c r="F53" s="27">
        <f t="shared" si="21"/>
        <v>-27.26040188720566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-8.2137374532985916</v>
      </c>
      <c r="C54" s="27">
        <f t="shared" si="27"/>
        <v>-13.709091581181568</v>
      </c>
      <c r="D54" s="27">
        <f t="shared" si="27"/>
        <v>-5.7613089773077064</v>
      </c>
      <c r="E54" s="27">
        <f t="shared" si="27"/>
        <v>-26.481131389288123</v>
      </c>
      <c r="F54" s="27">
        <f t="shared" si="21"/>
        <v>-32.242440366595829</v>
      </c>
    </row>
    <row r="55" spans="1:6" x14ac:dyDescent="0.2">
      <c r="A55" t="str">
        <f t="shared" si="19"/>
        <v>No Qualification</v>
      </c>
      <c r="B55" s="27">
        <f t="shared" ref="B55:E55" si="28">C13-B13</f>
        <v>1.0032678873716776</v>
      </c>
      <c r="C55" s="27">
        <f t="shared" si="28"/>
        <v>-4.26276259302551</v>
      </c>
      <c r="D55" s="27">
        <f t="shared" si="28"/>
        <v>-1.60354807070809</v>
      </c>
      <c r="E55" s="27">
        <f t="shared" si="28"/>
        <v>-1.4261997865417442</v>
      </c>
      <c r="F55" s="27">
        <f t="shared" si="21"/>
        <v>-3.0297478572498342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52.947000000000344</v>
      </c>
      <c r="C57" s="29">
        <f t="shared" ref="C57" si="29">D15-C15</f>
        <v>-19.679999999998927</v>
      </c>
      <c r="D57" s="29">
        <f>E15-D15</f>
        <v>16.225999999998862</v>
      </c>
      <c r="E57" s="29">
        <f>F15-E15</f>
        <v>25.229999999999222</v>
      </c>
      <c r="F57" s="29">
        <f t="shared" si="21"/>
        <v>41.455999999998085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Coast to Capital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40.914195670000929</v>
      </c>
      <c r="N6" s="11">
        <v>37.959828725015235</v>
      </c>
      <c r="O6" s="11">
        <v>31.445077193485861</v>
      </c>
      <c r="P6" s="11">
        <v>33.670096044225311</v>
      </c>
      <c r="Q6" s="11">
        <v>25.19535429161974</v>
      </c>
      <c r="R6" s="11">
        <v>30.589686914595312</v>
      </c>
      <c r="S6" s="11">
        <v>28.846423842331568</v>
      </c>
      <c r="T6" s="11">
        <v>29.470851006747722</v>
      </c>
      <c r="U6" s="11">
        <v>28.024790615875371</v>
      </c>
      <c r="V6" s="11">
        <v>31.592954801966989</v>
      </c>
      <c r="W6" s="11">
        <v>27.330192208941479</v>
      </c>
      <c r="X6" s="11">
        <v>30.664605100759754</v>
      </c>
      <c r="Y6" s="11">
        <v>27.430913990779967</v>
      </c>
      <c r="Z6" s="11">
        <v>26.6890108474472</v>
      </c>
      <c r="AA6" s="11">
        <v>25.906158461028998</v>
      </c>
      <c r="AB6" s="11">
        <v>25.726644138233389</v>
      </c>
      <c r="AC6" s="11">
        <v>25.547021081818261</v>
      </c>
      <c r="AD6" s="11">
        <v>25.37738257934625</v>
      </c>
      <c r="AE6" s="11">
        <v>25.230925623585843</v>
      </c>
      <c r="AF6" s="11">
        <v>25.056350427443544</v>
      </c>
      <c r="AG6" s="11">
        <v>24.852336950235419</v>
      </c>
      <c r="AH6" s="11">
        <v>24.614306853526472</v>
      </c>
      <c r="AI6" s="11">
        <v>24.340951673345515</v>
      </c>
      <c r="AJ6" s="11">
        <v>24.034917804226971</v>
      </c>
      <c r="AK6" s="11">
        <v>23.751805463649184</v>
      </c>
      <c r="AL6" s="11">
        <v>24.300444351691645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115.79416225865666</v>
      </c>
      <c r="N7" s="11">
        <v>113.21412068622467</v>
      </c>
      <c r="O7" s="11">
        <v>111.14394585190344</v>
      </c>
      <c r="P7" s="11">
        <v>106.48892731634406</v>
      </c>
      <c r="Q7" s="11">
        <v>105.87332956771894</v>
      </c>
      <c r="R7" s="11">
        <v>108.76189085848347</v>
      </c>
      <c r="S7" s="11">
        <v>110.44770017363658</v>
      </c>
      <c r="T7" s="11">
        <v>101.4720256290336</v>
      </c>
      <c r="U7" s="11">
        <v>99.280995366783046</v>
      </c>
      <c r="V7" s="11">
        <v>100.54815340518488</v>
      </c>
      <c r="W7" s="11">
        <v>86.839061824003309</v>
      </c>
      <c r="X7" s="11">
        <v>94.545657484583515</v>
      </c>
      <c r="Y7" s="11">
        <v>88.599272347837541</v>
      </c>
      <c r="Z7" s="11">
        <v>86.105395793793036</v>
      </c>
      <c r="AA7" s="11">
        <v>83.702681962620645</v>
      </c>
      <c r="AB7" s="11">
        <v>81.077752846695603</v>
      </c>
      <c r="AC7" s="11">
        <v>78.408465770341834</v>
      </c>
      <c r="AD7" s="11">
        <v>75.749486937392234</v>
      </c>
      <c r="AE7" s="11">
        <v>73.103930815226761</v>
      </c>
      <c r="AF7" s="11">
        <v>70.469499888798893</v>
      </c>
      <c r="AG7" s="11">
        <v>67.862744342987057</v>
      </c>
      <c r="AH7" s="11">
        <v>65.236475883357585</v>
      </c>
      <c r="AI7" s="11">
        <v>62.614525762667895</v>
      </c>
      <c r="AJ7" s="11">
        <v>59.98784580573404</v>
      </c>
      <c r="AK7" s="11">
        <v>57.333940652831757</v>
      </c>
      <c r="AL7" s="11">
        <v>54.59662145740748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155.69992904007916</v>
      </c>
      <c r="N8" s="11">
        <v>158.64150577603584</v>
      </c>
      <c r="O8" s="11">
        <v>160.7887660245685</v>
      </c>
      <c r="P8" s="11">
        <v>162.55973354131129</v>
      </c>
      <c r="Q8" s="11">
        <v>160.23135027366902</v>
      </c>
      <c r="R8" s="11">
        <v>160.43545527244578</v>
      </c>
      <c r="S8" s="11">
        <v>165.93286866736381</v>
      </c>
      <c r="T8" s="11">
        <v>158.47247260750223</v>
      </c>
      <c r="U8" s="11">
        <v>152.67852455688922</v>
      </c>
      <c r="V8" s="11">
        <v>161.33545489776958</v>
      </c>
      <c r="W8" s="11">
        <v>147.07366931956383</v>
      </c>
      <c r="X8" s="11">
        <v>154.2006729701782</v>
      </c>
      <c r="Y8" s="11">
        <v>148.39374985151048</v>
      </c>
      <c r="Z8" s="11">
        <v>146.54894010302456</v>
      </c>
      <c r="AA8" s="11">
        <v>144.84996447572141</v>
      </c>
      <c r="AB8" s="11">
        <v>142.7480130766605</v>
      </c>
      <c r="AC8" s="11">
        <v>140.53594393044335</v>
      </c>
      <c r="AD8" s="11">
        <v>138.25009117657527</v>
      </c>
      <c r="AE8" s="11">
        <v>135.96036313977802</v>
      </c>
      <c r="AF8" s="11">
        <v>133.65991393134061</v>
      </c>
      <c r="AG8" s="11">
        <v>131.39879731093225</v>
      </c>
      <c r="AH8" s="11">
        <v>129.11657623894737</v>
      </c>
      <c r="AI8" s="11">
        <v>126.83217629470519</v>
      </c>
      <c r="AJ8" s="11">
        <v>124.55299215631706</v>
      </c>
      <c r="AK8" s="11">
        <v>122.25834886372073</v>
      </c>
      <c r="AL8" s="11">
        <v>119.81326743235817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156.81105447982694</v>
      </c>
      <c r="N9" s="11">
        <v>153.79408817259986</v>
      </c>
      <c r="O9" s="11">
        <v>165.27997614709699</v>
      </c>
      <c r="P9" s="11">
        <v>154.93729447674215</v>
      </c>
      <c r="Q9" s="11">
        <v>160.7187567089027</v>
      </c>
      <c r="R9" s="11">
        <v>165.42901015142291</v>
      </c>
      <c r="S9" s="11">
        <v>173.32322349868292</v>
      </c>
      <c r="T9" s="11">
        <v>167.12801383757704</v>
      </c>
      <c r="U9" s="11">
        <v>167.46497566597716</v>
      </c>
      <c r="V9" s="11">
        <v>163.68788908435187</v>
      </c>
      <c r="W9" s="11">
        <v>169.9741344418608</v>
      </c>
      <c r="X9" s="11">
        <v>163.3239633883791</v>
      </c>
      <c r="Y9" s="11">
        <v>165.39517450392992</v>
      </c>
      <c r="Z9" s="11">
        <v>165.50692872835239</v>
      </c>
      <c r="AA9" s="11">
        <v>165.85426037428886</v>
      </c>
      <c r="AB9" s="11">
        <v>165.77770100475524</v>
      </c>
      <c r="AC9" s="11">
        <v>165.57658584287725</v>
      </c>
      <c r="AD9" s="11">
        <v>165.30772140866679</v>
      </c>
      <c r="AE9" s="11">
        <v>165.04789233497382</v>
      </c>
      <c r="AF9" s="11">
        <v>164.81022357656911</v>
      </c>
      <c r="AG9" s="11">
        <v>164.64862184815271</v>
      </c>
      <c r="AH9" s="11">
        <v>164.50038593005584</v>
      </c>
      <c r="AI9" s="11">
        <v>164.37228860301718</v>
      </c>
      <c r="AJ9" s="11">
        <v>164.28301956338098</v>
      </c>
      <c r="AK9" s="11">
        <v>164.22186828657337</v>
      </c>
      <c r="AL9" s="11">
        <v>164.03017966691576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39.901934440780657</v>
      </c>
      <c r="N10" s="11">
        <v>41.6784049726338</v>
      </c>
      <c r="O10" s="11">
        <v>44.902794601909576</v>
      </c>
      <c r="P10" s="11">
        <v>45.047988710556545</v>
      </c>
      <c r="Q10" s="11">
        <v>47.936463119394965</v>
      </c>
      <c r="R10" s="11">
        <v>45.454306292723047</v>
      </c>
      <c r="S10" s="11">
        <v>46.263061158602291</v>
      </c>
      <c r="T10" s="11">
        <v>47.542021177811471</v>
      </c>
      <c r="U10" s="11">
        <v>47.360014511858424</v>
      </c>
      <c r="V10" s="11">
        <v>51.98961224113885</v>
      </c>
      <c r="W10" s="11">
        <v>51.882229001212039</v>
      </c>
      <c r="X10" s="11">
        <v>50.405011017959829</v>
      </c>
      <c r="Y10" s="11">
        <v>51.106469053017229</v>
      </c>
      <c r="Z10" s="11">
        <v>51.777740773873361</v>
      </c>
      <c r="AA10" s="11">
        <v>52.53679208915861</v>
      </c>
      <c r="AB10" s="11">
        <v>53.151538252094817</v>
      </c>
      <c r="AC10" s="11">
        <v>53.777007404044888</v>
      </c>
      <c r="AD10" s="11">
        <v>54.397130726128687</v>
      </c>
      <c r="AE10">
        <v>55.033225749191701</v>
      </c>
      <c r="AF10">
        <v>55.691862035911178</v>
      </c>
      <c r="AG10">
        <v>56.394518689608475</v>
      </c>
      <c r="AH10">
        <v>57.114672573789036</v>
      </c>
      <c r="AI10" s="11">
        <v>57.846879960549501</v>
      </c>
      <c r="AJ10" s="11">
        <v>58.619332241910179</v>
      </c>
      <c r="AK10" s="11">
        <v>59.429489765579078</v>
      </c>
      <c r="AL10" s="11">
        <v>60.186558431106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47.721247321430361</v>
      </c>
      <c r="N11" s="11">
        <v>47.175492279256694</v>
      </c>
      <c r="O11" s="11">
        <v>49.998990157906341</v>
      </c>
      <c r="P11" s="11">
        <v>49.405018893130958</v>
      </c>
      <c r="Q11" s="11">
        <v>50.508562353220384</v>
      </c>
      <c r="R11" s="11">
        <v>48.249024917500009</v>
      </c>
      <c r="S11" s="11">
        <v>48.054407798240341</v>
      </c>
      <c r="T11" s="11">
        <v>49.076916152509632</v>
      </c>
      <c r="U11" s="11">
        <v>48.575459294982259</v>
      </c>
      <c r="V11" s="11">
        <v>52.395281593323013</v>
      </c>
      <c r="W11" s="11">
        <v>51.787583732443231</v>
      </c>
      <c r="X11" s="11">
        <v>49.981127820301509</v>
      </c>
      <c r="Y11" s="11">
        <v>50.343265822325392</v>
      </c>
      <c r="Z11" s="11">
        <v>50.687940095021077</v>
      </c>
      <c r="AA11" s="11">
        <v>51.165660437388681</v>
      </c>
      <c r="AB11" s="11">
        <v>51.522535072951044</v>
      </c>
      <c r="AC11" s="11">
        <v>51.916402603148761</v>
      </c>
      <c r="AD11" s="11">
        <v>52.296839931371409</v>
      </c>
      <c r="AE11">
        <v>52.686199368388344</v>
      </c>
      <c r="AF11">
        <v>53.158978139425663</v>
      </c>
      <c r="AG11">
        <v>53.674676905754474</v>
      </c>
      <c r="AH11">
        <v>54.223514750574012</v>
      </c>
      <c r="AI11" s="11">
        <v>54.830183889702177</v>
      </c>
      <c r="AJ11" s="11">
        <v>55.481880335593125</v>
      </c>
      <c r="AK11" s="11">
        <v>56.15303511524165</v>
      </c>
      <c r="AL11" s="11">
        <v>56.776059613736102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130.68659596598806</v>
      </c>
      <c r="N12" s="11">
        <v>137.77449220399868</v>
      </c>
      <c r="O12" s="11">
        <v>151.53893498795347</v>
      </c>
      <c r="P12" s="11">
        <v>157.37133881783586</v>
      </c>
      <c r="Q12" s="11">
        <v>167.08093965506433</v>
      </c>
      <c r="R12" s="11">
        <v>164.7856327571983</v>
      </c>
      <c r="S12" s="11">
        <v>165.36319903755549</v>
      </c>
      <c r="T12" s="11">
        <v>168.11348054186234</v>
      </c>
      <c r="U12" s="11">
        <v>173.22172561453073</v>
      </c>
      <c r="V12" s="11">
        <v>189.84563532728723</v>
      </c>
      <c r="W12" s="11">
        <v>188.41023239848334</v>
      </c>
      <c r="X12" s="11">
        <v>188.58171832398767</v>
      </c>
      <c r="Y12" s="11">
        <v>191.07604741913241</v>
      </c>
      <c r="Z12" s="11">
        <v>194.37255381911294</v>
      </c>
      <c r="AA12" s="11">
        <v>197.93428688261918</v>
      </c>
      <c r="AB12" s="11">
        <v>200.93517590213494</v>
      </c>
      <c r="AC12" s="11">
        <v>203.76473112831223</v>
      </c>
      <c r="AD12" s="11">
        <v>206.55988745545392</v>
      </c>
      <c r="AE12">
        <v>209.37157614585013</v>
      </c>
      <c r="AF12">
        <v>212.15616307306334</v>
      </c>
      <c r="AG12">
        <v>215.03059197402237</v>
      </c>
      <c r="AH12">
        <v>217.92738139384821</v>
      </c>
      <c r="AI12">
        <v>220.84664682404451</v>
      </c>
      <c r="AJ12">
        <v>223.80161536171681</v>
      </c>
      <c r="AK12">
        <v>226.77903528698783</v>
      </c>
      <c r="AL12">
        <v>229.6491014778035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59.859909548105612</v>
      </c>
      <c r="N13" s="11">
        <v>59.394585207165711</v>
      </c>
      <c r="O13" s="11">
        <v>65.16620117980986</v>
      </c>
      <c r="P13" s="11">
        <v>62.648709374202141</v>
      </c>
      <c r="Q13" s="11">
        <v>72.099254036046588</v>
      </c>
      <c r="R13" s="11">
        <v>76.459290658031875</v>
      </c>
      <c r="S13" s="11">
        <v>91.034930752029055</v>
      </c>
      <c r="T13" s="11">
        <v>91.108992164483084</v>
      </c>
      <c r="U13" s="11">
        <v>91.678033491697391</v>
      </c>
      <c r="V13" s="11">
        <v>98.632512502542966</v>
      </c>
      <c r="W13" s="11">
        <v>105.97213688763351</v>
      </c>
      <c r="X13" s="11">
        <v>100.29277769795591</v>
      </c>
      <c r="Y13" s="11">
        <v>110.07784795003806</v>
      </c>
      <c r="Z13" s="11">
        <v>114.23459074283937</v>
      </c>
      <c r="AA13" s="11">
        <v>118.48615571015389</v>
      </c>
      <c r="AB13" s="11">
        <v>122.29435834194869</v>
      </c>
      <c r="AC13" s="11">
        <v>125.94974143471482</v>
      </c>
      <c r="AD13" s="11">
        <v>129.47607653816681</v>
      </c>
      <c r="AE13">
        <v>132.89141025239215</v>
      </c>
      <c r="AF13">
        <v>136.22714895857789</v>
      </c>
      <c r="AG13">
        <v>139.52218575189499</v>
      </c>
      <c r="AH13">
        <v>142.7294434082782</v>
      </c>
      <c r="AI13">
        <v>145.85522770106328</v>
      </c>
      <c r="AJ13">
        <v>148.90984515260979</v>
      </c>
      <c r="AK13">
        <v>151.86821061476792</v>
      </c>
      <c r="AL13">
        <v>154.59465622467877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8.4389712751316903</v>
      </c>
      <c r="N14" s="11">
        <v>8.1364819770697956</v>
      </c>
      <c r="O14" s="11">
        <v>9.0443138553667151</v>
      </c>
      <c r="P14" s="11">
        <v>8.8408928256505668</v>
      </c>
      <c r="Q14" s="11">
        <v>9.8959899943628713</v>
      </c>
      <c r="R14" s="11">
        <v>10.597702177599508</v>
      </c>
      <c r="S14" s="11">
        <v>12.659185071557491</v>
      </c>
      <c r="T14" s="11">
        <v>12.548226882472486</v>
      </c>
      <c r="U14" s="11">
        <v>12.640480881406727</v>
      </c>
      <c r="V14" s="11">
        <v>13.681506146435176</v>
      </c>
      <c r="W14" s="11">
        <v>14.759760185860078</v>
      </c>
      <c r="X14" s="11">
        <v>14.018466195894295</v>
      </c>
      <c r="Y14" s="11">
        <v>15.326259061429475</v>
      </c>
      <c r="Z14" s="11">
        <v>15.902899096536949</v>
      </c>
      <c r="AA14" s="11">
        <v>16.491039607020266</v>
      </c>
      <c r="AB14" s="11">
        <v>17.021281364526335</v>
      </c>
      <c r="AC14" s="11">
        <v>17.531100804298909</v>
      </c>
      <c r="AD14" s="11">
        <v>18.024383246897955</v>
      </c>
      <c r="AE14">
        <v>18.503476570612332</v>
      </c>
      <c r="AF14">
        <v>18.96685996886972</v>
      </c>
      <c r="AG14">
        <v>19.425526226411634</v>
      </c>
      <c r="AH14">
        <v>19.871242967623441</v>
      </c>
      <c r="AI14">
        <v>20.30711929090393</v>
      </c>
      <c r="AJ14">
        <v>20.731551578510079</v>
      </c>
      <c r="AK14">
        <v>21.14926595064874</v>
      </c>
      <c r="AL14">
        <v>21.538111344302298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Coast to Capital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Coast to Capital</v>
      </c>
      <c r="W1" s="203" t="str">
        <f>CONCATENATE("Shift-share Figure 1: Levels of Employment, ",C4," - ",F40,", ",Info!B5)</f>
        <v>Shift-share Figure 1: Levels of Employment, 2015 - 2035, Coast to Capital</v>
      </c>
      <c r="AK1" s="203" t="str">
        <f>CONCATENATE("Shift-share Figure 1.1: Net Changes, ",C4,"-",F40,", ",Info!B5)</f>
        <v>Shift-share Figure 1.1: Net Changes, 2015-2035, Coast to Capital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61.595106570056316</v>
      </c>
      <c r="C8" s="141">
        <f t="shared" ref="C8:C33" si="0">B8/B$35*100</f>
        <v>7.5971871609740349</v>
      </c>
      <c r="E8" s="151">
        <v>73.54306461016435</v>
      </c>
      <c r="F8" s="141">
        <f t="shared" ref="F8:F33" si="1">E8/E$35*100</f>
        <v>8.7133338558466988</v>
      </c>
      <c r="H8" s="151">
        <f>E8-B8</f>
        <v>11.947958040108034</v>
      </c>
      <c r="I8" s="141">
        <f>IF(B8&lt;&gt;0,((E8/B8)-1)*100,0)</f>
        <v>19.397576699569164</v>
      </c>
      <c r="K8" s="207">
        <f t="shared" ref="K8:K33" si="2">(($E$35/$B$35)-1)*B8</f>
        <v>2.5273562528412388</v>
      </c>
      <c r="L8" s="141">
        <f>IF(B8&lt;&gt;0,K8/B8*100,0)</f>
        <v>4.1031770112560872</v>
      </c>
      <c r="N8" s="151">
        <f>H8-(K8+Q8)</f>
        <v>9.3629605582953381</v>
      </c>
      <c r="O8" s="141">
        <f>IF(B8&lt;&gt;0,N8/B8*100,0)</f>
        <v>15.200818830707281</v>
      </c>
      <c r="Q8" s="151">
        <v>5.7641228971457313E-2</v>
      </c>
      <c r="R8" s="141">
        <f>IF(B8&lt;&gt;0,Q8/B8*100,0)</f>
        <v>9.3580857605787257E-2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28.790238646527808</v>
      </c>
      <c r="C9" s="141">
        <f t="shared" si="0"/>
        <v>3.5510098705326349</v>
      </c>
      <c r="E9" s="151">
        <v>29.946785046624044</v>
      </c>
      <c r="F9" s="141">
        <f t="shared" si="1"/>
        <v>3.5480753678634307</v>
      </c>
      <c r="H9" s="151">
        <f t="shared" ref="H9:H32" si="3">E9-B9</f>
        <v>1.1565464000962358</v>
      </c>
      <c r="I9" s="141">
        <f t="shared" ref="I9:I32" si="4">IF(B9&lt;&gt;0,((E9/B9)-1)*100,0)</f>
        <v>4.017147666942722</v>
      </c>
      <c r="K9" s="207">
        <f t="shared" si="2"/>
        <v>1.1813144536300948</v>
      </c>
      <c r="L9" s="141">
        <f t="shared" ref="L9:L32" si="5">IF(B9&lt;&gt;0,K9/B9*100,0)</f>
        <v>4.1031770112560881</v>
      </c>
      <c r="N9" s="151">
        <f t="shared" ref="N9:N31" si="6">H9-(K9+Q9)</f>
        <v>0.57953998317213828</v>
      </c>
      <c r="O9" s="141">
        <f>IF(B9&lt;&gt;0,N9/B9*100,0)</f>
        <v>2.012973877318077</v>
      </c>
      <c r="Q9" s="151">
        <v>-0.60430803670599731</v>
      </c>
      <c r="R9" s="141">
        <f>IF(B9&lt;&gt;0,Q9/B9*100,0)</f>
        <v>-2.0990032216314356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49.139695400891299</v>
      </c>
      <c r="C10" s="141">
        <f t="shared" si="0"/>
        <v>6.0609273006000883</v>
      </c>
      <c r="E10" s="151">
        <v>57.32918880303761</v>
      </c>
      <c r="F10" s="141">
        <f t="shared" si="1"/>
        <v>6.7923245294933698</v>
      </c>
      <c r="H10" s="151">
        <f t="shared" si="3"/>
        <v>8.1894934021463115</v>
      </c>
      <c r="I10" s="141">
        <f t="shared" si="4"/>
        <v>16.665739043221194</v>
      </c>
      <c r="K10" s="207">
        <f t="shared" si="2"/>
        <v>2.0162886850906365</v>
      </c>
      <c r="L10" s="141">
        <f t="shared" si="5"/>
        <v>4.1031770112560872</v>
      </c>
      <c r="N10" s="151">
        <f t="shared" si="6"/>
        <v>6.5645188539121095</v>
      </c>
      <c r="O10" s="141">
        <f t="shared" ref="O10:O32" si="7">IF(B10&lt;&gt;0,N10/B10*100,0)</f>
        <v>13.358892032922617</v>
      </c>
      <c r="Q10" s="151">
        <v>-0.39131413685643451</v>
      </c>
      <c r="R10" s="141">
        <f t="shared" ref="R10:R32" si="8">IF(B10&lt;&gt;0,Q10/B10*100,0)</f>
        <v>-0.79633000095750872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29.910446080913253</v>
      </c>
      <c r="C11" s="141">
        <f t="shared" si="0"/>
        <v>3.6891771051076945</v>
      </c>
      <c r="E11" s="151">
        <v>36.412489378103366</v>
      </c>
      <c r="F11" s="141">
        <f t="shared" si="1"/>
        <v>4.3141277584186515</v>
      </c>
      <c r="H11" s="151">
        <f>E11-B11</f>
        <v>6.502043297190113</v>
      </c>
      <c r="I11" s="141">
        <f>IF(B11&lt;&gt;0,((E11/B11)-1)*100,0)</f>
        <v>21.738369530166459</v>
      </c>
      <c r="K11" s="207">
        <f t="shared" si="2"/>
        <v>1.2272785475561798</v>
      </c>
      <c r="L11" s="141">
        <f t="shared" si="5"/>
        <v>4.1031770112560872</v>
      </c>
      <c r="N11" s="151">
        <f t="shared" si="6"/>
        <v>4.5375189815845189</v>
      </c>
      <c r="O11" s="141">
        <f t="shared" si="7"/>
        <v>15.17034874474856</v>
      </c>
      <c r="Q11" s="151">
        <v>0.73724576804941411</v>
      </c>
      <c r="R11" s="141">
        <f>IF(B11&lt;&gt;0,Q11/B11*100,0)</f>
        <v>2.4648437741618059</v>
      </c>
      <c r="T11" s="136"/>
    </row>
    <row r="12" spans="1:97" x14ac:dyDescent="0.2">
      <c r="A12" s="10" t="str">
        <f>name!$D8</f>
        <v>23 Teaching and other educational professionals</v>
      </c>
      <c r="B12" s="151">
        <v>35.396638863748379</v>
      </c>
      <c r="C12" s="141">
        <f t="shared" si="0"/>
        <v>4.3658482839289912</v>
      </c>
      <c r="E12" s="151">
        <v>39.698179015235404</v>
      </c>
      <c r="F12" s="141">
        <f t="shared" si="1"/>
        <v>4.7034141025054108</v>
      </c>
      <c r="H12" s="151">
        <f t="shared" si="3"/>
        <v>4.3015401514870248</v>
      </c>
      <c r="I12" s="141">
        <f t="shared" si="4"/>
        <v>12.152397203714349</v>
      </c>
      <c r="K12" s="207">
        <f t="shared" si="2"/>
        <v>1.4523867486146613</v>
      </c>
      <c r="L12" s="141">
        <f t="shared" si="5"/>
        <v>4.1031770112560872</v>
      </c>
      <c r="N12" s="151">
        <f t="shared" si="6"/>
        <v>3.4530302352557323</v>
      </c>
      <c r="O12" s="141">
        <f t="shared" si="7"/>
        <v>9.7552489335143289</v>
      </c>
      <c r="Q12" s="151">
        <v>-0.60387683238336887</v>
      </c>
      <c r="R12" s="141">
        <f t="shared" si="8"/>
        <v>-1.7060287410560666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50.423593905471591</v>
      </c>
      <c r="C13" s="141">
        <f t="shared" si="0"/>
        <v>6.2192843159239803</v>
      </c>
      <c r="E13" s="151">
        <v>62.427833097374844</v>
      </c>
      <c r="F13" s="141">
        <f t="shared" si="1"/>
        <v>7.3964085472625731</v>
      </c>
      <c r="H13" s="151">
        <f t="shared" si="3"/>
        <v>12.004239191903253</v>
      </c>
      <c r="I13" s="141">
        <f t="shared" si="4"/>
        <v>23.806790159399259</v>
      </c>
      <c r="K13" s="207">
        <f t="shared" si="2"/>
        <v>2.0689693133784357</v>
      </c>
      <c r="L13" s="141">
        <f t="shared" si="5"/>
        <v>4.1031770112560872</v>
      </c>
      <c r="N13" s="151">
        <f>H13-(K13+Q13)</f>
        <v>10.375603520342336</v>
      </c>
      <c r="O13" s="141">
        <f>IF(B13&lt;&gt;0,N13/B13*100,0)</f>
        <v>20.576882202790493</v>
      </c>
      <c r="Q13" s="151">
        <v>-0.44033364181751872</v>
      </c>
      <c r="R13" s="141">
        <f t="shared" si="8"/>
        <v>-0.87326905464732651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12.602380648575904</v>
      </c>
      <c r="C14" s="141">
        <f t="shared" si="0"/>
        <v>1.5543871874330448</v>
      </c>
      <c r="E14" s="151">
        <v>16.022880748874112</v>
      </c>
      <c r="F14" s="141">
        <f t="shared" si="1"/>
        <v>1.8983803576505203</v>
      </c>
      <c r="H14" s="151">
        <f t="shared" si="3"/>
        <v>3.4205001002982076</v>
      </c>
      <c r="I14" s="141">
        <f t="shared" si="4"/>
        <v>27.141698030560057</v>
      </c>
      <c r="K14" s="207">
        <f t="shared" si="2"/>
        <v>0.5170979856433523</v>
      </c>
      <c r="L14" s="141">
        <f>IF(B14&lt;&gt;0,K14/B14*100,0)</f>
        <v>4.1031770112560872</v>
      </c>
      <c r="N14" s="151">
        <f t="shared" si="6"/>
        <v>2.7053735812379323</v>
      </c>
      <c r="O14" s="141">
        <f t="shared" si="7"/>
        <v>21.467162885162061</v>
      </c>
      <c r="Q14" s="151">
        <v>0.19802853341692303</v>
      </c>
      <c r="R14" s="141">
        <f t="shared" si="8"/>
        <v>1.5713581341419065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13.448981244325154</v>
      </c>
      <c r="C15" s="141">
        <f t="shared" si="0"/>
        <v>1.6588075470144323</v>
      </c>
      <c r="E15" s="151">
        <v>16.072021548673167</v>
      </c>
      <c r="F15" s="141">
        <f t="shared" si="1"/>
        <v>1.9042025272441068</v>
      </c>
      <c r="H15" s="151">
        <f t="shared" si="3"/>
        <v>2.6230403043480131</v>
      </c>
      <c r="I15" s="141">
        <f t="shared" si="4"/>
        <v>19.503635678388754</v>
      </c>
      <c r="K15" s="207">
        <f t="shared" si="2"/>
        <v>0.55183550666529257</v>
      </c>
      <c r="L15" s="141">
        <f t="shared" si="5"/>
        <v>4.1031770112560872</v>
      </c>
      <c r="N15" s="151">
        <f t="shared" si="6"/>
        <v>1.7522056500241114</v>
      </c>
      <c r="O15" s="141">
        <f t="shared" si="7"/>
        <v>13.028538133797019</v>
      </c>
      <c r="Q15" s="151">
        <v>0.31899914765860898</v>
      </c>
      <c r="R15" s="141">
        <f t="shared" si="8"/>
        <v>2.3719205333356519</v>
      </c>
      <c r="T15" s="11"/>
    </row>
    <row r="16" spans="1:97" x14ac:dyDescent="0.2">
      <c r="A16" s="10" t="str">
        <f>name!$D12</f>
        <v>33 Protective service occupations</v>
      </c>
      <c r="B16" s="151">
        <v>10.155262053087888</v>
      </c>
      <c r="C16" s="141">
        <f t="shared" si="0"/>
        <v>1.2525577238558154</v>
      </c>
      <c r="E16" s="151">
        <v>10.635707093942797</v>
      </c>
      <c r="F16" s="141">
        <f t="shared" si="1"/>
        <v>1.2601115712780953</v>
      </c>
      <c r="H16" s="151">
        <f t="shared" si="3"/>
        <v>0.48044504085490836</v>
      </c>
      <c r="I16" s="141">
        <f t="shared" si="4"/>
        <v>4.7309959934398682</v>
      </c>
      <c r="K16" s="207">
        <f t="shared" si="2"/>
        <v>0.41668837799511516</v>
      </c>
      <c r="L16" s="141">
        <f t="shared" si="5"/>
        <v>4.1031770112560872</v>
      </c>
      <c r="N16" s="151">
        <f t="shared" si="6"/>
        <v>0.26709528179279812</v>
      </c>
      <c r="O16" s="141">
        <f t="shared" si="7"/>
        <v>2.6301170801553373</v>
      </c>
      <c r="Q16" s="151">
        <v>-0.20333861893300492</v>
      </c>
      <c r="R16" s="141">
        <f t="shared" si="8"/>
        <v>-2.0022980979715457</v>
      </c>
      <c r="T16" s="11"/>
    </row>
    <row r="17" spans="1:20" x14ac:dyDescent="0.2">
      <c r="A17" s="10" t="str">
        <f>name!$D13</f>
        <v>34 Culture, media and sports occupations</v>
      </c>
      <c r="B17" s="151">
        <v>19.445543314841689</v>
      </c>
      <c r="C17" s="141">
        <f t="shared" si="0"/>
        <v>2.3984280608664053</v>
      </c>
      <c r="E17" s="151">
        <v>19.12083262739749</v>
      </c>
      <c r="F17" s="141">
        <f t="shared" si="1"/>
        <v>2.2654236557508667</v>
      </c>
      <c r="H17" s="151">
        <f t="shared" si="3"/>
        <v>-0.32471068744419895</v>
      </c>
      <c r="I17" s="141">
        <f t="shared" si="4"/>
        <v>-1.6698463097010285</v>
      </c>
      <c r="K17" s="207">
        <f t="shared" si="2"/>
        <v>0.7978850630084291</v>
      </c>
      <c r="L17" s="141">
        <f t="shared" si="5"/>
        <v>4.1031770112560872</v>
      </c>
      <c r="N17" s="151">
        <f t="shared" si="6"/>
        <v>0.41670867775579046</v>
      </c>
      <c r="O17" s="141">
        <f t="shared" si="7"/>
        <v>2.1429520945179257</v>
      </c>
      <c r="Q17" s="151">
        <v>-1.5393044282084185</v>
      </c>
      <c r="R17" s="141">
        <f t="shared" si="8"/>
        <v>-7.9159754154750406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53.783306275791034</v>
      </c>
      <c r="C18" s="141">
        <f t="shared" si="0"/>
        <v>6.6336737878429215</v>
      </c>
      <c r="E18" s="151">
        <v>58.804615677863481</v>
      </c>
      <c r="F18" s="141">
        <f t="shared" si="1"/>
        <v>6.9671321338323047</v>
      </c>
      <c r="H18" s="151">
        <f t="shared" si="3"/>
        <v>5.0213094020724469</v>
      </c>
      <c r="I18" s="141">
        <f t="shared" si="4"/>
        <v>9.3361857977344975</v>
      </c>
      <c r="K18" s="207">
        <f t="shared" si="2"/>
        <v>2.20682425900171</v>
      </c>
      <c r="L18" s="141">
        <f t="shared" si="5"/>
        <v>4.1031770112560872</v>
      </c>
      <c r="N18" s="151">
        <f t="shared" si="6"/>
        <v>3.3434100706566321</v>
      </c>
      <c r="O18" s="141">
        <f t="shared" si="7"/>
        <v>6.2164457750370197</v>
      </c>
      <c r="Q18" s="151">
        <v>-0.52892492758589493</v>
      </c>
      <c r="R18" s="141">
        <f t="shared" si="8"/>
        <v>-0.98343698855861317</v>
      </c>
      <c r="T18" s="11"/>
    </row>
    <row r="19" spans="1:20" x14ac:dyDescent="0.2">
      <c r="A19" s="10" t="str">
        <f>name!$D15</f>
        <v>41 Administrative occupations</v>
      </c>
      <c r="B19" s="151">
        <v>70.148045636564206</v>
      </c>
      <c r="C19" s="141">
        <f t="shared" si="0"/>
        <v>8.6521131523880239</v>
      </c>
      <c r="E19" s="151">
        <v>70.247132864703659</v>
      </c>
      <c r="F19" s="141">
        <f t="shared" si="1"/>
        <v>8.3228340335111284</v>
      </c>
      <c r="H19" s="151">
        <f t="shared" si="3"/>
        <v>9.9087228139453032E-2</v>
      </c>
      <c r="I19" s="141">
        <f t="shared" si="4"/>
        <v>0.14125443872352594</v>
      </c>
      <c r="K19" s="207">
        <f t="shared" si="2"/>
        <v>2.8782984824049311</v>
      </c>
      <c r="L19" s="141">
        <f t="shared" si="5"/>
        <v>4.1031770112560872</v>
      </c>
      <c r="N19" s="151">
        <f t="shared" si="6"/>
        <v>-2.2204826549215779</v>
      </c>
      <c r="O19" s="141">
        <f t="shared" si="7"/>
        <v>-3.1654234052732697</v>
      </c>
      <c r="Q19" s="151">
        <v>-0.5587285993439004</v>
      </c>
      <c r="R19" s="141">
        <f t="shared" si="8"/>
        <v>-0.79649916725928971</v>
      </c>
      <c r="T19" s="11"/>
    </row>
    <row r="20" spans="1:20" x14ac:dyDescent="0.2">
      <c r="A20" s="10" t="str">
        <f>name!$D16</f>
        <v>42 Secretarial and related occupations</v>
      </c>
      <c r="B20" s="151">
        <v>20.530600987403453</v>
      </c>
      <c r="C20" s="141">
        <f t="shared" si="0"/>
        <v>2.5322598971589008</v>
      </c>
      <c r="E20" s="151">
        <v>18.26207756378405</v>
      </c>
      <c r="F20" s="141">
        <f t="shared" si="1"/>
        <v>2.1636789214332737</v>
      </c>
      <c r="H20" s="151">
        <f t="shared" si="3"/>
        <v>-2.2685234236194027</v>
      </c>
      <c r="I20" s="141">
        <f t="shared" si="4"/>
        <v>-11.049474026655403</v>
      </c>
      <c r="K20" s="207">
        <f t="shared" si="2"/>
        <v>0.84240689998785379</v>
      </c>
      <c r="L20" s="141">
        <f t="shared" si="5"/>
        <v>4.1031770112560872</v>
      </c>
      <c r="N20" s="151">
        <f t="shared" si="6"/>
        <v>-3.1586687662351416</v>
      </c>
      <c r="O20" s="141">
        <f t="shared" si="7"/>
        <v>-15.385174394910027</v>
      </c>
      <c r="Q20" s="151">
        <v>4.7738442627885222E-2</v>
      </c>
      <c r="R20" s="141">
        <f t="shared" si="8"/>
        <v>0.23252335699853666</v>
      </c>
      <c r="T20" s="11"/>
    </row>
    <row r="21" spans="1:20" x14ac:dyDescent="0.2">
      <c r="A21" s="10" t="str">
        <f>name!$D17</f>
        <v>51 Skilled agricultural and related trades</v>
      </c>
      <c r="B21" s="151">
        <v>8.3412407981771839</v>
      </c>
      <c r="C21" s="141">
        <f t="shared" si="0"/>
        <v>1.0288149664361652</v>
      </c>
      <c r="E21" s="151">
        <v>7.2795482824823923</v>
      </c>
      <c r="F21" s="141">
        <f t="shared" si="1"/>
        <v>0.8624760858314573</v>
      </c>
      <c r="H21" s="151">
        <f t="shared" si="3"/>
        <v>-1.0616925156947916</v>
      </c>
      <c r="I21" s="141">
        <f t="shared" si="4"/>
        <v>-12.728232422289064</v>
      </c>
      <c r="K21" s="207">
        <f t="shared" si="2"/>
        <v>0.34225587488431997</v>
      </c>
      <c r="L21" s="141">
        <f t="shared" si="5"/>
        <v>4.1031770112560872</v>
      </c>
      <c r="N21" s="151">
        <f t="shared" si="6"/>
        <v>-0.77210266771589287</v>
      </c>
      <c r="O21" s="141">
        <f t="shared" si="7"/>
        <v>-9.2564486075575338</v>
      </c>
      <c r="Q21" s="151">
        <v>-0.63184572286321872</v>
      </c>
      <c r="R21" s="141">
        <f t="shared" si="8"/>
        <v>-7.5749608259876204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24.992127990711936</v>
      </c>
      <c r="C22" s="141">
        <f t="shared" si="0"/>
        <v>3.0825480215787038</v>
      </c>
      <c r="E22" s="151">
        <v>22.992161336678354</v>
      </c>
      <c r="F22" s="141">
        <f t="shared" si="1"/>
        <v>2.724096131374437</v>
      </c>
      <c r="H22" s="151">
        <f t="shared" si="3"/>
        <v>-1.9999666540335816</v>
      </c>
      <c r="I22" s="141">
        <f t="shared" si="4"/>
        <v>-8.0023864105403408</v>
      </c>
      <c r="K22" s="207">
        <f t="shared" si="2"/>
        <v>1.0254712503385901</v>
      </c>
      <c r="L22" s="141">
        <f t="shared" si="5"/>
        <v>4.1031770112560881</v>
      </c>
      <c r="N22" s="151">
        <f t="shared" si="6"/>
        <v>-4.2720417488881708</v>
      </c>
      <c r="O22" s="141">
        <f t="shared" si="7"/>
        <v>-17.093549418744296</v>
      </c>
      <c r="Q22" s="151">
        <v>1.246603844515999</v>
      </c>
      <c r="R22" s="141">
        <f t="shared" si="8"/>
        <v>4.9879859969478639</v>
      </c>
      <c r="T22" s="11"/>
    </row>
    <row r="23" spans="1:20" x14ac:dyDescent="0.2">
      <c r="A23" s="10" t="str">
        <f>name!$D19</f>
        <v>53 Skilled construction and building trades</v>
      </c>
      <c r="B23" s="151">
        <v>22.992439420060858</v>
      </c>
      <c r="C23" s="141">
        <f t="shared" si="0"/>
        <v>2.8359049166168186</v>
      </c>
      <c r="E23" s="151">
        <v>19.850752532626185</v>
      </c>
      <c r="F23" s="141">
        <f t="shared" si="1"/>
        <v>2.3519040853603586</v>
      </c>
      <c r="H23" s="151">
        <f t="shared" si="3"/>
        <v>-3.1416868874346733</v>
      </c>
      <c r="I23" s="141">
        <f t="shared" si="4"/>
        <v>-13.663999848113361</v>
      </c>
      <c r="K23" s="207">
        <f t="shared" si="2"/>
        <v>0.94342048861091954</v>
      </c>
      <c r="L23" s="141">
        <f t="shared" si="5"/>
        <v>4.1031770112560872</v>
      </c>
      <c r="N23" s="151">
        <f t="shared" si="6"/>
        <v>-6.1574528250247882</v>
      </c>
      <c r="O23" s="141">
        <f t="shared" si="7"/>
        <v>-26.780337277533167</v>
      </c>
      <c r="Q23" s="151">
        <v>2.0723454489791955</v>
      </c>
      <c r="R23" s="141">
        <f t="shared" si="8"/>
        <v>9.0131604181637126</v>
      </c>
      <c r="T23" s="11"/>
    </row>
    <row r="24" spans="1:20" x14ac:dyDescent="0.2">
      <c r="A24" s="10" t="str">
        <f>name!$D20</f>
        <v>54 Textiles, printing and other skilled trades</v>
      </c>
      <c r="B24" s="151">
        <v>18.942874252330373</v>
      </c>
      <c r="C24" s="141">
        <f t="shared" si="0"/>
        <v>2.336428477448421</v>
      </c>
      <c r="E24" s="151">
        <v>16.020130016853329</v>
      </c>
      <c r="F24" s="141">
        <f t="shared" si="1"/>
        <v>1.8980544527324683</v>
      </c>
      <c r="H24" s="151">
        <f t="shared" si="3"/>
        <v>-2.9227442354770439</v>
      </c>
      <c r="I24" s="141">
        <f t="shared" si="4"/>
        <v>-15.42925427548295</v>
      </c>
      <c r="K24" s="207">
        <f t="shared" si="2"/>
        <v>0.77725966159276827</v>
      </c>
      <c r="L24" s="141">
        <f t="shared" si="5"/>
        <v>4.1031770112560872</v>
      </c>
      <c r="N24" s="151">
        <f t="shared" si="6"/>
        <v>-3.7965998700030252</v>
      </c>
      <c r="O24" s="141">
        <f t="shared" si="7"/>
        <v>-20.042364318265815</v>
      </c>
      <c r="Q24" s="151">
        <v>9.6595972933213231E-2</v>
      </c>
      <c r="R24" s="141">
        <f t="shared" si="8"/>
        <v>0.50993303152677516</v>
      </c>
      <c r="T24" s="11"/>
    </row>
    <row r="25" spans="1:20" x14ac:dyDescent="0.2">
      <c r="A25" s="10" t="str">
        <f>name!$D21</f>
        <v>61 Caring personal service occupations</v>
      </c>
      <c r="B25" s="151">
        <v>60.359909143969162</v>
      </c>
      <c r="C25" s="141">
        <f t="shared" si="0"/>
        <v>7.4448369736086732</v>
      </c>
      <c r="E25" s="151">
        <v>61.909118769742562</v>
      </c>
      <c r="F25" s="141">
        <f t="shared" si="1"/>
        <v>7.3349516153760774</v>
      </c>
      <c r="H25" s="151">
        <f t="shared" si="3"/>
        <v>1.5492096257734005</v>
      </c>
      <c r="I25" s="141">
        <f t="shared" si="4"/>
        <v>2.5666202082548883</v>
      </c>
      <c r="K25" s="207">
        <f t="shared" si="2"/>
        <v>2.4766739160104034</v>
      </c>
      <c r="L25" s="141">
        <f t="shared" si="5"/>
        <v>4.1031770112560872</v>
      </c>
      <c r="N25" s="151">
        <f t="shared" si="6"/>
        <v>-1.9778732811646966</v>
      </c>
      <c r="O25" s="141">
        <f t="shared" si="7"/>
        <v>-3.2767996327614006</v>
      </c>
      <c r="Q25" s="151">
        <v>1.0504089909276939</v>
      </c>
      <c r="R25" s="141">
        <f t="shared" si="8"/>
        <v>1.7402428297601988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21.298453523845314</v>
      </c>
      <c r="C26" s="141">
        <f t="shared" si="0"/>
        <v>2.6269674113790864</v>
      </c>
      <c r="E26" s="151">
        <v>21.081551676176787</v>
      </c>
      <c r="F26" s="141">
        <f t="shared" si="1"/>
        <v>2.4977283572219418</v>
      </c>
      <c r="H26" s="151">
        <f t="shared" si="3"/>
        <v>-0.21690184766852738</v>
      </c>
      <c r="I26" s="141">
        <f t="shared" si="4"/>
        <v>-1.0183924735459704</v>
      </c>
      <c r="K26" s="207">
        <f t="shared" si="2"/>
        <v>0.87391324874348297</v>
      </c>
      <c r="L26" s="141">
        <f t="shared" si="5"/>
        <v>4.1031770112560872</v>
      </c>
      <c r="N26" s="151">
        <f t="shared" si="6"/>
        <v>-0.40055095185127343</v>
      </c>
      <c r="O26" s="141">
        <f t="shared" si="7"/>
        <v>-1.8806574449305662</v>
      </c>
      <c r="Q26" s="151">
        <v>-0.69026414456073693</v>
      </c>
      <c r="R26" s="141">
        <f t="shared" si="8"/>
        <v>-3.2409120398714921</v>
      </c>
      <c r="T26" s="11"/>
    </row>
    <row r="27" spans="1:20" x14ac:dyDescent="0.2">
      <c r="A27" s="10" t="str">
        <f>name!$D23</f>
        <v>63 Community and civil enforcement occupations</v>
      </c>
      <c r="B27" s="151">
        <v>0.92152197898617327</v>
      </c>
      <c r="C27" s="141">
        <f t="shared" si="0"/>
        <v>0.11366121981372748</v>
      </c>
      <c r="E27" s="151">
        <v>0.96446642323378384</v>
      </c>
      <c r="F27" s="141">
        <f t="shared" si="1"/>
        <v>0.11426934657858719</v>
      </c>
      <c r="H27" s="151">
        <f t="shared" si="3"/>
        <v>4.2944444247610569E-2</v>
      </c>
      <c r="I27" s="141">
        <f t="shared" si="4"/>
        <v>4.6601649474336648</v>
      </c>
      <c r="K27" s="207">
        <f t="shared" si="2"/>
        <v>3.7811677995432814E-2</v>
      </c>
      <c r="L27" s="141">
        <f t="shared" si="5"/>
        <v>4.1031770112560872</v>
      </c>
      <c r="N27" s="151">
        <f t="shared" si="6"/>
        <v>1.5925416357938347E-2</v>
      </c>
      <c r="O27" s="141">
        <f t="shared" si="7"/>
        <v>1.7281645713387046</v>
      </c>
      <c r="Q27" s="151">
        <v>-1.0792650105760592E-2</v>
      </c>
      <c r="R27" s="141">
        <f t="shared" si="8"/>
        <v>-1.1711766351611379</v>
      </c>
      <c r="T27" s="172"/>
    </row>
    <row r="28" spans="1:20" x14ac:dyDescent="0.2">
      <c r="A28" s="10" t="str">
        <f>name!$D24</f>
        <v>71 Sales occupations</v>
      </c>
      <c r="B28" s="151">
        <v>50.12186191816896</v>
      </c>
      <c r="C28" s="141">
        <f t="shared" si="0"/>
        <v>6.1820684637623557</v>
      </c>
      <c r="E28" s="151">
        <v>47.652914566235552</v>
      </c>
      <c r="F28" s="141">
        <f t="shared" si="1"/>
        <v>5.6458859311985181</v>
      </c>
      <c r="H28" s="151">
        <f t="shared" si="3"/>
        <v>-2.4689473519334086</v>
      </c>
      <c r="I28" s="141">
        <f t="shared" si="4"/>
        <v>-4.925889137886208</v>
      </c>
      <c r="K28" s="207">
        <f t="shared" si="2"/>
        <v>2.0565887158398279</v>
      </c>
      <c r="L28" s="141">
        <f t="shared" si="5"/>
        <v>4.1031770112560872</v>
      </c>
      <c r="N28" s="151">
        <f>H28-(K28+Q28)</f>
        <v>-4.0630571730130454</v>
      </c>
      <c r="O28" s="141">
        <f t="shared" si="7"/>
        <v>-8.1063572212192785</v>
      </c>
      <c r="Q28" s="151">
        <v>-0.46247889476019138</v>
      </c>
      <c r="R28" s="141">
        <f t="shared" si="8"/>
        <v>-0.92270892792301629</v>
      </c>
      <c r="T28" s="11"/>
    </row>
    <row r="29" spans="1:20" x14ac:dyDescent="0.2">
      <c r="A29" s="10" t="str">
        <f>name!$D25</f>
        <v>72 Customer service occupations</v>
      </c>
      <c r="B29" s="151">
        <v>12.419555486391111</v>
      </c>
      <c r="C29" s="141">
        <f t="shared" si="0"/>
        <v>1.5318373932659781</v>
      </c>
      <c r="E29" s="151">
        <v>13.54489354431915</v>
      </c>
      <c r="F29" s="141">
        <f t="shared" si="1"/>
        <v>1.6047900657819987</v>
      </c>
      <c r="H29" s="151">
        <f t="shared" si="3"/>
        <v>1.1253380579280385</v>
      </c>
      <c r="I29" s="141">
        <f t="shared" si="4"/>
        <v>9.0610171930963332</v>
      </c>
      <c r="K29" s="207">
        <f t="shared" si="2"/>
        <v>0.50959634561779421</v>
      </c>
      <c r="L29" s="141">
        <f t="shared" si="5"/>
        <v>4.1031770112560872</v>
      </c>
      <c r="N29" s="151">
        <f t="shared" si="6"/>
        <v>0.70072767159849259</v>
      </c>
      <c r="O29" s="141">
        <f t="shared" si="7"/>
        <v>5.6421316557289352</v>
      </c>
      <c r="Q29" s="151">
        <v>-8.4985959288248286E-2</v>
      </c>
      <c r="R29" s="141">
        <f t="shared" si="8"/>
        <v>-0.68429147388868106</v>
      </c>
      <c r="T29" s="11"/>
    </row>
    <row r="30" spans="1:20" x14ac:dyDescent="0.2">
      <c r="A30" s="10" t="str">
        <f>name!$D26</f>
        <v>81 Process, plant and machine operatives</v>
      </c>
      <c r="B30" s="151">
        <v>11.738311185066136</v>
      </c>
      <c r="C30" s="141">
        <f t="shared" si="0"/>
        <v>1.4478122044528645</v>
      </c>
      <c r="E30" s="151">
        <v>10.744740318669564</v>
      </c>
      <c r="F30" s="141">
        <f t="shared" si="1"/>
        <v>1.2730297559289503</v>
      </c>
      <c r="H30" s="151">
        <f t="shared" si="3"/>
        <v>-0.99357086639657233</v>
      </c>
      <c r="I30" s="141">
        <f t="shared" si="4"/>
        <v>-8.4643425338785221</v>
      </c>
      <c r="K30" s="207">
        <f t="shared" si="2"/>
        <v>0.4816436860553357</v>
      </c>
      <c r="L30" s="141">
        <f t="shared" si="5"/>
        <v>4.1031770112560872</v>
      </c>
      <c r="N30" s="151">
        <f t="shared" si="6"/>
        <v>-2.2368409309592021</v>
      </c>
      <c r="O30" s="141">
        <f t="shared" si="7"/>
        <v>-19.055900765392764</v>
      </c>
      <c r="Q30" s="151">
        <v>0.7616263785072942</v>
      </c>
      <c r="R30" s="141">
        <f t="shared" si="8"/>
        <v>6.4883812202581588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27.616628710312789</v>
      </c>
      <c r="C31" s="141">
        <f t="shared" si="0"/>
        <v>3.4062559308789488</v>
      </c>
      <c r="E31" s="151">
        <v>25.718781228730894</v>
      </c>
      <c r="F31" s="141">
        <f t="shared" si="1"/>
        <v>3.0471442602956635</v>
      </c>
      <c r="H31" s="151">
        <f t="shared" si="3"/>
        <v>-1.8978474815818949</v>
      </c>
      <c r="I31" s="141">
        <f t="shared" si="4"/>
        <v>-6.8721186119042432</v>
      </c>
      <c r="K31" s="207">
        <f t="shared" si="2"/>
        <v>1.1331591605255027</v>
      </c>
      <c r="L31" s="141">
        <f t="shared" si="5"/>
        <v>4.1031770112560872</v>
      </c>
      <c r="N31" s="151">
        <f t="shared" si="6"/>
        <v>-3.5134711416877917</v>
      </c>
      <c r="O31" s="141">
        <f t="shared" si="7"/>
        <v>-12.722302850730538</v>
      </c>
      <c r="Q31" s="151">
        <v>0.48246449958039417</v>
      </c>
      <c r="R31" s="141">
        <f t="shared" si="8"/>
        <v>1.7470072275702102</v>
      </c>
      <c r="T31" s="11"/>
    </row>
    <row r="32" spans="1:20" x14ac:dyDescent="0.2">
      <c r="A32" s="10" t="str">
        <f>name!$D28</f>
        <v>91 Elementary trades and related occupations</v>
      </c>
      <c r="B32" s="151">
        <v>11.17167519731867</v>
      </c>
      <c r="C32" s="141">
        <f t="shared" si="0"/>
        <v>1.3779228919607316</v>
      </c>
      <c r="E32" s="151">
        <v>8.9228356697226037</v>
      </c>
      <c r="F32" s="141">
        <f t="shared" si="1"/>
        <v>1.0571716931198576</v>
      </c>
      <c r="H32" s="151">
        <f t="shared" si="3"/>
        <v>-2.2488395275960666</v>
      </c>
      <c r="I32" s="141">
        <f t="shared" si="4"/>
        <v>-20.129832705267102</v>
      </c>
      <c r="K32" s="207">
        <f t="shared" si="2"/>
        <v>0.4583936084685778</v>
      </c>
      <c r="L32" s="141">
        <f t="shared" si="5"/>
        <v>4.1031770112560872</v>
      </c>
      <c r="N32" s="151">
        <f>H32-(K32+Q32)</f>
        <v>-2.9196075063725422</v>
      </c>
      <c r="O32" s="141">
        <f t="shared" si="7"/>
        <v>-26.134017099541897</v>
      </c>
      <c r="Q32" s="151">
        <v>0.21237437030789796</v>
      </c>
      <c r="R32" s="141">
        <f t="shared" si="8"/>
        <v>1.9010073830187102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84.475560766463445</v>
      </c>
      <c r="C33" s="141">
        <f t="shared" si="0"/>
        <v>10.419279735170546</v>
      </c>
      <c r="E33" s="151">
        <v>78.824297558750686</v>
      </c>
      <c r="F33" s="141">
        <f t="shared" si="1"/>
        <v>9.339050857109255</v>
      </c>
      <c r="H33" s="151">
        <f t="shared" ref="H33" si="9">E33-B33</f>
        <v>-5.6512632077127591</v>
      </c>
      <c r="I33" s="141">
        <f>IF(B33&lt;&gt;0,((E33/B33)-1)*100,0)</f>
        <v>-6.6898202941036766</v>
      </c>
      <c r="K33" s="207">
        <f t="shared" si="2"/>
        <v>3.4661817894991946</v>
      </c>
      <c r="L33" s="141">
        <f t="shared" ref="L33" si="10">IF(B33&lt;&gt;0,K33/B33*100,0)</f>
        <v>4.1031770112560872</v>
      </c>
      <c r="N33" s="151">
        <f>H33-(K33+Q33)</f>
        <v>-8.5858689641397099</v>
      </c>
      <c r="O33" s="141">
        <f t="shared" ref="O33" si="11">IF(B33&lt;&gt;0,N33/B33*100,0)</f>
        <v>-10.16373124515354</v>
      </c>
      <c r="Q33" s="151">
        <v>-0.53157603307224344</v>
      </c>
      <c r="R33" s="141">
        <f t="shared" ref="R33" si="12">IF(B33&lt;&gt;0,Q33/B33*100,0)</f>
        <v>-0.62926606020622899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810.76200000000017</v>
      </c>
      <c r="C35" s="147">
        <f>B35/B$35*100</f>
        <v>100</v>
      </c>
      <c r="D35" s="145"/>
      <c r="E35" s="152">
        <f>SUM(E8:E33)</f>
        <v>844.02900000000022</v>
      </c>
      <c r="F35" s="147">
        <f t="shared" ref="F35" si="13">E35/E$35*100</f>
        <v>100</v>
      </c>
      <c r="G35" s="145"/>
      <c r="H35" s="152">
        <f>E35-B35</f>
        <v>33.267000000000053</v>
      </c>
      <c r="I35" s="147">
        <f>IF(B35&lt;&gt;0,((E35/B35)-1)*100,0)</f>
        <v>4.1031770112560872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Coast to Capital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73.54306461016435</v>
      </c>
      <c r="C44" s="141">
        <f t="shared" ref="C44:C68" si="15">B44/B$71*100</f>
        <v>8.7133338558466988</v>
      </c>
      <c r="E44" s="151">
        <v>71.534953715217085</v>
      </c>
      <c r="F44" s="141">
        <f t="shared" ref="F44:F68" si="16">E44/E$71*100</f>
        <v>8.078618352114054</v>
      </c>
      <c r="H44" s="151">
        <f>E44-B44</f>
        <v>-2.008110894947265</v>
      </c>
      <c r="I44" s="141">
        <f>IF(B44&gt;0,((E44/B44)-1)*100,0)</f>
        <v>-2.730523817020436</v>
      </c>
      <c r="K44" s="151">
        <f>(($E$71/$B$71)-1)*B44</f>
        <v>3.6121996832797389</v>
      </c>
      <c r="L44" s="141">
        <f>IF(B44&gt;0,K44/B44*100,0)</f>
        <v>4.9116795749908126</v>
      </c>
      <c r="N44" s="151">
        <f>H44-(K44+Q44)</f>
        <v>-4.4792529107725567</v>
      </c>
      <c r="O44" s="141">
        <f>IF(B44&gt;0,N44/B44*100,0)</f>
        <v>-6.0906530541201862</v>
      </c>
      <c r="Q44" s="151">
        <v>-1.1410576674544475</v>
      </c>
      <c r="R44" s="141">
        <f>IF(B44&gt;0,Q44/B44*100,0)</f>
        <v>-1.5515503378910627</v>
      </c>
      <c r="T44" s="151"/>
    </row>
    <row r="45" spans="1:20" x14ac:dyDescent="0.2">
      <c r="A45" s="135" t="str">
        <f t="shared" si="14"/>
        <v>12 Other managers and proprietors</v>
      </c>
      <c r="B45" s="151">
        <v>29.946785046624044</v>
      </c>
      <c r="C45" s="141">
        <f t="shared" si="15"/>
        <v>3.5480753678634307</v>
      </c>
      <c r="E45" s="151">
        <v>35.111971359986114</v>
      </c>
      <c r="F45" s="141">
        <f t="shared" si="16"/>
        <v>3.9652813271807128</v>
      </c>
      <c r="H45" s="151">
        <f t="shared" ref="H45:H71" si="17">E45-B45</f>
        <v>5.1651863133620708</v>
      </c>
      <c r="I45" s="141">
        <f t="shared" ref="I45:I71" si="18">IF(B45&gt;0,((E45/B45)-1)*100,0)</f>
        <v>17.247882553404015</v>
      </c>
      <c r="K45" s="151">
        <f t="shared" ref="K45:K68" si="19">(($E$71/$B$71)-1)*B45</f>
        <v>1.4708901245014361</v>
      </c>
      <c r="L45" s="141">
        <f t="shared" ref="L45:L68" si="20">IF(B45&gt;0,K45/B45*100,0)</f>
        <v>4.9116795749908126</v>
      </c>
      <c r="N45" s="151">
        <f t="shared" ref="N45:N68" si="21">H45-(K45+Q45)</f>
        <v>3.0957631175569373</v>
      </c>
      <c r="O45" s="141">
        <f t="shared" ref="O45:O68" si="22">IF(B45&gt;0,N45/B45*100,0)</f>
        <v>10.33754746206364</v>
      </c>
      <c r="Q45" s="151">
        <v>0.59853307130369726</v>
      </c>
      <c r="R45" s="141">
        <f>IF(B45&gt;0,Q45/B45*100,0)</f>
        <v>1.9986555163495623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57.32918880303761</v>
      </c>
      <c r="C46" s="141">
        <f t="shared" si="15"/>
        <v>6.7923245294933698</v>
      </c>
      <c r="E46" s="151">
        <v>78.73018924650917</v>
      </c>
      <c r="F46" s="141">
        <f t="shared" si="16"/>
        <v>8.8911940062800863</v>
      </c>
      <c r="H46" s="151">
        <f t="shared" si="17"/>
        <v>21.40100044347156</v>
      </c>
      <c r="I46" s="141">
        <f t="shared" si="18"/>
        <v>37.33002487964319</v>
      </c>
      <c r="K46" s="151">
        <f t="shared" si="19"/>
        <v>2.8158260569467184</v>
      </c>
      <c r="L46" s="141">
        <f t="shared" si="20"/>
        <v>4.9116795749908126</v>
      </c>
      <c r="N46" s="151">
        <f t="shared" si="21"/>
        <v>18.686556581380678</v>
      </c>
      <c r="O46" s="141">
        <f t="shared" si="22"/>
        <v>32.595187497909549</v>
      </c>
      <c r="Q46" s="151">
        <v>-0.10138219485583784</v>
      </c>
      <c r="R46" s="141">
        <f t="shared" ref="R46:R68" si="23">IF(B46&gt;0,Q46/B46*100,0)</f>
        <v>-0.17684219325717385</v>
      </c>
      <c r="T46" s="151"/>
    </row>
    <row r="47" spans="1:20" x14ac:dyDescent="0.2">
      <c r="A47" s="135" t="str">
        <f t="shared" si="14"/>
        <v>22 Health professionals</v>
      </c>
      <c r="B47" s="151">
        <v>36.412489378103366</v>
      </c>
      <c r="C47" s="141">
        <f t="shared" si="15"/>
        <v>4.3141277584186515</v>
      </c>
      <c r="E47" s="151">
        <v>36.324872090185238</v>
      </c>
      <c r="F47" s="141">
        <f t="shared" si="16"/>
        <v>4.1022571912776913</v>
      </c>
      <c r="H47" s="151">
        <f t="shared" si="17"/>
        <v>-8.7617287918128284E-2</v>
      </c>
      <c r="I47" s="141">
        <f t="shared" si="18"/>
        <v>-0.24062427319461177</v>
      </c>
      <c r="K47" s="151">
        <f t="shared" si="19"/>
        <v>1.7884648035300021</v>
      </c>
      <c r="L47" s="141">
        <f t="shared" si="20"/>
        <v>4.9116795749908126</v>
      </c>
      <c r="N47" s="151">
        <f t="shared" si="21"/>
        <v>-1.8789341335345335</v>
      </c>
      <c r="O47" s="141">
        <f t="shared" si="22"/>
        <v>-5.1601364411641395</v>
      </c>
      <c r="Q47" s="151">
        <v>2.8520420864031003E-3</v>
      </c>
      <c r="R47" s="141">
        <f t="shared" si="23"/>
        <v>7.8325929787106899E-3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39.698179015235404</v>
      </c>
      <c r="C48" s="141">
        <f t="shared" si="15"/>
        <v>4.7034141025054108</v>
      </c>
      <c r="E48" s="151">
        <v>40.808950185995698</v>
      </c>
      <c r="F48" s="141">
        <f t="shared" si="16"/>
        <v>4.6086551647962102</v>
      </c>
      <c r="H48" s="151">
        <f t="shared" si="17"/>
        <v>1.1107711707602945</v>
      </c>
      <c r="I48" s="141">
        <f t="shared" si="18"/>
        <v>2.7980406112179557</v>
      </c>
      <c r="K48" s="151">
        <f t="shared" si="19"/>
        <v>1.9498473503346063</v>
      </c>
      <c r="L48" s="141">
        <f t="shared" si="20"/>
        <v>4.9116795749908126</v>
      </c>
      <c r="N48" s="151">
        <f t="shared" si="21"/>
        <v>-2.7347984493539812E-2</v>
      </c>
      <c r="O48" s="141">
        <f t="shared" si="22"/>
        <v>-6.888977069463105E-2</v>
      </c>
      <c r="Q48" s="151">
        <v>-0.8117281950807721</v>
      </c>
      <c r="R48" s="141">
        <f t="shared" si="23"/>
        <v>-2.0447491930782173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62.427833097374844</v>
      </c>
      <c r="C49" s="141">
        <f t="shared" si="15"/>
        <v>7.3964085472625731</v>
      </c>
      <c r="E49" s="151">
        <v>71.165575908502149</v>
      </c>
      <c r="F49" s="141">
        <f t="shared" si="16"/>
        <v>8.0369036074583082</v>
      </c>
      <c r="H49" s="151">
        <f t="shared" si="17"/>
        <v>8.7377428111273048</v>
      </c>
      <c r="I49" s="141">
        <f t="shared" si="18"/>
        <v>13.996549900263533</v>
      </c>
      <c r="K49" s="151">
        <f t="shared" si="19"/>
        <v>3.0662551273531147</v>
      </c>
      <c r="L49" s="141">
        <f t="shared" si="20"/>
        <v>4.9116795749908126</v>
      </c>
      <c r="N49" s="151">
        <f t="shared" si="21"/>
        <v>5.675807127176423</v>
      </c>
      <c r="O49" s="141">
        <f t="shared" si="22"/>
        <v>9.0917894239950758</v>
      </c>
      <c r="Q49" s="151">
        <v>-4.3194434022328461E-3</v>
      </c>
      <c r="R49" s="141">
        <f t="shared" si="23"/>
        <v>-6.9190987223525513E-3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16.022880748874112</v>
      </c>
      <c r="C50" s="141">
        <f t="shared" si="15"/>
        <v>1.8983803576505203</v>
      </c>
      <c r="E50" s="151">
        <v>16.163969361497685</v>
      </c>
      <c r="F50" s="141">
        <f t="shared" si="16"/>
        <v>1.8254368353498585</v>
      </c>
      <c r="H50" s="151">
        <f t="shared" si="17"/>
        <v>0.14108861262357308</v>
      </c>
      <c r="I50" s="141">
        <f t="shared" si="18"/>
        <v>0.88054460889304131</v>
      </c>
      <c r="K50" s="151">
        <f t="shared" si="19"/>
        <v>0.78699256106758475</v>
      </c>
      <c r="L50" s="141">
        <f t="shared" si="20"/>
        <v>4.9116795749908126</v>
      </c>
      <c r="N50" s="151">
        <f t="shared" si="21"/>
        <v>-0.48115981865622992</v>
      </c>
      <c r="O50" s="141">
        <f t="shared" si="22"/>
        <v>-3.0029545011126655</v>
      </c>
      <c r="Q50" s="151">
        <v>-0.16474412978778172</v>
      </c>
      <c r="R50" s="141">
        <f t="shared" si="23"/>
        <v>-1.0281804649850987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16.072021548673167</v>
      </c>
      <c r="C51" s="141">
        <f t="shared" si="15"/>
        <v>1.9042025272441068</v>
      </c>
      <c r="E51" s="151">
        <v>28.070697591517831</v>
      </c>
      <c r="F51" s="141">
        <f t="shared" si="16"/>
        <v>3.1700929537505265</v>
      </c>
      <c r="H51" s="151">
        <f t="shared" si="17"/>
        <v>11.998676042844664</v>
      </c>
      <c r="I51" s="141">
        <f t="shared" si="18"/>
        <v>74.655674188261784</v>
      </c>
      <c r="K51" s="151">
        <f t="shared" si="19"/>
        <v>0.78940619969430204</v>
      </c>
      <c r="L51" s="141">
        <f t="shared" si="20"/>
        <v>4.9116795749908126</v>
      </c>
      <c r="N51" s="151">
        <f t="shared" si="21"/>
        <v>11.197256928973774</v>
      </c>
      <c r="O51" s="141">
        <f t="shared" si="22"/>
        <v>69.669250349519146</v>
      </c>
      <c r="Q51" s="151">
        <v>1.2012914176589356E-2</v>
      </c>
      <c r="R51" s="141">
        <f t="shared" si="23"/>
        <v>7.4744263751818377E-2</v>
      </c>
      <c r="T51" s="151"/>
    </row>
    <row r="52" spans="1:20" x14ac:dyDescent="0.2">
      <c r="A52" s="135" t="str">
        <f t="shared" si="14"/>
        <v>33 Protective service occupations</v>
      </c>
      <c r="B52" s="151">
        <v>10.635707093942797</v>
      </c>
      <c r="C52" s="141">
        <f t="shared" si="15"/>
        <v>1.2601115712780953</v>
      </c>
      <c r="E52" s="151">
        <v>9.8318614078764845</v>
      </c>
      <c r="F52" s="141">
        <f t="shared" si="16"/>
        <v>1.1103363024643547</v>
      </c>
      <c r="H52" s="151">
        <f t="shared" si="17"/>
        <v>-0.80384568606631213</v>
      </c>
      <c r="I52" s="141">
        <f t="shared" si="18"/>
        <v>-7.5579900702992697</v>
      </c>
      <c r="K52" s="151">
        <f t="shared" si="19"/>
        <v>0.52239185298903723</v>
      </c>
      <c r="L52" s="141">
        <f t="shared" si="20"/>
        <v>4.9116795749908126</v>
      </c>
      <c r="N52" s="151">
        <f t="shared" si="21"/>
        <v>-1.1334421210370857</v>
      </c>
      <c r="O52" s="141">
        <f t="shared" si="22"/>
        <v>-10.656951258864575</v>
      </c>
      <c r="Q52" s="151">
        <v>-0.19279541801826375</v>
      </c>
      <c r="R52" s="141">
        <f t="shared" si="23"/>
        <v>-1.8127183864255134</v>
      </c>
      <c r="T52" s="151"/>
    </row>
    <row r="53" spans="1:20" x14ac:dyDescent="0.2">
      <c r="A53" s="135" t="str">
        <f t="shared" si="14"/>
        <v>34 Culture, media and sports occupations</v>
      </c>
      <c r="B53" s="151">
        <v>19.12083262739749</v>
      </c>
      <c r="C53" s="141">
        <f t="shared" si="15"/>
        <v>2.2654236557508667</v>
      </c>
      <c r="E53" s="151">
        <v>18.723904915928856</v>
      </c>
      <c r="F53" s="141">
        <f t="shared" si="16"/>
        <v>2.1145366568523314</v>
      </c>
      <c r="H53" s="151">
        <f t="shared" si="17"/>
        <v>-0.39692771146863493</v>
      </c>
      <c r="I53" s="141">
        <f t="shared" si="18"/>
        <v>-2.0758913547514246</v>
      </c>
      <c r="K53" s="151">
        <f t="shared" si="19"/>
        <v>0.9391540307280617</v>
      </c>
      <c r="L53" s="141">
        <f t="shared" si="20"/>
        <v>4.9116795749908126</v>
      </c>
      <c r="N53" s="151">
        <f t="shared" si="21"/>
        <v>-1.8977402379721084</v>
      </c>
      <c r="O53" s="141">
        <f t="shared" si="22"/>
        <v>-9.9249874466915777</v>
      </c>
      <c r="Q53" s="151">
        <v>0.56165849577541194</v>
      </c>
      <c r="R53" s="141">
        <f t="shared" si="23"/>
        <v>2.9374165169493378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58.804615677863481</v>
      </c>
      <c r="C54" s="141">
        <f t="shared" si="15"/>
        <v>6.9671321338323047</v>
      </c>
      <c r="E54" s="151">
        <v>62.261448919344659</v>
      </c>
      <c r="F54" s="141">
        <f t="shared" si="16"/>
        <v>7.0313386358148016</v>
      </c>
      <c r="H54" s="151">
        <f t="shared" si="17"/>
        <v>3.4568332414811778</v>
      </c>
      <c r="I54" s="141">
        <f t="shared" si="18"/>
        <v>5.8785066471958469</v>
      </c>
      <c r="K54" s="151">
        <f t="shared" si="19"/>
        <v>2.8882942974014658</v>
      </c>
      <c r="L54" s="141">
        <f t="shared" si="20"/>
        <v>4.9116795749908126</v>
      </c>
      <c r="N54" s="151">
        <f t="shared" si="21"/>
        <v>1.5365279983791549</v>
      </c>
      <c r="O54" s="141">
        <f t="shared" si="22"/>
        <v>2.6129377442008659</v>
      </c>
      <c r="Q54" s="151">
        <v>-0.96798905429944293</v>
      </c>
      <c r="R54" s="141">
        <f t="shared" si="23"/>
        <v>-1.6461106719958287</v>
      </c>
      <c r="T54" s="151"/>
    </row>
    <row r="55" spans="1:20" x14ac:dyDescent="0.2">
      <c r="A55" s="135" t="str">
        <f t="shared" si="14"/>
        <v>41 Administrative occupations</v>
      </c>
      <c r="B55" s="151">
        <v>70.247132864703659</v>
      </c>
      <c r="C55" s="141">
        <f t="shared" si="15"/>
        <v>8.3228340335111284</v>
      </c>
      <c r="E55" s="151">
        <v>67.098706015036555</v>
      </c>
      <c r="F55" s="141">
        <f t="shared" si="16"/>
        <v>7.5776219828722793</v>
      </c>
      <c r="H55" s="151">
        <f t="shared" si="17"/>
        <v>-3.1484268496671035</v>
      </c>
      <c r="I55" s="141">
        <f t="shared" si="18"/>
        <v>-4.4819293276082695</v>
      </c>
      <c r="K55" s="151">
        <f t="shared" si="19"/>
        <v>3.4503140769323082</v>
      </c>
      <c r="L55" s="141">
        <f t="shared" si="20"/>
        <v>4.9116795749908126</v>
      </c>
      <c r="N55" s="151">
        <f t="shared" si="21"/>
        <v>-5.5998657000052443</v>
      </c>
      <c r="O55" s="141">
        <f t="shared" si="22"/>
        <v>-7.9716644247824524</v>
      </c>
      <c r="Q55" s="151">
        <v>-0.9988752265941675</v>
      </c>
      <c r="R55" s="141">
        <f t="shared" si="23"/>
        <v>-1.4219444778166339</v>
      </c>
      <c r="T55" s="151"/>
    </row>
    <row r="56" spans="1:20" x14ac:dyDescent="0.2">
      <c r="A56" s="135" t="str">
        <f t="shared" si="14"/>
        <v>42 Secretarial and related occupations</v>
      </c>
      <c r="B56" s="151">
        <v>18.26207756378405</v>
      </c>
      <c r="C56" s="141">
        <f t="shared" si="15"/>
        <v>2.1636789214332737</v>
      </c>
      <c r="E56" s="151">
        <v>12.403392009421838</v>
      </c>
      <c r="F56" s="141">
        <f t="shared" si="16"/>
        <v>1.4007455811698499</v>
      </c>
      <c r="H56" s="151">
        <f t="shared" si="17"/>
        <v>-5.8586855543622125</v>
      </c>
      <c r="I56" s="141">
        <f t="shared" si="18"/>
        <v>-32.081155793471758</v>
      </c>
      <c r="K56" s="151">
        <f t="shared" si="19"/>
        <v>0.89697473366936098</v>
      </c>
      <c r="L56" s="141">
        <f t="shared" si="20"/>
        <v>4.9116795749908126</v>
      </c>
      <c r="N56" s="151">
        <f t="shared" si="21"/>
        <v>-6.932750676052823</v>
      </c>
      <c r="O56" s="141">
        <f t="shared" si="22"/>
        <v>-37.962551915787074</v>
      </c>
      <c r="Q56" s="151">
        <v>0.17709038802124968</v>
      </c>
      <c r="R56" s="141">
        <f t="shared" si="23"/>
        <v>0.96971654732450441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7.2795482824823923</v>
      </c>
      <c r="C57" s="141">
        <f t="shared" si="15"/>
        <v>0.8624760858314573</v>
      </c>
      <c r="E57" s="151">
        <v>8.4187768921036383</v>
      </c>
      <c r="F57" s="141">
        <f t="shared" si="16"/>
        <v>0.95075319086191679</v>
      </c>
      <c r="H57" s="151">
        <f t="shared" si="17"/>
        <v>1.1392286096212461</v>
      </c>
      <c r="I57" s="141">
        <f t="shared" si="18"/>
        <v>15.649715688577848</v>
      </c>
      <c r="K57" s="151">
        <f t="shared" si="19"/>
        <v>0.35754808614228217</v>
      </c>
      <c r="L57" s="141">
        <f t="shared" si="20"/>
        <v>4.9116795749908126</v>
      </c>
      <c r="N57" s="151">
        <f t="shared" si="21"/>
        <v>0.71082257300104579</v>
      </c>
      <c r="O57" s="141">
        <f t="shared" si="22"/>
        <v>9.7646522204074024</v>
      </c>
      <c r="Q57" s="151">
        <v>7.0857950477918125E-2</v>
      </c>
      <c r="R57" s="141">
        <f t="shared" si="23"/>
        <v>0.9733838931796317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22.992161336678354</v>
      </c>
      <c r="C58" s="141">
        <f t="shared" si="15"/>
        <v>2.724096131374437</v>
      </c>
      <c r="E58" s="151">
        <v>22.343242797187987</v>
      </c>
      <c r="F58" s="141">
        <f t="shared" si="16"/>
        <v>2.523277390039131</v>
      </c>
      <c r="H58" s="151">
        <f t="shared" si="17"/>
        <v>-0.64891853949036715</v>
      </c>
      <c r="I58" s="141">
        <f t="shared" si="18"/>
        <v>-2.8223468424222298</v>
      </c>
      <c r="K58" s="151">
        <f t="shared" si="19"/>
        <v>1.1293012922225654</v>
      </c>
      <c r="L58" s="141">
        <f t="shared" si="20"/>
        <v>4.9116795749908126</v>
      </c>
      <c r="N58" s="151">
        <f t="shared" si="21"/>
        <v>-0.97663004027036393</v>
      </c>
      <c r="O58" s="141">
        <f t="shared" si="22"/>
        <v>-4.2476652193301652</v>
      </c>
      <c r="Q58" s="151">
        <v>-0.80158979144256859</v>
      </c>
      <c r="R58" s="141">
        <f t="shared" si="23"/>
        <v>-3.4863611980828817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19.850752532626185</v>
      </c>
      <c r="C59" s="141">
        <f t="shared" si="15"/>
        <v>2.3519040853603586</v>
      </c>
      <c r="E59" s="151">
        <v>17.861585274348297</v>
      </c>
      <c r="F59" s="141">
        <f t="shared" si="16"/>
        <v>2.0171527777826057</v>
      </c>
      <c r="H59" s="151">
        <f t="shared" si="17"/>
        <v>-1.9891672582778881</v>
      </c>
      <c r="I59" s="141">
        <f t="shared" si="18"/>
        <v>-10.020613853346582</v>
      </c>
      <c r="K59" s="151">
        <f t="shared" si="19"/>
        <v>0.97500535762697182</v>
      </c>
      <c r="L59" s="141">
        <f t="shared" si="20"/>
        <v>4.9116795749908126</v>
      </c>
      <c r="N59" s="151">
        <f t="shared" si="21"/>
        <v>-3.5178909552417044</v>
      </c>
      <c r="O59" s="141">
        <f t="shared" si="22"/>
        <v>-17.721700723737246</v>
      </c>
      <c r="Q59" s="151">
        <v>0.55371833933684456</v>
      </c>
      <c r="R59" s="141">
        <f t="shared" si="23"/>
        <v>2.7894072953998461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16.020130016853329</v>
      </c>
      <c r="C60" s="141">
        <f t="shared" si="15"/>
        <v>1.8980544527324683</v>
      </c>
      <c r="E60" s="151">
        <v>18.261796209164096</v>
      </c>
      <c r="F60" s="141">
        <f t="shared" si="16"/>
        <v>2.0623495834671517</v>
      </c>
      <c r="H60" s="151">
        <f t="shared" si="17"/>
        <v>2.2416661923107668</v>
      </c>
      <c r="I60" s="141">
        <f t="shared" si="18"/>
        <v>13.992808984399696</v>
      </c>
      <c r="K60" s="151">
        <f t="shared" si="19"/>
        <v>0.78685745392475726</v>
      </c>
      <c r="L60" s="141">
        <f t="shared" si="20"/>
        <v>4.9116795749908126</v>
      </c>
      <c r="N60" s="151">
        <f t="shared" si="21"/>
        <v>0.55192488090956582</v>
      </c>
      <c r="O60" s="141">
        <f t="shared" si="22"/>
        <v>3.4451960148197021</v>
      </c>
      <c r="Q60" s="151">
        <v>0.90288385747644373</v>
      </c>
      <c r="R60" s="141">
        <f t="shared" si="23"/>
        <v>5.6359333945891903</v>
      </c>
      <c r="T60" s="151"/>
    </row>
    <row r="61" spans="1:20" x14ac:dyDescent="0.2">
      <c r="A61" s="135" t="str">
        <f t="shared" si="14"/>
        <v>61 Caring personal service occupations</v>
      </c>
      <c r="B61" s="151">
        <v>61.909118769742562</v>
      </c>
      <c r="C61" s="141">
        <f t="shared" si="15"/>
        <v>7.3349516153760774</v>
      </c>
      <c r="E61" s="151">
        <v>68.12343565894875</v>
      </c>
      <c r="F61" s="141">
        <f t="shared" si="16"/>
        <v>7.6933472231544062</v>
      </c>
      <c r="H61" s="151">
        <f t="shared" si="17"/>
        <v>6.214316889206188</v>
      </c>
      <c r="I61" s="141">
        <f t="shared" si="18"/>
        <v>10.037805435930981</v>
      </c>
      <c r="K61" s="151">
        <f t="shared" si="19"/>
        <v>3.0407775416702489</v>
      </c>
      <c r="L61" s="141">
        <f t="shared" si="20"/>
        <v>4.9116795749908126</v>
      </c>
      <c r="N61" s="151">
        <f t="shared" si="21"/>
        <v>3.1144149751323726</v>
      </c>
      <c r="O61" s="141">
        <f t="shared" si="22"/>
        <v>5.0306239807995947</v>
      </c>
      <c r="Q61" s="151">
        <v>5.9124372403566543E-2</v>
      </c>
      <c r="R61" s="141">
        <f t="shared" si="23"/>
        <v>9.5501880140576256E-2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21.081551676176787</v>
      </c>
      <c r="C62" s="141">
        <f t="shared" si="15"/>
        <v>2.4977283572219418</v>
      </c>
      <c r="E62" s="151">
        <v>19.828111666909656</v>
      </c>
      <c r="F62" s="141">
        <f t="shared" si="16"/>
        <v>2.2392374424083603</v>
      </c>
      <c r="H62" s="151">
        <f t="shared" si="17"/>
        <v>-1.2534400092671305</v>
      </c>
      <c r="I62" s="141">
        <f t="shared" si="18"/>
        <v>-5.9456724463198825</v>
      </c>
      <c r="K62" s="151">
        <f t="shared" si="19"/>
        <v>1.0354582677699085</v>
      </c>
      <c r="L62" s="141">
        <f t="shared" si="20"/>
        <v>4.9116795749908118</v>
      </c>
      <c r="N62" s="151">
        <f t="shared" si="21"/>
        <v>-1.7897075945780061</v>
      </c>
      <c r="O62" s="141">
        <f t="shared" si="22"/>
        <v>-8.4894490788382786</v>
      </c>
      <c r="Q62" s="151">
        <v>-0.49919068245903292</v>
      </c>
      <c r="R62" s="141">
        <f t="shared" si="23"/>
        <v>-2.3679029424724152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0.96446642323378384</v>
      </c>
      <c r="C63" s="141">
        <f t="shared" si="15"/>
        <v>0.11426934657858719</v>
      </c>
      <c r="E63" s="151">
        <v>0.77557355526226401</v>
      </c>
      <c r="F63" s="141">
        <f t="shared" si="16"/>
        <v>8.7587430082075313E-2</v>
      </c>
      <c r="H63" s="151">
        <f t="shared" si="17"/>
        <v>-0.18889286797151983</v>
      </c>
      <c r="I63" s="141">
        <f t="shared" si="18"/>
        <v>-19.585219705023647</v>
      </c>
      <c r="K63" s="151">
        <f t="shared" si="19"/>
        <v>4.7371500317618206E-2</v>
      </c>
      <c r="L63" s="141">
        <f t="shared" si="20"/>
        <v>4.9116795749908126</v>
      </c>
      <c r="N63" s="151">
        <f t="shared" si="21"/>
        <v>-0.25546090461569948</v>
      </c>
      <c r="O63" s="141">
        <f t="shared" si="22"/>
        <v>-26.487278194626846</v>
      </c>
      <c r="Q63" s="151">
        <v>1.919653632656142E-2</v>
      </c>
      <c r="R63" s="141">
        <f t="shared" si="23"/>
        <v>1.9903789146123791</v>
      </c>
      <c r="T63" s="151"/>
    </row>
    <row r="64" spans="1:20" x14ac:dyDescent="0.2">
      <c r="A64" s="135" t="str">
        <f t="shared" si="14"/>
        <v>71 Sales occupations</v>
      </c>
      <c r="B64" s="151">
        <v>47.652914566235552</v>
      </c>
      <c r="C64" s="141">
        <f t="shared" si="15"/>
        <v>5.6458859311985181</v>
      </c>
      <c r="E64" s="151">
        <v>45.81395431501516</v>
      </c>
      <c r="F64" s="141">
        <f t="shared" si="16"/>
        <v>5.1738825971095155</v>
      </c>
      <c r="H64" s="151">
        <f t="shared" si="17"/>
        <v>-1.8389602512203922</v>
      </c>
      <c r="I64" s="141">
        <f t="shared" si="18"/>
        <v>-3.8590719328705836</v>
      </c>
      <c r="K64" s="151">
        <f t="shared" si="19"/>
        <v>2.3405584716376135</v>
      </c>
      <c r="L64" s="141">
        <f t="shared" si="20"/>
        <v>4.9116795749908126</v>
      </c>
      <c r="N64" s="151">
        <f t="shared" si="21"/>
        <v>-3.5756943325816501</v>
      </c>
      <c r="O64" s="141">
        <f t="shared" si="22"/>
        <v>-7.5036214786224349</v>
      </c>
      <c r="Q64" s="151">
        <v>-0.60382439027635559</v>
      </c>
      <c r="R64" s="141">
        <f t="shared" si="23"/>
        <v>-1.2671300292389567</v>
      </c>
      <c r="T64" s="151"/>
    </row>
    <row r="65" spans="1:20" x14ac:dyDescent="0.2">
      <c r="A65" s="135" t="str">
        <f t="shared" si="14"/>
        <v>72 Customer service occupations</v>
      </c>
      <c r="B65" s="151">
        <v>13.54489354431915</v>
      </c>
      <c r="C65" s="141">
        <f t="shared" si="15"/>
        <v>1.6047900657819987</v>
      </c>
      <c r="E65" s="151">
        <v>16.482911628866653</v>
      </c>
      <c r="F65" s="141">
        <f t="shared" si="16"/>
        <v>1.8614557704384223</v>
      </c>
      <c r="H65" s="151">
        <f t="shared" si="17"/>
        <v>2.9380180845475028</v>
      </c>
      <c r="I65" s="141">
        <f t="shared" si="18"/>
        <v>21.69096475313188</v>
      </c>
      <c r="K65" s="151">
        <f t="shared" si="19"/>
        <v>0.66528176967057284</v>
      </c>
      <c r="L65" s="141">
        <f t="shared" si="20"/>
        <v>4.9116795749908126</v>
      </c>
      <c r="N65" s="151">
        <f t="shared" si="21"/>
        <v>2.4033980905389742</v>
      </c>
      <c r="O65" s="141">
        <f t="shared" si="22"/>
        <v>17.74394226632354</v>
      </c>
      <c r="Q65" s="151">
        <v>-0.13066177566204421</v>
      </c>
      <c r="R65" s="141">
        <f t="shared" si="23"/>
        <v>-0.96465708818246809</v>
      </c>
      <c r="T65" s="151"/>
    </row>
    <row r="66" spans="1:20" x14ac:dyDescent="0.2">
      <c r="A66" s="135" t="str">
        <f t="shared" si="14"/>
        <v>81 Process, plant and machine operatives</v>
      </c>
      <c r="B66" s="151">
        <v>10.744740318669564</v>
      </c>
      <c r="C66" s="141">
        <f t="shared" si="15"/>
        <v>1.2730297559289503</v>
      </c>
      <c r="E66" s="151">
        <v>10.876026155973342</v>
      </c>
      <c r="F66" s="141">
        <f t="shared" si="16"/>
        <v>1.2282563968868303</v>
      </c>
      <c r="H66" s="151">
        <f t="shared" si="17"/>
        <v>0.13128583730377841</v>
      </c>
      <c r="I66" s="141">
        <f t="shared" si="18"/>
        <v>1.2218614262427652</v>
      </c>
      <c r="K66" s="151">
        <f t="shared" si="19"/>
        <v>0.52774721561789573</v>
      </c>
      <c r="L66" s="141">
        <f t="shared" si="20"/>
        <v>4.9116795749908126</v>
      </c>
      <c r="N66" s="151">
        <f t="shared" si="21"/>
        <v>2.3450212758658884E-3</v>
      </c>
      <c r="O66" s="141">
        <f t="shared" si="22"/>
        <v>2.1824829696361184E-2</v>
      </c>
      <c r="Q66" s="151">
        <v>-0.39880639958998321</v>
      </c>
      <c r="R66" s="141">
        <f t="shared" si="23"/>
        <v>-3.7116429784443987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25.718781228730894</v>
      </c>
      <c r="C67" s="141">
        <f t="shared" si="15"/>
        <v>3.0471442602956635</v>
      </c>
      <c r="E67" s="151">
        <v>24.412219944400576</v>
      </c>
      <c r="F67" s="141">
        <f t="shared" si="16"/>
        <v>2.7569320704925087</v>
      </c>
      <c r="H67" s="151">
        <f t="shared" si="17"/>
        <v>-1.3065612843303178</v>
      </c>
      <c r="I67" s="141">
        <f t="shared" si="18"/>
        <v>-5.0801835153476693</v>
      </c>
      <c r="K67" s="151">
        <f t="shared" si="19"/>
        <v>1.2632241245481464</v>
      </c>
      <c r="L67" s="141">
        <f t="shared" si="20"/>
        <v>4.9116795749908118</v>
      </c>
      <c r="N67" s="151">
        <f t="shared" si="21"/>
        <v>-1.878494971002723</v>
      </c>
      <c r="O67" s="141">
        <f t="shared" si="22"/>
        <v>-7.3039812979326708</v>
      </c>
      <c r="Q67" s="151">
        <v>-0.69129043787574129</v>
      </c>
      <c r="R67" s="141">
        <f t="shared" si="23"/>
        <v>-2.6878817924058116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8.9228356697226037</v>
      </c>
      <c r="C68" s="141">
        <f t="shared" si="15"/>
        <v>1.0571716931198576</v>
      </c>
      <c r="E68" s="151">
        <v>17.79277383696374</v>
      </c>
      <c r="F68" s="141">
        <f t="shared" si="16"/>
        <v>2.0093817328315842</v>
      </c>
      <c r="H68" s="151">
        <f t="shared" si="17"/>
        <v>8.8699381672411359</v>
      </c>
      <c r="I68" s="141">
        <f t="shared" si="18"/>
        <v>99.4071671334152</v>
      </c>
      <c r="K68" s="151">
        <f t="shared" si="19"/>
        <v>0.4382610970997598</v>
      </c>
      <c r="L68" s="141">
        <f t="shared" si="20"/>
        <v>4.9116795749908126</v>
      </c>
      <c r="N68" s="151">
        <f t="shared" si="21"/>
        <v>8.5134132281028059</v>
      </c>
      <c r="O68" s="141">
        <f t="shared" si="22"/>
        <v>95.411520992042142</v>
      </c>
      <c r="Q68" s="151">
        <v>-8.1736157961428871E-2</v>
      </c>
      <c r="R68" s="141">
        <f t="shared" si="23"/>
        <v>-0.91603343361774492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78.824297558750686</v>
      </c>
      <c r="C69" s="141">
        <f t="shared" ref="C69" si="25">B69/B$71*100</f>
        <v>9.339050857109255</v>
      </c>
      <c r="E69" s="151">
        <v>66.264099337835944</v>
      </c>
      <c r="F69" s="141">
        <f t="shared" ref="F69" si="26">E69/E$71*100</f>
        <v>7.4833677970644317</v>
      </c>
      <c r="H69" s="151">
        <f t="shared" ref="H69" si="27">E69-B69</f>
        <v>-12.560198220914742</v>
      </c>
      <c r="I69" s="141">
        <f t="shared" ref="I69" si="28">IF(B69&gt;0,((E69/B69)-1)*100,0)</f>
        <v>-15.934424549172999</v>
      </c>
      <c r="K69" s="151">
        <f t="shared" ref="K69" si="29">(($E$71/$B$71)-1)*B69</f>
        <v>3.8715969233231391</v>
      </c>
      <c r="L69" s="141">
        <f t="shared" ref="L69" si="30">IF(B69&gt;0,K69/B69*100,0)</f>
        <v>4.9116795749908126</v>
      </c>
      <c r="N69" s="151">
        <f t="shared" ref="N69" si="31">H69-(K69+Q69)</f>
        <v>-21.063858141612283</v>
      </c>
      <c r="O69" s="141">
        <f t="shared" ref="O69" si="32">IF(B69&gt;0,N69/B69*100,0)</f>
        <v>-26.722544689868759</v>
      </c>
      <c r="Q69" s="151">
        <v>4.6320629973744012</v>
      </c>
      <c r="R69" s="141">
        <f t="shared" ref="R69" si="33">IF(B69&gt;0,Q69/B69*100,0)</f>
        <v>5.8764405657049492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844.02900000000022</v>
      </c>
      <c r="C71" s="147">
        <f>B71/B$71*100</f>
        <v>100</v>
      </c>
      <c r="D71" s="145"/>
      <c r="E71" s="152">
        <f>SUM(E44:E69)</f>
        <v>885.48499999999945</v>
      </c>
      <c r="F71" s="147">
        <f>E71/E$71*100</f>
        <v>100</v>
      </c>
      <c r="G71" s="145"/>
      <c r="H71" s="152">
        <f t="shared" si="17"/>
        <v>41.455999999999221</v>
      </c>
      <c r="I71" s="147">
        <f t="shared" si="18"/>
        <v>4.9116795749908126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Coast to Capital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Coast to Capital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Coast to Capital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Coast to Capital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73.543064610164492</v>
      </c>
      <c r="C7" s="11">
        <f t="shared" si="2"/>
        <v>71.534953715217299</v>
      </c>
      <c r="D7" s="11">
        <f t="shared" si="2"/>
        <v>-2.0081108949471673</v>
      </c>
      <c r="E7" s="11">
        <f t="shared" si="2"/>
        <v>35.352890515756336</v>
      </c>
      <c r="F7" s="11">
        <f t="shared" si="2"/>
        <v>33.344779620809177</v>
      </c>
      <c r="G7" s="200">
        <f>IF(B7&gt;0,(1+(E7/B7))^(1/($C$6-$B$6))-1,0)</f>
        <v>2.6513507212570619E-2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47.429451510176058</v>
      </c>
      <c r="R7" s="11">
        <v>41.83836215670879</v>
      </c>
      <c r="S7" s="345">
        <f>R7-Q7</f>
        <v>-5.5910893534672681</v>
      </c>
      <c r="T7" s="345">
        <v>19.407403178251531</v>
      </c>
      <c r="U7" s="345">
        <f>SUM(S7:T7)</f>
        <v>13.816313824784263</v>
      </c>
      <c r="V7" s="346">
        <f>IF(Q7&gt;0,(1+(T7/Q7))^(1/($C$6-$B$6))-1,0)</f>
        <v>2.3130881793376634E-2</v>
      </c>
      <c r="X7" s="10" t="str">
        <f>name!B4</f>
        <v>Agriculture</v>
      </c>
      <c r="Y7" s="11">
        <v>7.2030000000000101</v>
      </c>
      <c r="Z7" s="11">
        <v>7.6139999999999981</v>
      </c>
      <c r="AA7" s="345">
        <f>Z7-Y7</f>
        <v>0.41099999999998804</v>
      </c>
      <c r="AB7" s="11">
        <v>3.7987403251078553</v>
      </c>
      <c r="AC7" s="345">
        <f>SUM(AA7:AB7)</f>
        <v>4.2097403251078429</v>
      </c>
      <c r="AD7" s="348">
        <f>IF(Y7&gt;0,(1+(AB7/Y7))^(1/($C$6-$B$6))-1,0)</f>
        <v>2.86395024525683E-2</v>
      </c>
    </row>
    <row r="8" spans="1:30" x14ac:dyDescent="0.2">
      <c r="A8" s="10" t="str">
        <f>name!D5</f>
        <v>12 Other managers and proprietors</v>
      </c>
      <c r="B8" s="11">
        <f t="shared" si="2"/>
        <v>29.946785046624079</v>
      </c>
      <c r="C8" s="11">
        <f t="shared" si="2"/>
        <v>35.111971359986114</v>
      </c>
      <c r="D8" s="11">
        <f t="shared" si="2"/>
        <v>5.1651863133620326</v>
      </c>
      <c r="E8" s="11">
        <f t="shared" si="2"/>
        <v>18.292215292277881</v>
      </c>
      <c r="F8" s="11">
        <f t="shared" si="2"/>
        <v>23.457401605639909</v>
      </c>
      <c r="G8" s="200">
        <f t="shared" ref="G8:G33" si="3">IF(B8&gt;0,(1+(E8/B8))^(1/($C$6-$B$6))-1,0)</f>
        <v>3.2293532139318515E-2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103.48984965678858</v>
      </c>
      <c r="K8" s="11">
        <f t="array" ref="K8:K16">MMULT(aggregation!$B$13:$AA$21,C7:C32)</f>
        <v>106.64692507520341</v>
      </c>
      <c r="L8" s="11">
        <f t="array" ref="L8:L16">MMULT(aggregation!$B$13:$AA$21,D7:D32)</f>
        <v>3.1570754184148653</v>
      </c>
      <c r="M8" s="11">
        <f t="array" ref="M8:M16">MMULT(aggregation!$B$13:$AA$21,E7:E32)</f>
        <v>53.645105808034216</v>
      </c>
      <c r="N8" s="11">
        <f t="array" ref="N8:N16">MMULT(aggregation!$B$13:$AA$21,F7:F32)</f>
        <v>56.802181226449086</v>
      </c>
      <c r="O8" s="11"/>
      <c r="P8" s="10" t="str">
        <f>name!D5</f>
        <v>12 Other managers and proprietors</v>
      </c>
      <c r="Q8" s="11">
        <v>16.319335787041965</v>
      </c>
      <c r="R8" s="11">
        <v>20.532051753944376</v>
      </c>
      <c r="S8" s="345">
        <f t="shared" ref="S8:S31" si="4">R8-Q8</f>
        <v>4.2127159669024117</v>
      </c>
      <c r="T8" s="345">
        <v>9.5841491374610115</v>
      </c>
      <c r="U8" s="345">
        <f t="shared" ref="U8:U31" si="5">SUM(S8:T8)</f>
        <v>13.796865104363423</v>
      </c>
      <c r="V8" s="346">
        <f t="shared" ref="V8:V33" si="6">IF(Q8&gt;0,(1+(T8/Q8))^(1/($C$6-$B$6))-1,0)</f>
        <v>3.128107432265681E-2</v>
      </c>
      <c r="X8" s="10" t="str">
        <f>name!B5</f>
        <v>Mining and quarrying</v>
      </c>
      <c r="Y8" s="11">
        <v>0.56999999999999873</v>
      </c>
      <c r="Z8" s="11">
        <v>0.48100000000000065</v>
      </c>
      <c r="AA8" s="345">
        <f t="shared" ref="AA8:AA29" si="7">Z8-Y8</f>
        <v>-8.8999999999998081E-2</v>
      </c>
      <c r="AB8" s="11">
        <v>0.21311019288238875</v>
      </c>
      <c r="AC8" s="345">
        <f t="shared" ref="AC8:AC29" si="8">SUM(AA8:AB8)</f>
        <v>0.12411019288239067</v>
      </c>
      <c r="AD8" s="348">
        <f t="shared" ref="AD8:AD29" si="9">IF(Y8&gt;0,(1+(AB8/Y8))^(1/($C$6-$B$6))-1,0)</f>
        <v>2.1401602131157604E-2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57.329188803037567</v>
      </c>
      <c r="C9" s="11">
        <f t="shared" si="2"/>
        <v>78.730189246509241</v>
      </c>
      <c r="D9" s="11">
        <f t="shared" si="2"/>
        <v>21.401000443471663</v>
      </c>
      <c r="E9" s="11">
        <f t="shared" si="2"/>
        <v>27.066212192679899</v>
      </c>
      <c r="F9" s="11">
        <f t="shared" si="2"/>
        <v>48.467212636151565</v>
      </c>
      <c r="G9" s="200">
        <f t="shared" si="3"/>
        <v>2.6115384367058736E-2</v>
      </c>
      <c r="H9" s="11"/>
      <c r="I9" s="10" t="str">
        <f>name!E5</f>
        <v>Professional occupations</v>
      </c>
      <c r="J9" s="11">
        <v>195.8676902937512</v>
      </c>
      <c r="K9" s="11">
        <v>227.02958743119223</v>
      </c>
      <c r="L9" s="11">
        <v>31.161897137441013</v>
      </c>
      <c r="M9" s="11">
        <v>98.211929017247655</v>
      </c>
      <c r="N9" s="11">
        <v>129.37382615468869</v>
      </c>
      <c r="O9" s="11"/>
      <c r="P9" s="10" t="str">
        <f>name!D6</f>
        <v>21 Science, research, engineering and technology professionals</v>
      </c>
      <c r="Q9" s="11">
        <v>43.362996227761805</v>
      </c>
      <c r="R9" s="11">
        <v>56.279215699748335</v>
      </c>
      <c r="S9" s="345">
        <f t="shared" si="4"/>
        <v>12.91621947198653</v>
      </c>
      <c r="T9" s="345">
        <v>17.049125568026039</v>
      </c>
      <c r="U9" s="345">
        <f t="shared" si="5"/>
        <v>29.965345040012568</v>
      </c>
      <c r="V9" s="346">
        <f t="shared" si="6"/>
        <v>2.2351692825324898E-2</v>
      </c>
      <c r="X9" s="10" t="str">
        <f>name!B6</f>
        <v>Food drink and tobacco</v>
      </c>
      <c r="Y9" s="11">
        <v>5.3080000000000158</v>
      </c>
      <c r="Z9" s="11">
        <v>6.2269999999999923</v>
      </c>
      <c r="AA9" s="345">
        <f t="shared" si="7"/>
        <v>0.9189999999999765</v>
      </c>
      <c r="AB9" s="11">
        <v>2.6299759796982798</v>
      </c>
      <c r="AC9" s="345">
        <f t="shared" si="8"/>
        <v>3.5489759796982563</v>
      </c>
      <c r="AD9" s="348">
        <f t="shared" si="9"/>
        <v>2.7192700235561862E-2</v>
      </c>
    </row>
    <row r="10" spans="1:30" x14ac:dyDescent="0.2">
      <c r="A10" s="10" t="str">
        <f>name!D7</f>
        <v>22 Health professionals</v>
      </c>
      <c r="B10" s="11">
        <f t="shared" si="2"/>
        <v>36.412489378103373</v>
      </c>
      <c r="C10" s="11">
        <f t="shared" si="2"/>
        <v>36.324872090185217</v>
      </c>
      <c r="D10" s="11">
        <f t="shared" si="2"/>
        <v>-8.761728791815182E-2</v>
      </c>
      <c r="E10" s="11">
        <f t="shared" si="2"/>
        <v>19.096915940124717</v>
      </c>
      <c r="F10" s="11">
        <f t="shared" si="2"/>
        <v>19.009298652206564</v>
      </c>
      <c r="G10" s="200">
        <f t="shared" si="3"/>
        <v>2.8508172448874713E-2</v>
      </c>
      <c r="H10" s="11"/>
      <c r="I10" s="10" t="str">
        <f>name!E6</f>
        <v>Associate professional occupations</v>
      </c>
      <c r="J10" s="11">
        <v>120.65605769675111</v>
      </c>
      <c r="K10" s="11">
        <v>135.05188219616559</v>
      </c>
      <c r="L10" s="11">
        <v>14.395824499414488</v>
      </c>
      <c r="M10" s="11">
        <v>60.20230982020778</v>
      </c>
      <c r="N10" s="11">
        <v>74.598134319622275</v>
      </c>
      <c r="O10" s="11"/>
      <c r="P10" s="10" t="str">
        <f>name!D7</f>
        <v>22 Health professionals</v>
      </c>
      <c r="Q10" s="11">
        <v>8.2660634671786042</v>
      </c>
      <c r="R10" s="11">
        <v>8.4004447010736296</v>
      </c>
      <c r="S10" s="345">
        <f t="shared" si="4"/>
        <v>0.13438123389502543</v>
      </c>
      <c r="T10" s="345">
        <v>3.051359278297761</v>
      </c>
      <c r="U10" s="345">
        <f t="shared" si="5"/>
        <v>3.1857405121927864</v>
      </c>
      <c r="V10" s="346">
        <f t="shared" si="6"/>
        <v>2.1166565387368275E-2</v>
      </c>
      <c r="X10" s="10" t="str">
        <f>name!B7</f>
        <v>Engineering</v>
      </c>
      <c r="Y10" s="11">
        <v>12.298000000000007</v>
      </c>
      <c r="Z10" s="11">
        <v>8.1949999999999914</v>
      </c>
      <c r="AA10" s="345">
        <f t="shared" si="7"/>
        <v>-4.1030000000000157</v>
      </c>
      <c r="AB10" s="11">
        <v>4.3484436897246299</v>
      </c>
      <c r="AC10" s="345">
        <f t="shared" si="8"/>
        <v>0.24544368972461417</v>
      </c>
      <c r="AD10" s="348">
        <f t="shared" si="9"/>
        <v>2.0389071206473597E-2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39.698179015235432</v>
      </c>
      <c r="C11" s="11">
        <f t="shared" si="2"/>
        <v>40.808950185995691</v>
      </c>
      <c r="D11" s="11">
        <f t="shared" si="2"/>
        <v>1.1107711707602608</v>
      </c>
      <c r="E11" s="11">
        <f t="shared" si="2"/>
        <v>20.263136661468355</v>
      </c>
      <c r="F11" s="11">
        <f t="shared" si="2"/>
        <v>21.373907832228618</v>
      </c>
      <c r="G11" s="200">
        <f t="shared" si="3"/>
        <v>2.7874371826445588E-2</v>
      </c>
      <c r="H11" s="11"/>
      <c r="I11" s="10" t="str">
        <f>name!E7</f>
        <v>Administrative and secretarial occupations</v>
      </c>
      <c r="J11" s="11">
        <v>88.509210428487705</v>
      </c>
      <c r="K11" s="11">
        <v>79.502098024458377</v>
      </c>
      <c r="L11" s="11">
        <v>-9.0071124040293107</v>
      </c>
      <c r="M11" s="11">
        <v>43.309400098990082</v>
      </c>
      <c r="N11" s="11">
        <v>34.302287694960768</v>
      </c>
      <c r="O11" s="11"/>
      <c r="P11" s="10" t="str">
        <f>name!D8</f>
        <v>23 Teaching and other educational professionals</v>
      </c>
      <c r="Q11" s="11">
        <v>12.324067961721445</v>
      </c>
      <c r="R11" s="11">
        <v>13.053894204519572</v>
      </c>
      <c r="S11" s="345">
        <f t="shared" si="4"/>
        <v>0.72982624279812747</v>
      </c>
      <c r="T11" s="345">
        <v>5.3861965338841324</v>
      </c>
      <c r="U11" s="345">
        <f t="shared" si="5"/>
        <v>6.1160227766822599</v>
      </c>
      <c r="V11" s="346">
        <f t="shared" si="6"/>
        <v>2.446721384354178E-2</v>
      </c>
      <c r="X11" s="10" t="str">
        <f>name!B8</f>
        <v>Rest of manufacturing</v>
      </c>
      <c r="Y11" s="11">
        <v>27.46400000000002</v>
      </c>
      <c r="Z11" s="11">
        <v>22.753999999999976</v>
      </c>
      <c r="AA11" s="345">
        <f t="shared" si="7"/>
        <v>-4.7100000000000435</v>
      </c>
      <c r="AB11" s="11">
        <v>10.535137642398782</v>
      </c>
      <c r="AC11" s="345">
        <f t="shared" si="8"/>
        <v>5.8251376423987384</v>
      </c>
      <c r="AD11" s="348">
        <f t="shared" si="9"/>
        <v>2.1881797749035314E-2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62.42783309737483</v>
      </c>
      <c r="C12" s="11">
        <f t="shared" si="2"/>
        <v>71.165575908502078</v>
      </c>
      <c r="D12" s="11">
        <f t="shared" si="2"/>
        <v>8.7377428111272444</v>
      </c>
      <c r="E12" s="11">
        <f t="shared" si="2"/>
        <v>31.785664222974688</v>
      </c>
      <c r="F12" s="11">
        <f t="shared" si="2"/>
        <v>40.523407034101936</v>
      </c>
      <c r="G12" s="200">
        <f t="shared" si="3"/>
        <v>2.7816671200509013E-2</v>
      </c>
      <c r="H12" s="11"/>
      <c r="I12" s="10" t="str">
        <f>name!E8</f>
        <v>Skilled trades occupations</v>
      </c>
      <c r="J12" s="11">
        <v>66.142592168640306</v>
      </c>
      <c r="K12" s="11">
        <v>66.885401172804038</v>
      </c>
      <c r="L12" s="11">
        <v>0.74280900416373363</v>
      </c>
      <c r="M12" s="11">
        <v>28.748822267706597</v>
      </c>
      <c r="N12" s="11">
        <v>29.491631271870332</v>
      </c>
      <c r="O12" s="11"/>
      <c r="P12" s="10" t="str">
        <f>name!D9</f>
        <v>24 Business, media and public service professionals</v>
      </c>
      <c r="Q12" s="11">
        <v>34.260256152098343</v>
      </c>
      <c r="R12" s="11">
        <v>38.703804899566755</v>
      </c>
      <c r="S12" s="345">
        <f t="shared" si="4"/>
        <v>4.4435487474684123</v>
      </c>
      <c r="T12" s="345">
        <v>15.449053145357331</v>
      </c>
      <c r="U12" s="345">
        <f t="shared" si="5"/>
        <v>19.892601892825745</v>
      </c>
      <c r="V12" s="346">
        <f t="shared" si="6"/>
        <v>2.5124173761560176E-2</v>
      </c>
      <c r="X12" s="10" t="str">
        <f>name!B9</f>
        <v>Electricity and gas</v>
      </c>
      <c r="Y12" s="11">
        <v>5.0119999999999996</v>
      </c>
      <c r="Z12" s="11">
        <v>4.9239999999999942</v>
      </c>
      <c r="AA12" s="345">
        <f t="shared" si="7"/>
        <v>-8.8000000000005407E-2</v>
      </c>
      <c r="AB12" s="11">
        <v>2.1379185714375701</v>
      </c>
      <c r="AC12" s="345">
        <f t="shared" si="8"/>
        <v>2.0499185714375647</v>
      </c>
      <c r="AD12" s="348">
        <f t="shared" si="9"/>
        <v>2.3967098161862266E-2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16.022880748874144</v>
      </c>
      <c r="C13" s="11">
        <f t="shared" si="2"/>
        <v>16.163969361497681</v>
      </c>
      <c r="D13" s="11">
        <f t="shared" si="2"/>
        <v>0.14108861262353545</v>
      </c>
      <c r="E13" s="11">
        <f t="shared" si="2"/>
        <v>6.3927931510324383</v>
      </c>
      <c r="F13" s="11">
        <f t="shared" si="2"/>
        <v>6.533881763655975</v>
      </c>
      <c r="G13" s="200">
        <f t="shared" si="3"/>
        <v>2.2635221635390668E-2</v>
      </c>
      <c r="H13" s="11"/>
      <c r="I13" s="10" t="str">
        <f>name!E9</f>
        <v>Caring, leisure and other service occupations</v>
      </c>
      <c r="J13" s="11">
        <v>83.955136869153122</v>
      </c>
      <c r="K13" s="11">
        <v>88.727120881120698</v>
      </c>
      <c r="L13" s="11">
        <v>4.7719840119675867</v>
      </c>
      <c r="M13" s="11">
        <v>46.326165703334638</v>
      </c>
      <c r="N13" s="11">
        <v>51.098149715302213</v>
      </c>
      <c r="O13" s="11"/>
      <c r="P13" s="10" t="str">
        <f>name!D10</f>
        <v>31 Science, engineering and technology associate professionals</v>
      </c>
      <c r="Q13" s="11">
        <v>11.02324204941276</v>
      </c>
      <c r="R13" s="11">
        <v>9.9393555835924801</v>
      </c>
      <c r="S13" s="345">
        <f t="shared" si="4"/>
        <v>-1.0838864658202798</v>
      </c>
      <c r="T13" s="345">
        <v>3.5843515717308239</v>
      </c>
      <c r="U13" s="345">
        <f t="shared" si="5"/>
        <v>2.5004651059105441</v>
      </c>
      <c r="V13" s="346">
        <f t="shared" si="6"/>
        <v>1.894628201940618E-2</v>
      </c>
      <c r="X13" s="10" t="str">
        <f>name!B10</f>
        <v>Water and sewerage</v>
      </c>
      <c r="Y13" s="11">
        <v>5.270999999999983</v>
      </c>
      <c r="Z13" s="11">
        <v>6.1880000000000006</v>
      </c>
      <c r="AA13" s="345">
        <f t="shared" si="7"/>
        <v>0.91700000000001758</v>
      </c>
      <c r="AB13" s="11">
        <v>2.4583794711627065</v>
      </c>
      <c r="AC13" s="345">
        <f t="shared" si="8"/>
        <v>3.3753794711627241</v>
      </c>
      <c r="AD13" s="348">
        <f t="shared" si="9"/>
        <v>2.5849003397704351E-2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16.072021548673163</v>
      </c>
      <c r="C14" s="11">
        <f t="shared" si="2"/>
        <v>28.07069759151786</v>
      </c>
      <c r="D14" s="11">
        <f t="shared" si="2"/>
        <v>11.998676042844695</v>
      </c>
      <c r="E14" s="11">
        <f t="shared" si="2"/>
        <v>14.45569881416931</v>
      </c>
      <c r="F14" s="11">
        <f t="shared" si="2"/>
        <v>26.45437485701401</v>
      </c>
      <c r="G14" s="200">
        <f t="shared" si="3"/>
        <v>4.3698176259229671E-2</v>
      </c>
      <c r="H14" s="11"/>
      <c r="I14" s="10" t="str">
        <f>name!E10</f>
        <v>Sales and customer service occupations</v>
      </c>
      <c r="J14" s="11">
        <v>61.197808110554718</v>
      </c>
      <c r="K14" s="11">
        <v>62.296865943881883</v>
      </c>
      <c r="L14" s="11">
        <v>1.0990578333271661</v>
      </c>
      <c r="M14" s="11">
        <v>27.534565891252651</v>
      </c>
      <c r="N14" s="11">
        <v>28.633623724579817</v>
      </c>
      <c r="O14" s="11"/>
      <c r="P14" s="10" t="str">
        <f>name!D11</f>
        <v>32 Health and social care associate professionals</v>
      </c>
      <c r="Q14" s="11">
        <v>3.2541109188868793</v>
      </c>
      <c r="R14" s="11">
        <v>4.6802560344310136</v>
      </c>
      <c r="S14" s="345">
        <f t="shared" si="4"/>
        <v>1.4261451155441343</v>
      </c>
      <c r="T14" s="345">
        <v>1.9912335341704637</v>
      </c>
      <c r="U14" s="345">
        <f t="shared" si="5"/>
        <v>3.4173786497145979</v>
      </c>
      <c r="V14" s="346">
        <f t="shared" si="6"/>
        <v>3.2340052630356997E-2</v>
      </c>
      <c r="X14" s="10" t="str">
        <f>name!B11</f>
        <v>Construction</v>
      </c>
      <c r="Y14" s="11">
        <v>59.99400000000017</v>
      </c>
      <c r="Z14" s="11">
        <v>65.916000000000025</v>
      </c>
      <c r="AA14" s="345">
        <f t="shared" si="7"/>
        <v>5.9219999999998549</v>
      </c>
      <c r="AB14" s="11">
        <v>26.26474441789863</v>
      </c>
      <c r="AC14" s="345">
        <f t="shared" si="8"/>
        <v>32.186744417898481</v>
      </c>
      <c r="AD14" s="348">
        <f t="shared" si="9"/>
        <v>2.4502496207789992E-2</v>
      </c>
    </row>
    <row r="15" spans="1:30" x14ac:dyDescent="0.2">
      <c r="A15" s="10" t="str">
        <f>name!D12</f>
        <v>33 Protective service occupations</v>
      </c>
      <c r="B15" s="11">
        <f t="shared" si="2"/>
        <v>10.635707093942791</v>
      </c>
      <c r="C15" s="11">
        <f t="shared" si="2"/>
        <v>9.8318614078765023</v>
      </c>
      <c r="D15" s="11">
        <f t="shared" si="2"/>
        <v>-0.80384568606629181</v>
      </c>
      <c r="E15" s="11">
        <f t="shared" si="2"/>
        <v>3.2742147749050283</v>
      </c>
      <c r="F15" s="11">
        <f t="shared" si="2"/>
        <v>2.4703690888387371</v>
      </c>
      <c r="G15" s="200">
        <f t="shared" si="3"/>
        <v>1.8053390966934479E-2</v>
      </c>
      <c r="H15" s="11"/>
      <c r="I15" s="10" t="str">
        <f>name!E11</f>
        <v>Process, plant and machine operatives</v>
      </c>
      <c r="J15" s="11">
        <v>36.463521547400461</v>
      </c>
      <c r="K15" s="11">
        <v>35.288246100373897</v>
      </c>
      <c r="L15" s="11">
        <v>-1.1752754470265767</v>
      </c>
      <c r="M15" s="11">
        <v>17.417069498963095</v>
      </c>
      <c r="N15" s="11">
        <v>16.241794051936516</v>
      </c>
      <c r="O15" s="11"/>
      <c r="P15" s="10" t="str">
        <f>name!D12</f>
        <v>33 Protective service occupations</v>
      </c>
      <c r="Q15" s="11">
        <v>7.8045847016945098</v>
      </c>
      <c r="R15" s="11">
        <v>6.5596902507494441</v>
      </c>
      <c r="S15" s="345">
        <f t="shared" si="4"/>
        <v>-1.2448944509450657</v>
      </c>
      <c r="T15" s="345">
        <v>1.8774350548363754</v>
      </c>
      <c r="U15" s="345">
        <f t="shared" si="5"/>
        <v>0.63254060389130973</v>
      </c>
      <c r="V15" s="346">
        <f t="shared" si="6"/>
        <v>1.4474366243153458E-2</v>
      </c>
      <c r="X15" s="10" t="str">
        <f>name!B12</f>
        <v>Wholesale and retail trade</v>
      </c>
      <c r="Y15" s="11">
        <v>119.92700000000025</v>
      </c>
      <c r="Z15" s="11">
        <v>122.06600000000013</v>
      </c>
      <c r="AA15" s="345">
        <f t="shared" si="7"/>
        <v>2.1389999999998821</v>
      </c>
      <c r="AB15" s="11">
        <v>55.352428073081327</v>
      </c>
      <c r="AC15" s="345">
        <f t="shared" si="8"/>
        <v>57.49142807308121</v>
      </c>
      <c r="AD15" s="348">
        <f t="shared" si="9"/>
        <v>2.5622638677328835E-2</v>
      </c>
    </row>
    <row r="16" spans="1:30" x14ac:dyDescent="0.2">
      <c r="A16" s="10" t="str">
        <f>name!D13</f>
        <v>34 Culture, media and sports occupations</v>
      </c>
      <c r="B16" s="11">
        <f t="shared" si="2"/>
        <v>19.120832627397498</v>
      </c>
      <c r="C16" s="11">
        <f t="shared" si="2"/>
        <v>18.723904915928845</v>
      </c>
      <c r="D16" s="11">
        <f t="shared" si="2"/>
        <v>-0.39692771146864997</v>
      </c>
      <c r="E16" s="11">
        <f t="shared" si="2"/>
        <v>8.3862430144632825</v>
      </c>
      <c r="F16" s="11">
        <f t="shared" si="2"/>
        <v>7.9893153029946316</v>
      </c>
      <c r="G16" s="200">
        <f t="shared" si="3"/>
        <v>2.45406039975955E-2</v>
      </c>
      <c r="H16" s="11"/>
      <c r="I16" s="10" t="str">
        <f>name!E12</f>
        <v>Elementary occupations</v>
      </c>
      <c r="J16" s="11">
        <v>87.747133228473174</v>
      </c>
      <c r="K16" s="11">
        <v>84.056873174799833</v>
      </c>
      <c r="L16" s="11">
        <v>-3.6902600536733399</v>
      </c>
      <c r="M16" s="11">
        <v>40.751679315593009</v>
      </c>
      <c r="N16" s="11">
        <v>37.061419261919667</v>
      </c>
      <c r="O16" s="11"/>
      <c r="P16" s="10" t="str">
        <f>name!D13</f>
        <v>34 Culture, media and sports occupations</v>
      </c>
      <c r="Q16" s="11">
        <v>9.3519923611949576</v>
      </c>
      <c r="R16" s="11">
        <v>9.2790307501725895</v>
      </c>
      <c r="S16" s="345">
        <f t="shared" si="4"/>
        <v>-7.2961611022368089E-2</v>
      </c>
      <c r="T16" s="345">
        <v>3.5043300234823689</v>
      </c>
      <c r="U16" s="345">
        <f t="shared" si="5"/>
        <v>3.4313684124600008</v>
      </c>
      <c r="V16" s="346">
        <f t="shared" si="6"/>
        <v>2.1443088251287934E-2</v>
      </c>
      <c r="X16" s="10" t="str">
        <f>name!B13</f>
        <v>Transport and storage</v>
      </c>
      <c r="Y16" s="11">
        <v>45.272000000000041</v>
      </c>
      <c r="Z16" s="11">
        <v>43.812999999999938</v>
      </c>
      <c r="AA16" s="345">
        <f t="shared" si="7"/>
        <v>-1.4590000000001027</v>
      </c>
      <c r="AB16" s="11">
        <v>19.84817375459544</v>
      </c>
      <c r="AC16" s="345">
        <f t="shared" si="8"/>
        <v>18.389173754595337</v>
      </c>
      <c r="AD16" s="348">
        <f t="shared" si="9"/>
        <v>2.4532464844410073E-2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58.804615677863517</v>
      </c>
      <c r="C17" s="11">
        <f t="shared" si="10"/>
        <v>62.261448919344716</v>
      </c>
      <c r="D17" s="11">
        <f t="shared" si="10"/>
        <v>3.4568332414811991</v>
      </c>
      <c r="E17" s="11">
        <f t="shared" si="10"/>
        <v>27.693360065637719</v>
      </c>
      <c r="F17" s="11">
        <f t="shared" si="10"/>
        <v>31.150193307118919</v>
      </c>
      <c r="G17" s="200">
        <f t="shared" si="3"/>
        <v>2.6060498907769292E-2</v>
      </c>
      <c r="H17" s="11"/>
      <c r="O17" s="11"/>
      <c r="P17" s="10" t="str">
        <f>name!D14</f>
        <v>35 Business and public service associate professionals</v>
      </c>
      <c r="Q17" s="11">
        <v>30.636698252611943</v>
      </c>
      <c r="R17" s="11">
        <v>31.158576764386893</v>
      </c>
      <c r="S17" s="345">
        <f t="shared" si="4"/>
        <v>0.52187851177495048</v>
      </c>
      <c r="T17" s="345">
        <v>11.875784871541288</v>
      </c>
      <c r="U17" s="345">
        <f t="shared" si="5"/>
        <v>12.397663383316239</v>
      </c>
      <c r="V17" s="346">
        <f t="shared" si="6"/>
        <v>2.2080182244919033E-2</v>
      </c>
      <c r="X17" s="10" t="str">
        <f>name!B14</f>
        <v>Accommodation and food</v>
      </c>
      <c r="Y17" s="11">
        <v>60.112000000000059</v>
      </c>
      <c r="Z17" s="11">
        <v>71.253000000000085</v>
      </c>
      <c r="AA17" s="345">
        <f t="shared" si="7"/>
        <v>11.141000000000027</v>
      </c>
      <c r="AB17" s="11">
        <v>32.058071984752367</v>
      </c>
      <c r="AC17" s="345">
        <f t="shared" si="8"/>
        <v>43.199071984752393</v>
      </c>
      <c r="AD17" s="348">
        <f t="shared" si="9"/>
        <v>2.8904934216952949E-2</v>
      </c>
    </row>
    <row r="18" spans="1:30" x14ac:dyDescent="0.2">
      <c r="A18" s="10" t="str">
        <f>name!D15</f>
        <v>41 Administrative occupations</v>
      </c>
      <c r="B18" s="11">
        <f t="shared" si="10"/>
        <v>70.247132864703673</v>
      </c>
      <c r="C18" s="11">
        <f t="shared" si="10"/>
        <v>67.098706015036541</v>
      </c>
      <c r="D18" s="11">
        <f t="shared" si="10"/>
        <v>-3.1484268496671119</v>
      </c>
      <c r="E18" s="11">
        <f t="shared" si="10"/>
        <v>35.189353327317292</v>
      </c>
      <c r="F18" s="11">
        <f t="shared" si="10"/>
        <v>32.040926477650174</v>
      </c>
      <c r="G18" s="200">
        <f t="shared" si="3"/>
        <v>2.7442409562122405E-2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19.210443461948238</v>
      </c>
      <c r="R18" s="11">
        <v>21.128870787435805</v>
      </c>
      <c r="S18" s="345">
        <f t="shared" si="4"/>
        <v>1.918427325487567</v>
      </c>
      <c r="T18" s="345">
        <v>7.4492769688396079</v>
      </c>
      <c r="U18" s="345">
        <f t="shared" si="5"/>
        <v>9.3677042943271758</v>
      </c>
      <c r="V18" s="346">
        <f t="shared" si="6"/>
        <v>2.2087036547241201E-2</v>
      </c>
      <c r="X18" s="10" t="str">
        <f>name!B15</f>
        <v>Media</v>
      </c>
      <c r="Y18" s="11">
        <v>6.8409999999999975</v>
      </c>
      <c r="Z18" s="11">
        <v>6.447000000000001</v>
      </c>
      <c r="AA18" s="345">
        <f t="shared" si="7"/>
        <v>-0.39399999999999658</v>
      </c>
      <c r="AB18" s="11">
        <v>3.1720855920652449</v>
      </c>
      <c r="AC18" s="345">
        <f t="shared" si="8"/>
        <v>2.7780855920652483</v>
      </c>
      <c r="AD18" s="348">
        <f t="shared" si="9"/>
        <v>2.5722516552753705E-2</v>
      </c>
    </row>
    <row r="19" spans="1:30" x14ac:dyDescent="0.2">
      <c r="A19" s="10" t="str">
        <f>name!D16</f>
        <v>42 Secretarial and related occupations</v>
      </c>
      <c r="B19" s="11">
        <f t="shared" si="10"/>
        <v>18.262077563784036</v>
      </c>
      <c r="C19" s="11">
        <f t="shared" si="10"/>
        <v>12.403392009421841</v>
      </c>
      <c r="D19" s="11">
        <f t="shared" si="10"/>
        <v>-5.8586855543621983</v>
      </c>
      <c r="E19" s="11">
        <f t="shared" si="10"/>
        <v>8.1200467716727935</v>
      </c>
      <c r="F19" s="11">
        <f t="shared" si="10"/>
        <v>2.2613612173105953</v>
      </c>
      <c r="G19" s="200">
        <f t="shared" si="3"/>
        <v>2.4827188498465436E-2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1.7155937203830811</v>
      </c>
      <c r="K19" s="11">
        <f t="array" ref="K19:K27">MMULT(aggregation!$B$13:$AA$21,C36:C61)</f>
        <v>2.3873520175711231</v>
      </c>
      <c r="L19" s="11">
        <f t="array" ref="L19:L27">MMULT(aggregation!$B$13:$AA$21,D36:D61)</f>
        <v>0.67175829718804203</v>
      </c>
      <c r="M19" s="11">
        <f t="array" ref="M19:M27">MMULT(aggregation!$B$13:$AA$21,E36:E61)</f>
        <v>1.1161132073603337</v>
      </c>
      <c r="N19" s="11">
        <f t="array" ref="N19:N27">MMULT(aggregation!$B$13:$AA$21,F36:F61)</f>
        <v>1.7878715045483757</v>
      </c>
      <c r="O19" s="11"/>
      <c r="P19" s="10" t="str">
        <f>name!D16</f>
        <v>42 Secretarial and related occupations</v>
      </c>
      <c r="Q19" s="11">
        <v>0.72814679857710696</v>
      </c>
      <c r="R19" s="11">
        <v>0.77862867708982386</v>
      </c>
      <c r="S19" s="345">
        <f t="shared" si="4"/>
        <v>5.0481878512716905E-2</v>
      </c>
      <c r="T19" s="345">
        <v>0.23255875847398402</v>
      </c>
      <c r="U19" s="345">
        <f t="shared" si="5"/>
        <v>0.2830406369867009</v>
      </c>
      <c r="V19" s="346">
        <f t="shared" si="6"/>
        <v>1.8649455146234395E-2</v>
      </c>
      <c r="X19" s="10" t="str">
        <f>name!B16</f>
        <v>Information technology</v>
      </c>
      <c r="Y19" s="11">
        <v>29.239000000000011</v>
      </c>
      <c r="Z19" s="11">
        <v>33.952000000000019</v>
      </c>
      <c r="AA19" s="345">
        <f t="shared" si="7"/>
        <v>4.7130000000000081</v>
      </c>
      <c r="AB19" s="11">
        <v>13.763078286795039</v>
      </c>
      <c r="AC19" s="345">
        <f t="shared" si="8"/>
        <v>18.476078286795047</v>
      </c>
      <c r="AD19" s="348">
        <f t="shared" si="9"/>
        <v>2.6049851881946307E-2</v>
      </c>
    </row>
    <row r="20" spans="1:30" x14ac:dyDescent="0.2">
      <c r="A20" s="10" t="str">
        <f>name!D17</f>
        <v>51 Skilled agricultural and related trades</v>
      </c>
      <c r="B20" s="11">
        <f t="shared" si="10"/>
        <v>7.2795482824823941</v>
      </c>
      <c r="C20" s="11">
        <f t="shared" si="10"/>
        <v>8.4187768921036401</v>
      </c>
      <c r="D20" s="11">
        <f t="shared" si="10"/>
        <v>1.1392286096212452</v>
      </c>
      <c r="E20" s="11">
        <f t="shared" si="10"/>
        <v>4.3318939448802469</v>
      </c>
      <c r="F20" s="11">
        <f t="shared" si="10"/>
        <v>5.4711225545014912</v>
      </c>
      <c r="G20" s="200">
        <f t="shared" si="3"/>
        <v>3.1617693763030807E-2</v>
      </c>
      <c r="H20" s="11"/>
      <c r="I20" s="11" t="str">
        <f t="shared" si="11"/>
        <v>Professional occupations</v>
      </c>
      <c r="J20" s="11">
        <v>10.194888688472629</v>
      </c>
      <c r="K20" s="11">
        <v>14.52379209134444</v>
      </c>
      <c r="L20" s="11">
        <v>4.328903402871811</v>
      </c>
      <c r="M20" s="11">
        <v>5.8341224905831615</v>
      </c>
      <c r="N20" s="11">
        <v>10.163025893454973</v>
      </c>
      <c r="O20" s="11"/>
      <c r="P20" s="10" t="str">
        <f>name!D17</f>
        <v>51 Skilled agricultural and related trades</v>
      </c>
      <c r="Q20" s="11">
        <v>5.4407991264394111</v>
      </c>
      <c r="R20" s="11">
        <v>5.9253133600103256</v>
      </c>
      <c r="S20" s="345">
        <f t="shared" si="4"/>
        <v>0.4845142335709145</v>
      </c>
      <c r="T20" s="345">
        <v>2.8580164765086615</v>
      </c>
      <c r="U20" s="345">
        <f t="shared" si="5"/>
        <v>3.342530710079576</v>
      </c>
      <c r="V20" s="346">
        <f t="shared" si="6"/>
        <v>2.8545625696760446E-2</v>
      </c>
      <c r="X20" s="10" t="str">
        <f>name!B17</f>
        <v>Finance and insurance</v>
      </c>
      <c r="Y20" s="11">
        <v>34.517000000000017</v>
      </c>
      <c r="Z20" s="11">
        <v>31.257999999999981</v>
      </c>
      <c r="AA20" s="345">
        <f t="shared" si="7"/>
        <v>-3.2590000000000359</v>
      </c>
      <c r="AB20" s="11">
        <v>15.874723051274442</v>
      </c>
      <c r="AC20" s="345">
        <f t="shared" si="8"/>
        <v>12.615723051274406</v>
      </c>
      <c r="AD20" s="348">
        <f t="shared" si="9"/>
        <v>2.5545841022624138E-2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22.992161336678361</v>
      </c>
      <c r="C21" s="11">
        <f t="shared" si="10"/>
        <v>22.343242797188008</v>
      </c>
      <c r="D21" s="11">
        <f t="shared" si="10"/>
        <v>-0.64891853949035327</v>
      </c>
      <c r="E21" s="11">
        <f t="shared" si="10"/>
        <v>8.7765622450452589</v>
      </c>
      <c r="F21" s="11">
        <f t="shared" si="10"/>
        <v>8.127643705554906</v>
      </c>
      <c r="G21" s="200">
        <f t="shared" si="3"/>
        <v>2.1789254502711408E-2</v>
      </c>
      <c r="H21" s="11"/>
      <c r="I21" s="11" t="str">
        <f t="shared" si="11"/>
        <v>Associate professional occupations</v>
      </c>
      <c r="J21" s="11">
        <v>1.687720906325298</v>
      </c>
      <c r="K21" s="11">
        <v>2.6478796396581989</v>
      </c>
      <c r="L21" s="11">
        <v>0.96015873333290136</v>
      </c>
      <c r="M21" s="11">
        <v>1.0735054360272134</v>
      </c>
      <c r="N21" s="11">
        <v>2.0336641693601147</v>
      </c>
      <c r="O21" s="11"/>
      <c r="P21" s="10" t="str">
        <f>name!D18</f>
        <v>52 Skilled metal, electrical and electronic trades</v>
      </c>
      <c r="Q21" s="11">
        <v>22.250674979254782</v>
      </c>
      <c r="R21" s="11">
        <v>20.559352067421944</v>
      </c>
      <c r="S21" s="345">
        <f t="shared" si="4"/>
        <v>-1.6913229118328381</v>
      </c>
      <c r="T21" s="345">
        <v>7.9808288036115522</v>
      </c>
      <c r="U21" s="345">
        <f t="shared" si="5"/>
        <v>6.2895058917787141</v>
      </c>
      <c r="V21" s="346">
        <f t="shared" si="6"/>
        <v>2.064435373989415E-2</v>
      </c>
      <c r="X21" s="10" t="str">
        <f>name!B18</f>
        <v>Real estate</v>
      </c>
      <c r="Y21" s="11">
        <v>15.323999999999975</v>
      </c>
      <c r="Z21" s="11">
        <v>16.706999999999994</v>
      </c>
      <c r="AA21" s="345">
        <f t="shared" si="7"/>
        <v>1.3830000000000187</v>
      </c>
      <c r="AB21" s="11">
        <v>7.778653905518027</v>
      </c>
      <c r="AC21" s="345">
        <f t="shared" si="8"/>
        <v>9.1616539055180457</v>
      </c>
      <c r="AD21" s="348">
        <f t="shared" si="9"/>
        <v>2.7746441924508813E-2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19.85075253262622</v>
      </c>
      <c r="C22" s="11">
        <f t="shared" si="10"/>
        <v>17.861585274348304</v>
      </c>
      <c r="D22" s="11">
        <f t="shared" si="10"/>
        <v>-1.989167258277921</v>
      </c>
      <c r="E22" s="11">
        <f t="shared" si="10"/>
        <v>8.0805579631927689</v>
      </c>
      <c r="F22" s="11">
        <f t="shared" si="10"/>
        <v>6.091390704914847</v>
      </c>
      <c r="G22" s="200">
        <f t="shared" si="3"/>
        <v>2.3028240486187235E-2</v>
      </c>
      <c r="H22" s="11"/>
      <c r="I22" s="11" t="str">
        <f t="shared" si="11"/>
        <v>Administrative and secretarial occupations</v>
      </c>
      <c r="J22" s="11">
        <v>0.52955442102869832</v>
      </c>
      <c r="K22" s="11">
        <v>0.96534054891259613</v>
      </c>
      <c r="L22" s="11">
        <v>0.43578612788389781</v>
      </c>
      <c r="M22" s="11">
        <v>0.41065104333642083</v>
      </c>
      <c r="N22" s="11">
        <v>0.84643717122031858</v>
      </c>
      <c r="O22" s="11"/>
      <c r="P22" s="10" t="str">
        <f>name!D19</f>
        <v>53 Skilled construction and building trades</v>
      </c>
      <c r="Q22" s="11">
        <v>19.437307358487764</v>
      </c>
      <c r="R22" s="11">
        <v>17.542907639531258</v>
      </c>
      <c r="S22" s="345">
        <f t="shared" si="4"/>
        <v>-1.8943997189565067</v>
      </c>
      <c r="T22" s="345">
        <v>7.9244698016038271</v>
      </c>
      <c r="U22" s="345">
        <f t="shared" si="5"/>
        <v>6.0300700826473204</v>
      </c>
      <c r="V22" s="346">
        <f t="shared" si="6"/>
        <v>2.3058685171903459E-2</v>
      </c>
      <c r="X22" s="10" t="str">
        <f>name!B19</f>
        <v>Professional services</v>
      </c>
      <c r="Y22" s="11">
        <v>71.943999999999846</v>
      </c>
      <c r="Z22" s="11">
        <v>80.261999999999929</v>
      </c>
      <c r="AA22" s="345">
        <f t="shared" si="7"/>
        <v>8.3180000000000831</v>
      </c>
      <c r="AB22" s="11">
        <v>36.774161344592954</v>
      </c>
      <c r="AC22" s="345">
        <f t="shared" si="8"/>
        <v>45.092161344593038</v>
      </c>
      <c r="AD22" s="348">
        <f t="shared" si="9"/>
        <v>2.7907025973724187E-2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16.020130016853333</v>
      </c>
      <c r="C23" s="11">
        <f t="shared" si="10"/>
        <v>18.261796209164093</v>
      </c>
      <c r="D23" s="11">
        <f t="shared" si="10"/>
        <v>2.2416661923107628</v>
      </c>
      <c r="E23" s="11">
        <f t="shared" si="10"/>
        <v>7.559808114588324</v>
      </c>
      <c r="F23" s="11">
        <f t="shared" si="10"/>
        <v>9.8014743068990864</v>
      </c>
      <c r="G23" s="200">
        <f t="shared" si="3"/>
        <v>2.6104931826538502E-2</v>
      </c>
      <c r="H23" s="11"/>
      <c r="I23" s="11" t="str">
        <f t="shared" si="11"/>
        <v>Skilled trades occupations</v>
      </c>
      <c r="J23" s="11">
        <v>0.14444894849428741</v>
      </c>
      <c r="K23" s="11">
        <v>0.2395758632908109</v>
      </c>
      <c r="L23" s="11">
        <v>9.5126914796523507E-2</v>
      </c>
      <c r="M23" s="11">
        <v>0.1056407305000984</v>
      </c>
      <c r="N23" s="11">
        <v>0.20076764529662189</v>
      </c>
      <c r="O23" s="11"/>
      <c r="P23" s="10" t="str">
        <f>name!D20</f>
        <v>54 Textiles, printing and other skilled trades</v>
      </c>
      <c r="Q23" s="11">
        <v>9.2729958369303027</v>
      </c>
      <c r="R23" s="11">
        <v>10.459583156283694</v>
      </c>
      <c r="S23" s="345">
        <f t="shared" si="4"/>
        <v>1.1865873193533911</v>
      </c>
      <c r="T23" s="345">
        <v>3.2900452644471616</v>
      </c>
      <c r="U23" s="345">
        <f t="shared" si="5"/>
        <v>4.4766325838005532</v>
      </c>
      <c r="V23" s="346">
        <f t="shared" si="6"/>
        <v>2.0449806632214518E-2</v>
      </c>
      <c r="X23" s="10" t="str">
        <f>name!B20</f>
        <v>Support services</v>
      </c>
      <c r="Y23" s="11">
        <v>66.940000000000126</v>
      </c>
      <c r="Z23" s="11">
        <v>76.338000000000108</v>
      </c>
      <c r="AA23" s="345">
        <f t="shared" si="7"/>
        <v>9.3979999999999819</v>
      </c>
      <c r="AB23" s="11">
        <v>33.273933707686524</v>
      </c>
      <c r="AC23" s="345">
        <f t="shared" si="8"/>
        <v>42.671933707686506</v>
      </c>
      <c r="AD23" s="348">
        <f t="shared" si="9"/>
        <v>2.7265793092897006E-2</v>
      </c>
    </row>
    <row r="24" spans="1:30" x14ac:dyDescent="0.2">
      <c r="A24" s="10" t="str">
        <f>name!D21</f>
        <v>61 Caring personal service occupations</v>
      </c>
      <c r="B24" s="11">
        <f t="shared" si="10"/>
        <v>61.90911876974257</v>
      </c>
      <c r="C24" s="11">
        <f t="shared" si="10"/>
        <v>68.123435658948793</v>
      </c>
      <c r="D24" s="11">
        <f t="shared" si="10"/>
        <v>6.2143168892062413</v>
      </c>
      <c r="E24" s="11">
        <f t="shared" si="10"/>
        <v>35.91427516521339</v>
      </c>
      <c r="F24" s="11">
        <f t="shared" si="10"/>
        <v>42.12859205441962</v>
      </c>
      <c r="G24" s="200">
        <f t="shared" si="3"/>
        <v>3.0969633464411617E-2</v>
      </c>
      <c r="H24" s="11"/>
      <c r="I24" s="11" t="str">
        <f t="shared" si="11"/>
        <v>Caring, leisure and other service occupations</v>
      </c>
      <c r="J24" s="11">
        <v>0.10644041442137851</v>
      </c>
      <c r="K24" s="11">
        <v>0.18101794196077442</v>
      </c>
      <c r="L24" s="11">
        <v>7.4577527539395894E-2</v>
      </c>
      <c r="M24" s="11">
        <v>8.0846332617413724E-2</v>
      </c>
      <c r="N24" s="11">
        <v>0.15542386015680962</v>
      </c>
      <c r="O24" s="11"/>
      <c r="P24" s="10" t="str">
        <f>name!D21</f>
        <v>61 Caring personal service occupations</v>
      </c>
      <c r="Q24" s="11">
        <v>11.717419074021571</v>
      </c>
      <c r="R24" s="11">
        <v>16.094623800329686</v>
      </c>
      <c r="S24" s="345">
        <f t="shared" si="4"/>
        <v>4.3772047263081149</v>
      </c>
      <c r="T24" s="345">
        <v>6.3758274366441103</v>
      </c>
      <c r="U24" s="345">
        <f t="shared" si="5"/>
        <v>10.753032162952225</v>
      </c>
      <c r="V24" s="346">
        <f t="shared" si="6"/>
        <v>2.9387687061232182E-2</v>
      </c>
      <c r="X24" s="10" t="str">
        <f>name!B21</f>
        <v>Public admin. and defence</v>
      </c>
      <c r="Y24" s="11">
        <v>30.281000000000027</v>
      </c>
      <c r="Z24" s="11">
        <v>30.755000000000049</v>
      </c>
      <c r="AA24" s="345">
        <f t="shared" si="7"/>
        <v>0.47400000000002152</v>
      </c>
      <c r="AB24" s="11">
        <v>14.961293594623015</v>
      </c>
      <c r="AC24" s="345">
        <f t="shared" si="8"/>
        <v>15.435293594623037</v>
      </c>
      <c r="AD24" s="348">
        <f t="shared" si="9"/>
        <v>2.7128926102403028E-2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21.081551676176765</v>
      </c>
      <c r="C25" s="11">
        <f t="shared" si="10"/>
        <v>19.828111666909635</v>
      </c>
      <c r="D25" s="11">
        <f t="shared" si="10"/>
        <v>-1.2534400092671345</v>
      </c>
      <c r="E25" s="11">
        <f t="shared" si="10"/>
        <v>10.03789946103482</v>
      </c>
      <c r="F25" s="11">
        <f t="shared" si="10"/>
        <v>8.7844594517676864</v>
      </c>
      <c r="G25" s="200">
        <f t="shared" si="3"/>
        <v>2.6302272041990093E-2</v>
      </c>
      <c r="H25" s="11"/>
      <c r="I25" s="11" t="str">
        <f t="shared" si="11"/>
        <v>Sales and customer service occupations</v>
      </c>
      <c r="J25" s="11">
        <v>0.19486768221221271</v>
      </c>
      <c r="K25" s="11">
        <v>0.30339278370702616</v>
      </c>
      <c r="L25" s="11">
        <v>0.10852510149481343</v>
      </c>
      <c r="M25" s="11">
        <v>0.11797375761725193</v>
      </c>
      <c r="N25" s="11">
        <v>0.22649885911206535</v>
      </c>
      <c r="O25" s="11"/>
      <c r="P25" s="10" t="str">
        <f>name!D22</f>
        <v>62 Leisure, travel and related personal service occupations</v>
      </c>
      <c r="Q25" s="11">
        <v>6.459723487241555</v>
      </c>
      <c r="R25" s="11">
        <v>6.9731100290013197</v>
      </c>
      <c r="S25" s="345">
        <f t="shared" si="4"/>
        <v>0.51338654175976473</v>
      </c>
      <c r="T25" s="345">
        <v>2.8595029061302468</v>
      </c>
      <c r="U25" s="345">
        <f t="shared" si="5"/>
        <v>3.3728894478900115</v>
      </c>
      <c r="V25" s="346">
        <f t="shared" si="6"/>
        <v>2.4733802326203813E-2</v>
      </c>
      <c r="X25" s="10" t="str">
        <f>name!B22</f>
        <v>Education</v>
      </c>
      <c r="Y25" s="11">
        <v>75.927000000000064</v>
      </c>
      <c r="Z25" s="11">
        <v>77.500999999999962</v>
      </c>
      <c r="AA25" s="345">
        <f t="shared" si="7"/>
        <v>1.5739999999998986</v>
      </c>
      <c r="AB25" s="11">
        <v>40.209233916131033</v>
      </c>
      <c r="AC25" s="345">
        <f t="shared" si="8"/>
        <v>41.783233916130932</v>
      </c>
      <c r="AD25" s="348">
        <f t="shared" si="9"/>
        <v>2.8737962653464066E-2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0.96446642323378462</v>
      </c>
      <c r="C26" s="11">
        <f t="shared" si="10"/>
        <v>0.77557355526226446</v>
      </c>
      <c r="D26" s="11">
        <f t="shared" si="10"/>
        <v>-0.18889286797152013</v>
      </c>
      <c r="E26" s="11">
        <f t="shared" si="10"/>
        <v>0.37399107708642837</v>
      </c>
      <c r="F26" s="11">
        <f t="shared" si="10"/>
        <v>0.18509820911490818</v>
      </c>
      <c r="G26" s="200">
        <f t="shared" si="3"/>
        <v>2.208692240378074E-2</v>
      </c>
      <c r="H26" s="11"/>
      <c r="I26" s="11" t="str">
        <f t="shared" si="11"/>
        <v>Process, plant and machine operatives</v>
      </c>
      <c r="J26" s="11">
        <v>0.11745701836307168</v>
      </c>
      <c r="K26" s="11">
        <v>0.20121548927392841</v>
      </c>
      <c r="L26" s="11">
        <v>8.3758470910856725E-2</v>
      </c>
      <c r="M26" s="11">
        <v>9.8090054926642231E-2</v>
      </c>
      <c r="N26" s="11">
        <v>0.18184852583749897</v>
      </c>
      <c r="O26" s="11"/>
      <c r="P26" s="10" t="str">
        <f>name!D23</f>
        <v>63 Community and civil enforcement occupations</v>
      </c>
      <c r="Q26" s="11">
        <v>0.73365179814260784</v>
      </c>
      <c r="R26" s="11">
        <v>0.46102543659753503</v>
      </c>
      <c r="S26" s="345">
        <f t="shared" si="4"/>
        <v>-0.2726263615450728</v>
      </c>
      <c r="T26" s="345">
        <v>0.18438870898051674</v>
      </c>
      <c r="U26" s="345">
        <f t="shared" si="5"/>
        <v>-8.8237652564556068E-2</v>
      </c>
      <c r="V26" s="346">
        <f t="shared" si="6"/>
        <v>1.5059399608555735E-2</v>
      </c>
      <c r="X26" s="10" t="str">
        <f>name!B23</f>
        <v>Health and social work</v>
      </c>
      <c r="Y26" s="11">
        <v>113.13799999999996</v>
      </c>
      <c r="Z26" s="11">
        <v>119.09300000000009</v>
      </c>
      <c r="AA26" s="345">
        <f t="shared" si="7"/>
        <v>5.9550000000001262</v>
      </c>
      <c r="AB26" s="11">
        <v>64.268969058252026</v>
      </c>
      <c r="AC26" s="345">
        <f t="shared" si="8"/>
        <v>70.223969058252152</v>
      </c>
      <c r="AD26" s="348">
        <f t="shared" si="9"/>
        <v>3.0443407920590859E-2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47.65291456623558</v>
      </c>
      <c r="C27" s="11">
        <f t="shared" si="12"/>
        <v>45.813954315015231</v>
      </c>
      <c r="D27" s="11">
        <f t="shared" si="12"/>
        <v>-1.8389602512203487</v>
      </c>
      <c r="E27" s="11">
        <f t="shared" si="12"/>
        <v>20.597548624661723</v>
      </c>
      <c r="F27" s="11">
        <f t="shared" si="12"/>
        <v>18.758588373441373</v>
      </c>
      <c r="G27" s="200">
        <f t="shared" si="3"/>
        <v>2.4238450942128731E-2</v>
      </c>
      <c r="H27" s="11"/>
      <c r="I27" s="11" t="str">
        <f t="shared" si="11"/>
        <v>Elementary occupations</v>
      </c>
      <c r="J27" s="11">
        <v>6.8788386159425202E-2</v>
      </c>
      <c r="K27" s="11">
        <v>8.8544968583347095E-2</v>
      </c>
      <c r="L27" s="11">
        <v>1.9756582423921899E-2</v>
      </c>
      <c r="M27" s="11">
        <v>4.3844891532124015E-2</v>
      </c>
      <c r="N27" s="11">
        <v>6.3601473956045915E-2</v>
      </c>
      <c r="O27" s="11"/>
      <c r="P27" s="10" t="str">
        <f>name!D24</f>
        <v>71 Sales occupations</v>
      </c>
      <c r="Q27" s="11">
        <v>21.472159660214515</v>
      </c>
      <c r="R27" s="11">
        <v>21.600320792704338</v>
      </c>
      <c r="S27" s="345">
        <f t="shared" si="4"/>
        <v>0.12816113248982219</v>
      </c>
      <c r="T27" s="345">
        <v>7.1827421632795927</v>
      </c>
      <c r="U27" s="345">
        <f t="shared" si="5"/>
        <v>7.3109032957694149</v>
      </c>
      <c r="V27" s="346">
        <f t="shared" si="6"/>
        <v>1.9424060943115329E-2</v>
      </c>
      <c r="X27" s="10" t="str">
        <f>name!B24</f>
        <v>Arts and entertainment</v>
      </c>
      <c r="Y27" s="11">
        <v>24.62299999999993</v>
      </c>
      <c r="Z27" s="11">
        <v>28.271999999999984</v>
      </c>
      <c r="AA27" s="345">
        <f t="shared" si="7"/>
        <v>3.6490000000000542</v>
      </c>
      <c r="AB27" s="11">
        <v>13.212810774097647</v>
      </c>
      <c r="AC27" s="345">
        <f t="shared" si="8"/>
        <v>16.861810774097702</v>
      </c>
      <c r="AD27" s="348">
        <f t="shared" si="9"/>
        <v>2.9052357597041389E-2</v>
      </c>
    </row>
    <row r="28" spans="1:30" x14ac:dyDescent="0.2">
      <c r="A28" s="10" t="str">
        <f>name!D25</f>
        <v>72 Customer service occupations</v>
      </c>
      <c r="B28" s="11">
        <f t="shared" si="12"/>
        <v>13.544893544319134</v>
      </c>
      <c r="C28" s="11">
        <f t="shared" si="12"/>
        <v>16.482911628866649</v>
      </c>
      <c r="D28" s="11">
        <f t="shared" si="12"/>
        <v>2.9380180845475148</v>
      </c>
      <c r="E28" s="11">
        <f t="shared" si="12"/>
        <v>6.937017266590928</v>
      </c>
      <c r="F28" s="11">
        <f t="shared" si="12"/>
        <v>9.8750353511384432</v>
      </c>
      <c r="G28" s="200">
        <f t="shared" si="3"/>
        <v>2.7952368760523871E-2</v>
      </c>
      <c r="H28" s="11"/>
      <c r="O28" s="11"/>
      <c r="P28" s="10" t="str">
        <f>name!D25</f>
        <v>72 Customer service occupations</v>
      </c>
      <c r="Q28" s="11">
        <v>4.696409587528465</v>
      </c>
      <c r="R28" s="11">
        <v>6.8265044395691783</v>
      </c>
      <c r="S28" s="345">
        <f t="shared" si="4"/>
        <v>2.1300948520407132</v>
      </c>
      <c r="T28" s="345">
        <v>2.0332178088903099</v>
      </c>
      <c r="U28" s="345">
        <f t="shared" si="5"/>
        <v>4.1633126609310231</v>
      </c>
      <c r="V28" s="346">
        <f t="shared" si="6"/>
        <v>2.427129892951374E-2</v>
      </c>
      <c r="X28" s="10" t="str">
        <f>name!B25</f>
        <v>Other services</v>
      </c>
      <c r="Y28" s="11">
        <v>26.824000000000012</v>
      </c>
      <c r="Z28" s="11">
        <v>25.469000000000015</v>
      </c>
      <c r="AA28" s="345">
        <f t="shared" si="7"/>
        <v>-1.3549999999999969</v>
      </c>
      <c r="AB28" s="11">
        <v>13.212980087553793</v>
      </c>
      <c r="AC28" s="345">
        <f t="shared" si="8"/>
        <v>11.857980087553797</v>
      </c>
      <c r="AD28" s="348">
        <f t="shared" si="9"/>
        <v>2.7060085081692886E-2</v>
      </c>
    </row>
    <row r="29" spans="1:30" x14ac:dyDescent="0.2">
      <c r="A29" s="10" t="str">
        <f>name!D26</f>
        <v>81 Process, plant and machine operatives</v>
      </c>
      <c r="B29" s="11">
        <f t="shared" si="12"/>
        <v>10.744740318669571</v>
      </c>
      <c r="C29" s="11">
        <f t="shared" si="12"/>
        <v>10.87602615597331</v>
      </c>
      <c r="D29" s="11">
        <f t="shared" si="12"/>
        <v>0.13128583730373666</v>
      </c>
      <c r="E29" s="11">
        <f t="shared" si="12"/>
        <v>4.2598057557000564</v>
      </c>
      <c r="F29" s="11">
        <f t="shared" si="12"/>
        <v>4.391091593003793</v>
      </c>
      <c r="G29" s="200">
        <f t="shared" si="3"/>
        <v>2.251211537630482E-2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8.9538643597825356</v>
      </c>
      <c r="R29" s="11">
        <v>8.7669427801067563</v>
      </c>
      <c r="S29" s="345">
        <f t="shared" si="4"/>
        <v>-0.18692157967577927</v>
      </c>
      <c r="T29" s="345">
        <v>3.2861633268431674</v>
      </c>
      <c r="U29" s="345">
        <f t="shared" si="5"/>
        <v>3.0992417471673881</v>
      </c>
      <c r="V29" s="346">
        <f t="shared" si="6"/>
        <v>2.1060461338383352E-2</v>
      </c>
      <c r="X29" s="231" t="str">
        <f>name!B3</f>
        <v>All industries</v>
      </c>
      <c r="Y29" s="34">
        <f>SUM(Y7:Y28)</f>
        <v>844.02900000000045</v>
      </c>
      <c r="Z29" s="34">
        <f>SUM(Z7:Z28)</f>
        <v>885.48500000000013</v>
      </c>
      <c r="AA29" s="349">
        <f t="shared" si="7"/>
        <v>41.455999999999676</v>
      </c>
      <c r="AB29" s="34">
        <f>SUM(AB7:AB28)</f>
        <v>416.14704742132972</v>
      </c>
      <c r="AC29" s="349">
        <f t="shared" si="8"/>
        <v>457.60304742132939</v>
      </c>
      <c r="AD29" s="350">
        <f t="shared" si="9"/>
        <v>2.7081539640311236E-2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25.718781228730894</v>
      </c>
      <c r="C30" s="11">
        <f t="shared" si="12"/>
        <v>24.412219944400583</v>
      </c>
      <c r="D30" s="11">
        <f t="shared" si="12"/>
        <v>-1.3065612843303134</v>
      </c>
      <c r="E30" s="11">
        <f t="shared" si="12"/>
        <v>13.157263743263037</v>
      </c>
      <c r="F30" s="11">
        <f t="shared" si="12"/>
        <v>11.850702458932723</v>
      </c>
      <c r="G30" s="200">
        <f t="shared" si="3"/>
        <v>2.7926619376150263E-2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14.473755603959207</v>
      </c>
      <c r="K30" s="11">
        <f t="array" ref="K30:K38">MMULT(aggregation!$B$13:$AA$21,C65:C90)</f>
        <v>19.470670350861809</v>
      </c>
      <c r="L30" s="11">
        <f t="array" ref="L30:L38">MMULT(aggregation!$B$13:$AA$21,D65:D90)</f>
        <v>4.9969147469026032</v>
      </c>
      <c r="M30" s="11">
        <f t="array" ref="M30:M38">MMULT(aggregation!$B$13:$AA$21,E65:E90)</f>
        <v>9.2403939695135939</v>
      </c>
      <c r="N30" s="11">
        <f t="array" ref="N30:N38">MMULT(aggregation!$B$13:$AA$21,F65:F90)</f>
        <v>14.237308716416198</v>
      </c>
      <c r="O30" s="11"/>
      <c r="P30" s="10" t="str">
        <f>name!D27</f>
        <v>82 Transport and mobile machine drivers and operatives</v>
      </c>
      <c r="Q30" s="11">
        <v>23.608089519020869</v>
      </c>
      <c r="R30" s="11">
        <v>21.310483386686045</v>
      </c>
      <c r="S30" s="345">
        <f t="shared" si="4"/>
        <v>-2.297606132334824</v>
      </c>
      <c r="T30" s="345">
        <v>11.495413684345348</v>
      </c>
      <c r="U30" s="345">
        <f t="shared" si="5"/>
        <v>9.1978075520105236</v>
      </c>
      <c r="V30" s="346">
        <f t="shared" si="6"/>
        <v>2.680027053483558E-2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8.9228356697226037</v>
      </c>
      <c r="C31" s="11">
        <f t="shared" si="12"/>
        <v>17.792773836963779</v>
      </c>
      <c r="D31" s="11">
        <f t="shared" si="12"/>
        <v>8.8699381672411715</v>
      </c>
      <c r="E31" s="11">
        <f t="shared" si="12"/>
        <v>6.8694527641571019</v>
      </c>
      <c r="F31" s="11">
        <f t="shared" si="12"/>
        <v>15.739390931398274</v>
      </c>
      <c r="G31" s="200">
        <f t="shared" si="3"/>
        <v>3.8794109239437047E-2</v>
      </c>
      <c r="H31" s="11"/>
      <c r="I31" s="11" t="str">
        <f>I20</f>
        <v>Professional occupations</v>
      </c>
      <c r="J31" s="11">
        <v>55.727017568465136</v>
      </c>
      <c r="K31" s="11">
        <v>78.307627635438593</v>
      </c>
      <c r="L31" s="11">
        <v>22.580610066973456</v>
      </c>
      <c r="M31" s="11">
        <v>33.260531684303629</v>
      </c>
      <c r="N31" s="11">
        <v>55.841141751277085</v>
      </c>
      <c r="O31" s="11"/>
      <c r="P31" s="10" t="str">
        <f>name!D28</f>
        <v>91 Elementary trades and related occupations</v>
      </c>
      <c r="Q31" s="11">
        <v>7.4479473493161885</v>
      </c>
      <c r="R31" s="11">
        <v>10.698477056733006</v>
      </c>
      <c r="S31" s="345">
        <f t="shared" si="4"/>
        <v>3.2505297074168178</v>
      </c>
      <c r="T31" s="345">
        <v>3.3182176233348213</v>
      </c>
      <c r="U31" s="345">
        <f t="shared" si="5"/>
        <v>6.5687473307516395</v>
      </c>
      <c r="V31" s="346">
        <f t="shared" si="6"/>
        <v>2.4868855117185396E-2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78.824297558750573</v>
      </c>
      <c r="C32" s="11">
        <f t="shared" si="12"/>
        <v>66.264099337836058</v>
      </c>
      <c r="D32" s="11">
        <f t="shared" si="12"/>
        <v>-12.560198220914511</v>
      </c>
      <c r="E32" s="11">
        <f t="shared" si="12"/>
        <v>33.882226551435906</v>
      </c>
      <c r="F32" s="11">
        <f t="shared" si="12"/>
        <v>21.322028330521391</v>
      </c>
      <c r="G32" s="200">
        <f t="shared" ref="G32" si="13">IF(B32&gt;0,(1+(E32/B32))^(1/($C$6-$B$6))-1,0)</f>
        <v>2.4124124193216634E-2</v>
      </c>
      <c r="H32" s="11"/>
      <c r="I32" s="11" t="str">
        <f>I21</f>
        <v>Associate professional occupations</v>
      </c>
      <c r="J32" s="11">
        <v>17.990669050717692</v>
      </c>
      <c r="K32" s="11">
        <v>26.716550311810039</v>
      </c>
      <c r="L32" s="11">
        <v>8.7258812610923506</v>
      </c>
      <c r="M32" s="11">
        <v>11.362289755531572</v>
      </c>
      <c r="N32" s="11">
        <v>20.088171016623924</v>
      </c>
      <c r="O32" s="11"/>
      <c r="P32" s="10" t="str">
        <f>name!D29</f>
        <v>92 Elementary administration and service occupations</v>
      </c>
      <c r="Q32" s="11">
        <v>37.14553393486861</v>
      </c>
      <c r="R32" s="11">
        <v>32.62771548816464</v>
      </c>
      <c r="S32" s="345">
        <f t="shared" ref="S32" si="14">R32-Q32</f>
        <v>-4.5178184467039699</v>
      </c>
      <c r="T32" s="345">
        <v>13.616031699084406</v>
      </c>
      <c r="U32" s="345">
        <f>SUM(S32:T32)</f>
        <v>9.098213252380436</v>
      </c>
      <c r="V32" s="346">
        <f t="shared" ref="V32" si="15">IF(Q32&gt;0,(1+(T32/Q32))^(1/($C$6-$B$6))-1,0)</f>
        <v>2.1037971808011591E-2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844.02900000000056</v>
      </c>
      <c r="C33" s="11">
        <f>SUM(C62,C91,C120,C149,C178,C207,C236,C265,C294)</f>
        <v>885.48500000000001</v>
      </c>
      <c r="D33" s="11">
        <f t="shared" si="12"/>
        <v>41.455999999999634</v>
      </c>
      <c r="E33" s="11">
        <f t="shared" si="12"/>
        <v>416.14704742132972</v>
      </c>
      <c r="F33" s="11">
        <f t="shared" si="12"/>
        <v>457.60304742132945</v>
      </c>
      <c r="G33" s="200">
        <f t="shared" si="3"/>
        <v>2.7081539640311236E-2</v>
      </c>
      <c r="H33" s="11"/>
      <c r="I33" s="11" t="str">
        <f>I22</f>
        <v>Administrative and secretarial occupations</v>
      </c>
      <c r="J33" s="11">
        <v>6.2367288917244554</v>
      </c>
      <c r="K33" s="11">
        <v>10.313214353799433</v>
      </c>
      <c r="L33" s="11">
        <v>4.0764854620749773</v>
      </c>
      <c r="M33" s="11">
        <v>4.683679129719259</v>
      </c>
      <c r="N33" s="11">
        <v>8.7601645917942363</v>
      </c>
      <c r="O33" s="11"/>
      <c r="P33" s="10" t="str">
        <f>name!D3</f>
        <v>All occupations</v>
      </c>
      <c r="Q33" s="11">
        <f>SUM(Q7:Q32)</f>
        <v>422.6079657215538</v>
      </c>
      <c r="R33" s="11">
        <f>SUM(R7:R32)</f>
        <v>442.17854169655931</v>
      </c>
      <c r="S33" s="345">
        <f>R33-Q33</f>
        <v>19.570575975005511</v>
      </c>
      <c r="T33" s="11">
        <f>SUM(T7:T32)</f>
        <v>172.84712332805643</v>
      </c>
      <c r="U33" s="345">
        <f>SUM(S33:T33)</f>
        <v>192.41769930306194</v>
      </c>
      <c r="V33" s="346">
        <f t="shared" si="6"/>
        <v>2.312199728719766E-2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1.6940214268324185</v>
      </c>
      <c r="K34" s="11">
        <v>3.1720683750152885</v>
      </c>
      <c r="L34" s="11">
        <v>1.4780469481828704</v>
      </c>
      <c r="M34" s="11">
        <v>1.28222088323906</v>
      </c>
      <c r="N34" s="11">
        <v>2.7602678314219302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3.7555419312951557</v>
      </c>
      <c r="K35" s="11">
        <v>6.3634754164053131</v>
      </c>
      <c r="L35" s="11">
        <v>2.607933485110157</v>
      </c>
      <c r="M35" s="11">
        <v>3.0569898725726579</v>
      </c>
      <c r="N35" s="11">
        <v>5.6649233576828149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1.2796812426199458</v>
      </c>
      <c r="C36" s="11">
        <v>1.6968262031688304</v>
      </c>
      <c r="D36" s="11">
        <f>C36-B36</f>
        <v>0.41714496054888461</v>
      </c>
      <c r="E36" s="11">
        <v>0.76906665140156749</v>
      </c>
      <c r="F36" s="11">
        <f>SUM(D36:E36)</f>
        <v>1.1862116119504522</v>
      </c>
      <c r="G36" s="200">
        <f>IF(B36&gt;0,(1+(E36/B36))^(1/($C$6-$B$6))-1,0)</f>
        <v>3.187188856054779E-2</v>
      </c>
      <c r="I36" s="11" t="str">
        <f t="shared" si="17"/>
        <v>Sales and customer service occupations</v>
      </c>
      <c r="J36" s="11">
        <v>2.8177680134573841</v>
      </c>
      <c r="K36" s="11">
        <v>4.8255540671566477</v>
      </c>
      <c r="L36" s="11">
        <v>2.0077860536992631</v>
      </c>
      <c r="M36" s="11">
        <v>1.8593913499074892</v>
      </c>
      <c r="N36" s="11">
        <v>3.8671774036067528</v>
      </c>
      <c r="P36" s="10" t="str">
        <f>name!D4</f>
        <v>11 Corporate managers and directors</v>
      </c>
      <c r="Q36" s="11">
        <v>26.113613099988434</v>
      </c>
      <c r="R36" s="11">
        <v>29.696591558508473</v>
      </c>
      <c r="S36" s="345">
        <f>R36-Q36</f>
        <v>3.5829784585200386</v>
      </c>
      <c r="T36" s="345">
        <v>15.945487337504815</v>
      </c>
      <c r="U36" s="345">
        <f>SUM(S36:T36)</f>
        <v>19.528465796024854</v>
      </c>
      <c r="V36" s="346">
        <f>IF(Q36&gt;0,(1+(T36/Q36))^(1/($C$6-$B$6))-1,0)</f>
        <v>3.2284804107727938E-2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0.43591247776313535</v>
      </c>
      <c r="C37" s="11">
        <v>0.69052581440229277</v>
      </c>
      <c r="D37" s="11">
        <f t="shared" ref="D37:D60" si="25">C37-B37</f>
        <v>0.25461333663915742</v>
      </c>
      <c r="E37" s="11">
        <v>0.34704655595876616</v>
      </c>
      <c r="F37" s="11">
        <f t="shared" ref="F37:F60" si="26">SUM(D37:E37)</f>
        <v>0.60165989259792352</v>
      </c>
      <c r="G37" s="200">
        <f t="shared" ref="G37:G62" si="27">IF(B37&gt;0,(1+(E37/B37))^(1/($C$6-$B$6))-1,0)</f>
        <v>3.9814771250496594E-2</v>
      </c>
      <c r="I37" s="11" t="str">
        <f t="shared" si="17"/>
        <v>Process, plant and machine operatives</v>
      </c>
      <c r="J37" s="11">
        <v>0.87120996794193606</v>
      </c>
      <c r="K37" s="11">
        <v>1.4540517475534325</v>
      </c>
      <c r="L37" s="11">
        <v>0.58284177961149641</v>
      </c>
      <c r="M37" s="11">
        <v>0.68206106321118642</v>
      </c>
      <c r="N37" s="11">
        <v>1.2649028428226829</v>
      </c>
      <c r="P37" s="10" t="str">
        <f>name!D5</f>
        <v>12 Other managers and proprietors</v>
      </c>
      <c r="Q37" s="11">
        <v>13.627449259582107</v>
      </c>
      <c r="R37" s="11">
        <v>14.579919606041718</v>
      </c>
      <c r="S37" s="345">
        <f t="shared" ref="S37:S60" si="28">R37-Q37</f>
        <v>0.95247034645961115</v>
      </c>
      <c r="T37" s="345">
        <v>8.7080661548168692</v>
      </c>
      <c r="U37" s="345">
        <f t="shared" ref="U37:U60" si="29">SUM(S37:T37)</f>
        <v>9.6605365012764803</v>
      </c>
      <c r="V37" s="346">
        <f t="shared" ref="V37:V62" si="30">IF(Q37&gt;0,(1+(T37/Q37))^(1/($C$6-$B$6))-1,0)</f>
        <v>3.3487973052158893E-2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3.106496308605398</v>
      </c>
      <c r="C38" s="11">
        <v>5.0124692175743295</v>
      </c>
      <c r="D38" s="11">
        <f t="shared" si="25"/>
        <v>1.9059729089689315</v>
      </c>
      <c r="E38" s="11">
        <v>1.6232820758741964</v>
      </c>
      <c r="F38" s="11">
        <f t="shared" si="26"/>
        <v>3.5292549848431278</v>
      </c>
      <c r="G38" s="200">
        <f t="shared" si="27"/>
        <v>2.8421932567360697E-2</v>
      </c>
      <c r="I38" s="11" t="str">
        <f t="shared" si="17"/>
        <v>Elementary occupations</v>
      </c>
      <c r="J38" s="11">
        <v>2.4054244332398986</v>
      </c>
      <c r="K38" s="11">
        <v>3.971443966638339</v>
      </c>
      <c r="L38" s="11">
        <v>1.5660195333984404</v>
      </c>
      <c r="M38" s="11">
        <v>1.8100655918207826</v>
      </c>
      <c r="N38" s="11">
        <v>3.3760851252192228</v>
      </c>
      <c r="P38" s="10" t="str">
        <f>name!D6</f>
        <v>21 Science, research, engineering and technology professionals</v>
      </c>
      <c r="Q38" s="11">
        <v>13.966192575275814</v>
      </c>
      <c r="R38" s="11">
        <v>22.450973546760896</v>
      </c>
      <c r="S38" s="345">
        <f t="shared" si="28"/>
        <v>8.4847809714850815</v>
      </c>
      <c r="T38" s="345">
        <v>10.017086624653855</v>
      </c>
      <c r="U38" s="345">
        <f t="shared" si="29"/>
        <v>18.501867596138936</v>
      </c>
      <c r="V38" s="346">
        <f t="shared" si="30"/>
        <v>3.6705420167896907E-2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2.3339764271146692</v>
      </c>
      <c r="C39" s="11">
        <v>3.2529077747858044</v>
      </c>
      <c r="D39" s="11">
        <f t="shared" si="25"/>
        <v>0.91893134767113516</v>
      </c>
      <c r="E39" s="11">
        <v>1.438621768336686</v>
      </c>
      <c r="F39" s="11">
        <f t="shared" si="26"/>
        <v>2.3575531160078214</v>
      </c>
      <c r="G39" s="200">
        <f t="shared" si="27"/>
        <v>3.25306188126262E-2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28.146425910924741</v>
      </c>
      <c r="R39" s="11">
        <v>27.924427389111631</v>
      </c>
      <c r="S39" s="345">
        <f t="shared" si="28"/>
        <v>-0.22199852181310931</v>
      </c>
      <c r="T39" s="345">
        <v>16.045556661826961</v>
      </c>
      <c r="U39" s="345">
        <f t="shared" si="29"/>
        <v>15.823558140013851</v>
      </c>
      <c r="V39" s="346">
        <f t="shared" si="30"/>
        <v>3.0531683689598133E-2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3.4966326472643918</v>
      </c>
      <c r="C40" s="11">
        <v>4.3091236894591107</v>
      </c>
      <c r="D40" s="11">
        <f>C40-B40</f>
        <v>0.8124910421947189</v>
      </c>
      <c r="E40" s="11">
        <v>1.9784843305003572</v>
      </c>
      <c r="F40" s="11">
        <f>SUM(D40:E40)</f>
        <v>2.7909753726950761</v>
      </c>
      <c r="G40" s="200">
        <f>IF(B40&gt;0,(1+(E40/B40))^(1/($C$6-$B$6))-1,0)</f>
        <v>3.0345533888255449E-2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27.374111053513989</v>
      </c>
      <c r="R40" s="11">
        <v>27.755055981476119</v>
      </c>
      <c r="S40" s="345">
        <f t="shared" si="28"/>
        <v>0.38094492796212975</v>
      </c>
      <c r="T40" s="345">
        <v>14.876940127584227</v>
      </c>
      <c r="U40" s="345">
        <f t="shared" si="29"/>
        <v>15.257885055546357</v>
      </c>
      <c r="V40" s="346">
        <f t="shared" si="30"/>
        <v>2.9358131399155774E-2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1.2577833054881695</v>
      </c>
      <c r="C41" s="11">
        <v>1.9492914095251954</v>
      </c>
      <c r="D41" s="11">
        <f t="shared" si="25"/>
        <v>0.69150810403702589</v>
      </c>
      <c r="E41" s="11">
        <v>0.79373431587192234</v>
      </c>
      <c r="F41" s="11">
        <f t="shared" si="26"/>
        <v>1.4852424199089482</v>
      </c>
      <c r="G41" s="200">
        <f t="shared" si="27"/>
        <v>3.3152969704373536E-2</v>
      </c>
      <c r="I41" s="11" t="str">
        <f>I30</f>
        <v>Managers, directors and senior officials</v>
      </c>
      <c r="J41" s="11">
        <f t="array" ref="J41:J49">MMULT(aggregation!$B$13:$AA$21,B94:B119)</f>
        <v>29.279488468326246</v>
      </c>
      <c r="K41" s="11">
        <f t="array" ref="K41:K49">MMULT(aggregation!$B$13:$AA$21,C94:C119)</f>
        <v>32.208312188431016</v>
      </c>
      <c r="L41" s="11">
        <f t="array" ref="L41:L49">MMULT(aggregation!$B$13:$AA$21,D94:D119)</f>
        <v>2.9288237201047691</v>
      </c>
      <c r="M41" s="11">
        <f t="array" ref="M41:M49">MMULT(aggregation!$B$13:$AA$21,E94:E119)</f>
        <v>17.473336081100587</v>
      </c>
      <c r="N41" s="11">
        <f t="array" ref="N41:N49">MMULT(aggregation!$B$13:$AA$21,F94:F119)</f>
        <v>20.402159801205357</v>
      </c>
      <c r="P41" s="10" t="str">
        <f>name!D9</f>
        <v>24 Business, media and public service professionals</v>
      </c>
      <c r="Q41" s="11">
        <v>28.167576945276465</v>
      </c>
      <c r="R41" s="11">
        <v>32.461771008935344</v>
      </c>
      <c r="S41" s="345">
        <f t="shared" si="28"/>
        <v>4.2941940636588782</v>
      </c>
      <c r="T41" s="345">
        <v>16.336611077617359</v>
      </c>
      <c r="U41" s="345">
        <f t="shared" si="29"/>
        <v>20.630805141276237</v>
      </c>
      <c r="V41" s="346">
        <f t="shared" si="30"/>
        <v>3.0963823486605424E-2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0.40272439711145824</v>
      </c>
      <c r="C42" s="11">
        <v>0.63571416029583072</v>
      </c>
      <c r="D42" s="11">
        <f t="shared" si="25"/>
        <v>0.23298976318437248</v>
      </c>
      <c r="E42" s="11">
        <v>0.23953350556448999</v>
      </c>
      <c r="F42" s="11">
        <f t="shared" si="26"/>
        <v>0.47252326874886247</v>
      </c>
      <c r="G42" s="200">
        <f t="shared" si="27"/>
        <v>3.1604990573146363E-2</v>
      </c>
      <c r="I42" s="11" t="str">
        <f>I31</f>
        <v>Professional occupations</v>
      </c>
      <c r="J42" s="11">
        <v>68.256939678933676</v>
      </c>
      <c r="K42" s="11">
        <v>74.283956025330468</v>
      </c>
      <c r="L42" s="11">
        <v>6.0270163463967972</v>
      </c>
      <c r="M42" s="11">
        <v>35.013841538678207</v>
      </c>
      <c r="N42" s="11">
        <v>41.040857885075006</v>
      </c>
      <c r="P42" s="10" t="str">
        <f>name!D10</f>
        <v>31 Science, engineering and technology associate professionals</v>
      </c>
      <c r="Q42" s="11">
        <v>4.9996386994613795</v>
      </c>
      <c r="R42" s="11">
        <v>6.2246137779052031</v>
      </c>
      <c r="S42" s="345">
        <f t="shared" si="28"/>
        <v>1.2249750784438236</v>
      </c>
      <c r="T42" s="345">
        <v>2.8084415793016144</v>
      </c>
      <c r="U42" s="345">
        <f t="shared" si="29"/>
        <v>4.0334166577454376</v>
      </c>
      <c r="V42" s="346">
        <f t="shared" si="30"/>
        <v>3.0165599360304052E-2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8.3374391357624672E-2</v>
      </c>
      <c r="C43" s="11">
        <v>0.20670395899513874</v>
      </c>
      <c r="D43" s="11">
        <f t="shared" si="25"/>
        <v>0.12332956763751407</v>
      </c>
      <c r="E43" s="11">
        <v>9.7325363897148409E-2</v>
      </c>
      <c r="F43" s="11">
        <f t="shared" si="26"/>
        <v>0.22065493153466248</v>
      </c>
      <c r="G43" s="200">
        <f t="shared" si="27"/>
        <v>5.2919072460158478E-2</v>
      </c>
      <c r="I43" s="11" t="str">
        <f>I32</f>
        <v>Associate professional occupations</v>
      </c>
      <c r="J43" s="11">
        <v>36.787293336950327</v>
      </c>
      <c r="K43" s="11">
        <v>44.985892905989061</v>
      </c>
      <c r="L43" s="11">
        <v>8.1985995690387306</v>
      </c>
      <c r="M43" s="11">
        <v>21.234946371977614</v>
      </c>
      <c r="N43" s="11">
        <v>29.433545941016341</v>
      </c>
      <c r="P43" s="10" t="str">
        <f>name!D11</f>
        <v>32 Health and social care associate professionals</v>
      </c>
      <c r="Q43" s="11">
        <v>12.817910629786301</v>
      </c>
      <c r="R43" s="11">
        <v>23.390441557086817</v>
      </c>
      <c r="S43" s="345">
        <f t="shared" si="28"/>
        <v>10.572530927300516</v>
      </c>
      <c r="T43" s="345">
        <v>12.464465279998848</v>
      </c>
      <c r="U43" s="345">
        <f t="shared" si="29"/>
        <v>23.036996207299364</v>
      </c>
      <c r="V43" s="346">
        <f t="shared" si="30"/>
        <v>4.6325259155129306E-2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4.1040034288778782E-2</v>
      </c>
      <c r="C44" s="11">
        <v>5.8304543244474483E-2</v>
      </c>
      <c r="D44" s="11">
        <f t="shared" si="25"/>
        <v>1.7264508955695701E-2</v>
      </c>
      <c r="E44" s="11">
        <v>1.6232216423824022E-2</v>
      </c>
      <c r="F44" s="11">
        <f t="shared" si="26"/>
        <v>3.3496725379519726E-2</v>
      </c>
      <c r="G44" s="200">
        <f t="shared" si="27"/>
        <v>2.2466534482614708E-2</v>
      </c>
      <c r="I44" s="11" t="str">
        <f>I33</f>
        <v>Administrative and secretarial occupations</v>
      </c>
      <c r="J44" s="11">
        <v>18.105233969585882</v>
      </c>
      <c r="K44" s="11">
        <v>26.33783384627737</v>
      </c>
      <c r="L44" s="11">
        <v>8.2325998766914843</v>
      </c>
      <c r="M44" s="11">
        <v>12.757099092226586</v>
      </c>
      <c r="N44" s="11">
        <v>20.98969896891807</v>
      </c>
      <c r="P44" s="10" t="str">
        <f>name!D12</f>
        <v>33 Protective service occupations</v>
      </c>
      <c r="Q44" s="11">
        <v>2.8311223922482767</v>
      </c>
      <c r="R44" s="11">
        <v>3.2721711571270471</v>
      </c>
      <c r="S44" s="345">
        <f t="shared" si="28"/>
        <v>0.44104876487877043</v>
      </c>
      <c r="T44" s="345">
        <v>1.3967797200686538</v>
      </c>
      <c r="U44" s="345">
        <f t="shared" si="29"/>
        <v>1.8378284849474242</v>
      </c>
      <c r="V44" s="346">
        <f t="shared" si="30"/>
        <v>2.7096112063407229E-2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0.26777142175859447</v>
      </c>
      <c r="C45" s="11">
        <v>0.36612576151177972</v>
      </c>
      <c r="D45" s="11">
        <f t="shared" ref="D45:D46" si="31">C45-B45</f>
        <v>9.8354339753185249E-2</v>
      </c>
      <c r="E45" s="11">
        <v>0.16834931385939328</v>
      </c>
      <c r="F45" s="11">
        <f t="shared" ref="F45:F46" si="32">SUM(D45:E45)</f>
        <v>0.26670365361257853</v>
      </c>
      <c r="G45" s="200">
        <f t="shared" si="27"/>
        <v>3.305354913366787E-2</v>
      </c>
      <c r="I45" s="11" t="str">
        <f t="shared" ref="I45:I49" si="33">I34</f>
        <v>Skilled trades occupations</v>
      </c>
      <c r="J45" s="11">
        <v>5.3039663892332669</v>
      </c>
      <c r="K45" s="11">
        <v>7.9856564126932756</v>
      </c>
      <c r="L45" s="11">
        <v>2.6816900234600087</v>
      </c>
      <c r="M45" s="11">
        <v>3.798602388158911</v>
      </c>
      <c r="N45" s="11">
        <v>6.4802924116189198</v>
      </c>
      <c r="P45" s="10" t="str">
        <f>name!D13</f>
        <v>34 Culture, media and sports occupations</v>
      </c>
      <c r="Q45" s="11">
        <v>9.7688402662025311</v>
      </c>
      <c r="R45" s="11">
        <v>9.4448741657562607</v>
      </c>
      <c r="S45" s="345">
        <f t="shared" si="28"/>
        <v>-0.32396610044627039</v>
      </c>
      <c r="T45" s="345">
        <v>4.8819129909809131</v>
      </c>
      <c r="U45" s="345">
        <f t="shared" si="29"/>
        <v>4.5579468905346427</v>
      </c>
      <c r="V45" s="346">
        <f t="shared" si="30"/>
        <v>2.7387939066111144E-2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0.89281066180884183</v>
      </c>
      <c r="C46" s="11">
        <v>1.3810312156109756</v>
      </c>
      <c r="D46" s="11">
        <f t="shared" si="31"/>
        <v>0.48822055380213381</v>
      </c>
      <c r="E46" s="11">
        <v>0.55206503628235781</v>
      </c>
      <c r="F46" s="11">
        <f t="shared" si="32"/>
        <v>1.0402855900844916</v>
      </c>
      <c r="G46" s="200">
        <f t="shared" si="27"/>
        <v>3.2614156304183295E-2</v>
      </c>
      <c r="I46" s="11" t="str">
        <f t="shared" si="33"/>
        <v>Caring, leisure and other service occupations</v>
      </c>
      <c r="J46" s="11">
        <v>11.130614749400928</v>
      </c>
      <c r="K46" s="11">
        <v>15.371934288239089</v>
      </c>
      <c r="L46" s="11">
        <v>4.2413195388381615</v>
      </c>
      <c r="M46" s="11">
        <v>8.4601359123463808</v>
      </c>
      <c r="N46" s="11">
        <v>12.701455451184543</v>
      </c>
      <c r="P46" s="10" t="str">
        <f>name!D14</f>
        <v>35 Business and public service associate professionals</v>
      </c>
      <c r="Q46" s="11">
        <v>28.167917425251595</v>
      </c>
      <c r="R46" s="11">
        <v>31.102872154957812</v>
      </c>
      <c r="S46" s="345">
        <f t="shared" si="28"/>
        <v>2.9349547297062166</v>
      </c>
      <c r="T46" s="345">
        <v>15.817575194096428</v>
      </c>
      <c r="U46" s="345">
        <f t="shared" si="29"/>
        <v>18.752529923802644</v>
      </c>
      <c r="V46" s="346">
        <f t="shared" si="30"/>
        <v>3.0157545905228567E-2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0.48085425739852466</v>
      </c>
      <c r="C47" s="11">
        <v>0.81911697887693824</v>
      </c>
      <c r="D47" s="11">
        <f t="shared" si="25"/>
        <v>0.33826272147841357</v>
      </c>
      <c r="E47" s="11">
        <v>0.34883790008601512</v>
      </c>
      <c r="F47" s="11">
        <f t="shared" si="26"/>
        <v>0.68710062156442864</v>
      </c>
      <c r="G47" s="200">
        <f t="shared" si="27"/>
        <v>3.7035367395712226E-2</v>
      </c>
      <c r="I47" s="11" t="str">
        <f t="shared" si="33"/>
        <v>Sales and customer service occupations</v>
      </c>
      <c r="J47" s="11">
        <v>9.7036117042086509</v>
      </c>
      <c r="K47" s="11">
        <v>13.809559907355</v>
      </c>
      <c r="L47" s="11">
        <v>4.1059482031463492</v>
      </c>
      <c r="M47" s="11">
        <v>6.1483170166288161</v>
      </c>
      <c r="N47" s="11">
        <v>10.254265219775165</v>
      </c>
      <c r="P47" s="10" t="str">
        <f>name!D15</f>
        <v>41 Administrative occupations</v>
      </c>
      <c r="Q47" s="11">
        <v>51.03668940275535</v>
      </c>
      <c r="R47" s="11">
        <v>45.969835227600761</v>
      </c>
      <c r="S47" s="345">
        <f t="shared" si="28"/>
        <v>-5.0668541751545888</v>
      </c>
      <c r="T47" s="345">
        <v>27.74007635847768</v>
      </c>
      <c r="U47" s="345">
        <f t="shared" si="29"/>
        <v>22.673222183323091</v>
      </c>
      <c r="V47" s="346">
        <f t="shared" si="30"/>
        <v>2.9361000544438021E-2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4.8700163630173668E-2</v>
      </c>
      <c r="C48" s="11">
        <v>0.14622357003565789</v>
      </c>
      <c r="D48" s="11">
        <f t="shared" si="25"/>
        <v>9.7523406405484223E-2</v>
      </c>
      <c r="E48" s="11">
        <v>6.181314325040569E-2</v>
      </c>
      <c r="F48" s="11">
        <f t="shared" si="26"/>
        <v>0.15933654965588992</v>
      </c>
      <c r="G48" s="200">
        <f t="shared" si="27"/>
        <v>5.6150016768416577E-2</v>
      </c>
      <c r="I48" s="11" t="str">
        <f t="shared" si="33"/>
        <v>Process, plant and machine operatives</v>
      </c>
      <c r="J48" s="11">
        <v>2.1355427537562415</v>
      </c>
      <c r="K48" s="11">
        <v>3.4427777896543477</v>
      </c>
      <c r="L48" s="11">
        <v>1.3072350358981064</v>
      </c>
      <c r="M48" s="11">
        <v>1.7129751940696984</v>
      </c>
      <c r="N48" s="11">
        <v>3.0202102299678053</v>
      </c>
      <c r="P48" s="10" t="str">
        <f>name!D16</f>
        <v>42 Secretarial and related occupations</v>
      </c>
      <c r="Q48" s="11">
        <v>17.533930765206936</v>
      </c>
      <c r="R48" s="11">
        <v>11.624763332332018</v>
      </c>
      <c r="S48" s="345">
        <f t="shared" si="28"/>
        <v>-5.9091674328749182</v>
      </c>
      <c r="T48" s="345">
        <v>7.8874880131988077</v>
      </c>
      <c r="U48" s="345">
        <f t="shared" si="29"/>
        <v>1.9783205803238895</v>
      </c>
      <c r="V48" s="346">
        <f t="shared" si="30"/>
        <v>2.5072776508058947E-2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2.9782029496553095E-2</v>
      </c>
      <c r="C49" s="11">
        <v>4.4834761052000752E-2</v>
      </c>
      <c r="D49" s="11">
        <f t="shared" si="25"/>
        <v>1.5052731555447656E-2</v>
      </c>
      <c r="E49" s="11">
        <v>2.6843921195683202E-2</v>
      </c>
      <c r="F49" s="11">
        <f t="shared" si="26"/>
        <v>4.1896652751130858E-2</v>
      </c>
      <c r="G49" s="200">
        <f t="shared" si="27"/>
        <v>4.3768247734747634E-2</v>
      </c>
      <c r="I49" s="11" t="str">
        <f t="shared" si="33"/>
        <v>Elementary occupations</v>
      </c>
      <c r="J49" s="11">
        <v>7.7075413480874353</v>
      </c>
      <c r="K49" s="11">
        <v>11.223178113834114</v>
      </c>
      <c r="L49" s="11">
        <v>3.5156367657466783</v>
      </c>
      <c r="M49" s="11">
        <v>5.9460994894266808</v>
      </c>
      <c r="N49" s="11">
        <v>9.4617362551733581</v>
      </c>
      <c r="P49" s="10" t="str">
        <f>name!D17</f>
        <v>51 Skilled agricultural and related trades</v>
      </c>
      <c r="Q49" s="11">
        <v>1.8387491560429809</v>
      </c>
      <c r="R49" s="11">
        <v>2.4934635320933158</v>
      </c>
      <c r="S49" s="345">
        <f t="shared" si="28"/>
        <v>0.65471437605033489</v>
      </c>
      <c r="T49" s="345">
        <v>1.4738774683715852</v>
      </c>
      <c r="U49" s="345">
        <f t="shared" si="29"/>
        <v>2.1285918444219201</v>
      </c>
      <c r="V49" s="346">
        <f t="shared" si="30"/>
        <v>4.0023933141673851E-2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3.8071317816924528E-2</v>
      </c>
      <c r="C50" s="11">
        <v>5.2388595154989427E-2</v>
      </c>
      <c r="D50" s="11">
        <f t="shared" si="25"/>
        <v>1.4317277338064899E-2</v>
      </c>
      <c r="E50" s="11">
        <v>1.9689786078462442E-2</v>
      </c>
      <c r="F50" s="11">
        <f t="shared" si="26"/>
        <v>3.4007063416527344E-2</v>
      </c>
      <c r="G50" s="200">
        <f t="shared" si="27"/>
        <v>2.8180047023421029E-2</v>
      </c>
      <c r="O50" s="71"/>
      <c r="P50" s="10" t="str">
        <f>name!D18</f>
        <v>52 Skilled metal, electrical and electronic trades</v>
      </c>
      <c r="Q50" s="11">
        <v>0.74148635742355506</v>
      </c>
      <c r="R50" s="11">
        <v>1.7838907297660513</v>
      </c>
      <c r="S50" s="345">
        <f t="shared" si="28"/>
        <v>1.0424043723424963</v>
      </c>
      <c r="T50" s="345">
        <v>0.79573344143370817</v>
      </c>
      <c r="U50" s="345">
        <f t="shared" si="29"/>
        <v>1.8381378137762043</v>
      </c>
      <c r="V50" s="346">
        <f t="shared" si="30"/>
        <v>4.9805523928904138E-2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1.0751923898266024E-2</v>
      </c>
      <c r="C51" s="11">
        <v>1.6678326471254164E-2</v>
      </c>
      <c r="D51" s="11">
        <f t="shared" ref="D51" si="34">C51-B51</f>
        <v>5.9264025729881403E-3</v>
      </c>
      <c r="E51" s="11">
        <v>7.2013781811010608E-3</v>
      </c>
      <c r="F51" s="11">
        <f t="shared" ref="F51" si="35">SUM(D51:E51)</f>
        <v>1.3127780754089201E-2</v>
      </c>
      <c r="G51" s="200">
        <f t="shared" si="27"/>
        <v>3.4770114171434718E-2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0.413445174138455</v>
      </c>
      <c r="R51" s="11">
        <v>0.31867763481704342</v>
      </c>
      <c r="S51" s="345">
        <f t="shared" si="28"/>
        <v>-9.4767539321411576E-2</v>
      </c>
      <c r="T51" s="345">
        <v>0.15608816158894254</v>
      </c>
      <c r="U51" s="345">
        <f t="shared" si="29"/>
        <v>6.1320622267530961E-2</v>
      </c>
      <c r="V51" s="346">
        <f t="shared" si="30"/>
        <v>2.1582429604132924E-2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6.5843677282543742E-2</v>
      </c>
      <c r="C52" s="11">
        <v>0.12567418061256655</v>
      </c>
      <c r="D52" s="11">
        <f t="shared" si="25"/>
        <v>5.9830503330022808E-2</v>
      </c>
      <c r="E52" s="11">
        <v>5.1905645044851685E-2</v>
      </c>
      <c r="F52" s="11">
        <f t="shared" si="26"/>
        <v>0.1117361483748745</v>
      </c>
      <c r="G52" s="200">
        <f t="shared" si="27"/>
        <v>3.951227631454568E-2</v>
      </c>
      <c r="I52" s="11" t="str">
        <f>I41</f>
        <v>Managers, directors and senior officials</v>
      </c>
      <c r="J52" s="11">
        <f t="array" ref="J52:J60">MMULT(aggregation!$B$13:$AA$21,B123:B148)</f>
        <v>6.5780062447484342</v>
      </c>
      <c r="K52" s="11">
        <f t="array" ref="K52:K60">MMULT(aggregation!$B$13:$AA$21,C123:C148)</f>
        <v>6.9897537057998935</v>
      </c>
      <c r="L52" s="11">
        <f t="array" ref="L52:L60">MMULT(aggregation!$B$13:$AA$21,D123:D148)</f>
        <v>0.41174746105145887</v>
      </c>
      <c r="M52" s="11">
        <f t="array" ref="M52:M60">MMULT(aggregation!$B$13:$AA$21,E123:E148)</f>
        <v>3.7197898335442749</v>
      </c>
      <c r="N52" s="11">
        <f t="array" ref="N52:N60">MMULT(aggregation!$B$13:$AA$21,F123:F148)</f>
        <v>4.1315372945957343</v>
      </c>
      <c r="P52" s="10" t="str">
        <f>name!D20</f>
        <v>54 Textiles, printing and other skilled trades</v>
      </c>
      <c r="Q52" s="11">
        <v>6.747134179923032</v>
      </c>
      <c r="R52" s="11">
        <v>7.8022130528804006</v>
      </c>
      <c r="S52" s="345">
        <f t="shared" si="28"/>
        <v>1.0550788729573686</v>
      </c>
      <c r="T52" s="345">
        <v>4.2697628501411629</v>
      </c>
      <c r="U52" s="345">
        <f t="shared" si="29"/>
        <v>5.3248417230985314</v>
      </c>
      <c r="V52" s="346">
        <f t="shared" si="30"/>
        <v>3.3227594073168776E-2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6.4876361907323821E-2</v>
      </c>
      <c r="C53" s="11">
        <v>0.11893676769596276</v>
      </c>
      <c r="D53" s="11">
        <f t="shared" si="25"/>
        <v>5.4060405788638938E-2</v>
      </c>
      <c r="E53" s="11">
        <v>5.2254139037813715E-2</v>
      </c>
      <c r="F53" s="11">
        <f t="shared" si="26"/>
        <v>0.10631454482645265</v>
      </c>
      <c r="G53" s="200">
        <f t="shared" si="27"/>
        <v>4.0172978485689237E-2</v>
      </c>
      <c r="I53" s="11" t="str">
        <f>I42</f>
        <v>Professional occupations</v>
      </c>
      <c r="J53" s="11">
        <v>9.8105020797102647</v>
      </c>
      <c r="K53" s="11">
        <v>6.7693214093583096</v>
      </c>
      <c r="L53" s="11">
        <v>-3.0411806703519551</v>
      </c>
      <c r="M53" s="11">
        <v>2.8830860475524629</v>
      </c>
      <c r="N53" s="11">
        <v>-0.15809462279949216</v>
      </c>
      <c r="P53" s="10" t="str">
        <f>name!D21</f>
        <v>61 Caring personal service occupations</v>
      </c>
      <c r="Q53" s="11">
        <v>50.191699695720963</v>
      </c>
      <c r="R53" s="11">
        <v>52.028811858619072</v>
      </c>
      <c r="S53" s="345">
        <f t="shared" si="28"/>
        <v>1.8371121628981086</v>
      </c>
      <c r="T53" s="345">
        <v>29.538447728569274</v>
      </c>
      <c r="U53" s="345">
        <f t="shared" si="29"/>
        <v>31.375559891467383</v>
      </c>
      <c r="V53" s="346">
        <f t="shared" si="30"/>
        <v>3.1334100301523726E-2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3.9233791822184734E-2</v>
      </c>
      <c r="C54" s="11">
        <v>5.8882213176751616E-2</v>
      </c>
      <c r="D54" s="11">
        <f t="shared" ref="D54:D55" si="36">C54-B54</f>
        <v>1.9648421354566882E-2</v>
      </c>
      <c r="E54" s="11">
        <v>2.7156370560427724E-2</v>
      </c>
      <c r="F54" s="11">
        <f t="shared" ref="F54:F55" si="37">SUM(D54:E54)</f>
        <v>4.6804791914994606E-2</v>
      </c>
      <c r="G54" s="200">
        <f t="shared" si="27"/>
        <v>3.5689475801074844E-2</v>
      </c>
      <c r="I54" s="11" t="str">
        <f>I43</f>
        <v>Associate professional occupations</v>
      </c>
      <c r="J54" s="11">
        <v>9.4403278859193627</v>
      </c>
      <c r="K54" s="11">
        <v>9.8529648599024604</v>
      </c>
      <c r="L54" s="11">
        <v>0.41263697398309607</v>
      </c>
      <c r="M54" s="11">
        <v>4.4832854059851179</v>
      </c>
      <c r="N54" s="11">
        <v>4.8959223799682139</v>
      </c>
      <c r="P54" s="10" t="str">
        <f>name!D22</f>
        <v>62 Leisure, travel and related personal service occupations</v>
      </c>
      <c r="Q54" s="11">
        <v>14.621828188935218</v>
      </c>
      <c r="R54" s="11">
        <v>12.855001637908305</v>
      </c>
      <c r="S54" s="345">
        <f t="shared" si="28"/>
        <v>-1.766826551026913</v>
      </c>
      <c r="T54" s="345">
        <v>7.1783965549045741</v>
      </c>
      <c r="U54" s="345">
        <f t="shared" si="29"/>
        <v>5.4115700038776611</v>
      </c>
      <c r="V54" s="346">
        <f t="shared" si="30"/>
        <v>2.698465134426975E-2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2.3302606918699613E-3</v>
      </c>
      <c r="C55" s="11">
        <v>3.1989610880600473E-3</v>
      </c>
      <c r="D55" s="11">
        <f t="shared" si="36"/>
        <v>8.6870039619008597E-4</v>
      </c>
      <c r="E55" s="11">
        <v>1.4358230191722733E-3</v>
      </c>
      <c r="F55" s="11">
        <f t="shared" si="37"/>
        <v>2.3045234153623593E-3</v>
      </c>
      <c r="G55" s="200">
        <f t="shared" si="27"/>
        <v>3.2521326442710441E-2</v>
      </c>
      <c r="I55" s="11" t="str">
        <f>I44</f>
        <v>Administrative and secretarial occupations</v>
      </c>
      <c r="J55" s="11">
        <v>7.3065358468411112</v>
      </c>
      <c r="K55" s="11">
        <v>9.6830536691474887</v>
      </c>
      <c r="L55" s="11">
        <v>2.3765178223063774</v>
      </c>
      <c r="M55" s="11">
        <v>5.0571189066459175</v>
      </c>
      <c r="N55" s="11">
        <v>7.4336367289522958</v>
      </c>
      <c r="P55" s="10" t="str">
        <f>name!D23</f>
        <v>63 Community and civil enforcement occupations</v>
      </c>
      <c r="Q55" s="11">
        <v>0.23081462509117637</v>
      </c>
      <c r="R55" s="11">
        <v>0.31454811866472959</v>
      </c>
      <c r="S55" s="345">
        <f t="shared" si="28"/>
        <v>8.3733493573553225E-2</v>
      </c>
      <c r="T55" s="345">
        <v>0.18960236810591166</v>
      </c>
      <c r="U55" s="345">
        <f t="shared" si="29"/>
        <v>0.27333586167946489</v>
      </c>
      <c r="V55" s="346">
        <f t="shared" si="30"/>
        <v>4.0785251057274152E-2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0.13449641598623471</v>
      </c>
      <c r="C56" s="11">
        <v>0.19421222833438015</v>
      </c>
      <c r="D56" s="11">
        <f t="shared" si="25"/>
        <v>5.9715812348145436E-2</v>
      </c>
      <c r="E56" s="11">
        <v>7.7412896800743286E-2</v>
      </c>
      <c r="F56" s="11">
        <f t="shared" si="26"/>
        <v>0.13712870914888872</v>
      </c>
      <c r="G56" s="200">
        <f t="shared" si="27"/>
        <v>3.0772022034607494E-2</v>
      </c>
      <c r="I56" s="11" t="str">
        <f t="shared" ref="I56:I60" si="38">I45</f>
        <v>Skilled trades occupations</v>
      </c>
      <c r="J56" s="11">
        <v>2.2519040475062111</v>
      </c>
      <c r="K56" s="11">
        <v>3.0624114476480142</v>
      </c>
      <c r="L56" s="11">
        <v>0.81050740014180311</v>
      </c>
      <c r="M56" s="11">
        <v>1.5064319862806794</v>
      </c>
      <c r="N56" s="11">
        <v>2.316939386422483</v>
      </c>
      <c r="P56" s="10" t="str">
        <f>name!D24</f>
        <v>71 Sales occupations</v>
      </c>
      <c r="Q56" s="11">
        <v>26.180754906021043</v>
      </c>
      <c r="R56" s="11">
        <v>24.213633522310857</v>
      </c>
      <c r="S56" s="345">
        <f t="shared" si="28"/>
        <v>-1.967121383710186</v>
      </c>
      <c r="T56" s="345">
        <v>13.414806461382128</v>
      </c>
      <c r="U56" s="345">
        <f t="shared" si="29"/>
        <v>11.447685077671942</v>
      </c>
      <c r="V56" s="346">
        <f t="shared" si="30"/>
        <v>2.7963330147631638E-2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6.0371266225978E-2</v>
      </c>
      <c r="C57" s="11">
        <v>0.10918055537264598</v>
      </c>
      <c r="D57" s="11">
        <f t="shared" si="25"/>
        <v>4.8809289146667982E-2</v>
      </c>
      <c r="E57" s="11">
        <v>4.056086081650865E-2</v>
      </c>
      <c r="F57" s="11">
        <f t="shared" si="26"/>
        <v>8.9370149963176632E-2</v>
      </c>
      <c r="G57" s="200">
        <f t="shared" si="27"/>
        <v>3.4856049355992624E-2</v>
      </c>
      <c r="I57" s="11" t="str">
        <f t="shared" si="38"/>
        <v>Caring, leisure and other service occupations</v>
      </c>
      <c r="J57" s="11">
        <v>8.3162420421629353</v>
      </c>
      <c r="K57" s="11">
        <v>9.1144104652824076</v>
      </c>
      <c r="L57" s="11">
        <v>0.79816842311947223</v>
      </c>
      <c r="M57" s="11">
        <v>5.0032159955753484</v>
      </c>
      <c r="N57" s="11">
        <v>5.8013844186948207</v>
      </c>
      <c r="P57" s="10" t="str">
        <f>name!D25</f>
        <v>72 Customer service occupations</v>
      </c>
      <c r="Q57" s="11">
        <v>8.8484839567906768</v>
      </c>
      <c r="R57" s="11">
        <v>9.6564071892974592</v>
      </c>
      <c r="S57" s="345">
        <f t="shared" si="28"/>
        <v>0.80792323250678244</v>
      </c>
      <c r="T57" s="345">
        <v>4.9037994577006172</v>
      </c>
      <c r="U57" s="345">
        <f t="shared" si="29"/>
        <v>5.7117226902073996</v>
      </c>
      <c r="V57" s="346">
        <f t="shared" si="30"/>
        <v>2.9833613725651631E-2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3.3101191682159185E-2</v>
      </c>
      <c r="C58" s="11">
        <v>6.0093091822382011E-2</v>
      </c>
      <c r="D58" s="11">
        <f t="shared" ref="D58:D59" si="39">C58-B58</f>
        <v>2.6991900140222826E-2</v>
      </c>
      <c r="E58" s="11">
        <v>2.3743286393757553E-2</v>
      </c>
      <c r="F58" s="11">
        <f t="shared" ref="F58:F59" si="40">SUM(D58:E58)</f>
        <v>5.0735186533980375E-2</v>
      </c>
      <c r="G58" s="200">
        <f t="shared" si="27"/>
        <v>3.6707666741920386E-2</v>
      </c>
      <c r="I58" s="11" t="str">
        <f t="shared" si="38"/>
        <v>Sales and customer service occupations</v>
      </c>
      <c r="J58" s="11">
        <v>3.0919431432915085</v>
      </c>
      <c r="K58" s="11">
        <v>4.0164434574351455</v>
      </c>
      <c r="L58" s="11">
        <v>0.92450031414363731</v>
      </c>
      <c r="M58" s="11">
        <v>1.8655643611897252</v>
      </c>
      <c r="N58" s="11">
        <v>2.7900646753333627</v>
      </c>
      <c r="P58" s="10" t="str">
        <f>name!D26</f>
        <v>81 Process, plant and machine operatives</v>
      </c>
      <c r="Q58" s="11">
        <v>1.7908759588870293</v>
      </c>
      <c r="R58" s="11">
        <v>2.1090833758665744</v>
      </c>
      <c r="S58" s="345">
        <f t="shared" si="28"/>
        <v>0.31820741697954502</v>
      </c>
      <c r="T58" s="345">
        <v>0.97364242885688912</v>
      </c>
      <c r="U58" s="345">
        <f t="shared" si="29"/>
        <v>1.2918498458364343</v>
      </c>
      <c r="V58" s="346">
        <f t="shared" si="30"/>
        <v>2.9367056429420835E-2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8.4355826680912488E-2</v>
      </c>
      <c r="C59" s="11">
        <v>0.14112239745154639</v>
      </c>
      <c r="D59" s="11">
        <f t="shared" si="39"/>
        <v>5.6766570770633906E-2</v>
      </c>
      <c r="E59" s="11">
        <v>7.4346768532884674E-2</v>
      </c>
      <c r="F59" s="11">
        <f t="shared" si="40"/>
        <v>0.13111333930351859</v>
      </c>
      <c r="G59" s="200">
        <f t="shared" si="27"/>
        <v>4.303271288968058E-2</v>
      </c>
      <c r="I59" s="11" t="str">
        <f t="shared" si="38"/>
        <v>Process, plant and machine operatives</v>
      </c>
      <c r="J59" s="11">
        <v>0.95969851932823946</v>
      </c>
      <c r="K59" s="11">
        <v>1.4509694937780018</v>
      </c>
      <c r="L59" s="11">
        <v>0.4912709744497622</v>
      </c>
      <c r="M59" s="11">
        <v>0.73831983484064689</v>
      </c>
      <c r="N59" s="11">
        <v>1.2295908092904091</v>
      </c>
      <c r="P59" s="10" t="str">
        <f>name!D27</f>
        <v>82 Transport and mobile machine drivers and operatives</v>
      </c>
      <c r="Q59" s="11">
        <v>2.110691709710022</v>
      </c>
      <c r="R59" s="11">
        <v>3.1017365577145384</v>
      </c>
      <c r="S59" s="345">
        <f t="shared" si="28"/>
        <v>0.99104484800451642</v>
      </c>
      <c r="T59" s="345">
        <v>1.661850058917687</v>
      </c>
      <c r="U59" s="345">
        <f t="shared" si="29"/>
        <v>2.6528949069222034</v>
      </c>
      <c r="V59" s="346">
        <f t="shared" si="30"/>
        <v>3.9474764049983735E-2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7.0404686471581019E-4</v>
      </c>
      <c r="C60" s="11">
        <v>4.4551753180198271E-3</v>
      </c>
      <c r="D60" s="11">
        <f t="shared" si="25"/>
        <v>3.751128453304017E-3</v>
      </c>
      <c r="E60" s="11">
        <v>2.2735420564239097E-3</v>
      </c>
      <c r="F60" s="11">
        <f t="shared" si="26"/>
        <v>6.0246705097279267E-3</v>
      </c>
      <c r="G60" s="200">
        <f t="shared" si="27"/>
        <v>0.10090762086658089</v>
      </c>
      <c r="I60" s="11" t="str">
        <f t="shared" si="38"/>
        <v>Elementary occupations</v>
      </c>
      <c r="J60" s="11">
        <v>4.032423922935231</v>
      </c>
      <c r="K60" s="11">
        <v>5.8367311053844411</v>
      </c>
      <c r="L60" s="11">
        <v>1.8043071824492105</v>
      </c>
      <c r="M60" s="11">
        <v>2.986596294694182</v>
      </c>
      <c r="N60" s="11">
        <v>4.7909034771433925</v>
      </c>
      <c r="P60" s="10" t="str">
        <f>name!D28</f>
        <v>91 Elementary trades and related occupations</v>
      </c>
      <c r="Q60" s="11">
        <v>1.4748883204064103</v>
      </c>
      <c r="R60" s="11">
        <v>7.0942967802307617</v>
      </c>
      <c r="S60" s="345">
        <f t="shared" si="28"/>
        <v>5.619408459824351</v>
      </c>
      <c r="T60" s="345">
        <v>3.5512351408222789</v>
      </c>
      <c r="U60" s="345">
        <f t="shared" si="29"/>
        <v>9.1706436006466294</v>
      </c>
      <c r="V60" s="346">
        <f t="shared" si="30"/>
        <v>8.5171221191866264E-2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6.808433929470939E-2</v>
      </c>
      <c r="C61" s="11">
        <v>8.408979326532727E-2</v>
      </c>
      <c r="D61" s="11">
        <f t="shared" ref="D61" si="41">C61-B61</f>
        <v>1.6005453970617881E-2</v>
      </c>
      <c r="E61" s="11">
        <v>4.1571349475700105E-2</v>
      </c>
      <c r="F61" s="11">
        <f t="shared" ref="F61" si="42">SUM(D61:E61)</f>
        <v>5.7576803446317985E-2</v>
      </c>
      <c r="G61" s="200">
        <f t="shared" ref="G61" si="43">IF(B61&gt;0,(1+(E61/B61))^(1/($C$6-$B$6))-1,0)</f>
        <v>3.228336612961602E-2</v>
      </c>
      <c r="P61" s="10" t="str">
        <f>name!D29</f>
        <v>92 Elementary administration and service occupations</v>
      </c>
      <c r="Q61" s="11">
        <v>41.678763623882091</v>
      </c>
      <c r="R61" s="11">
        <v>33.636383849671404</v>
      </c>
      <c r="S61" s="345">
        <f t="shared" ref="S61" si="44">R61-Q61</f>
        <v>-8.0423797742106871</v>
      </c>
      <c r="T61" s="345">
        <v>20.266194852351493</v>
      </c>
      <c r="U61" s="345">
        <f t="shared" ref="U61" si="45">SUM(S61:T61)</f>
        <v>12.223815078140806</v>
      </c>
      <c r="V61" s="346">
        <f t="shared" ref="V61" si="46">IF(Q61&gt;0,(1+(T61/Q61))^(1/($C$6-$B$6))-1,0)</f>
        <v>2.6768987038212844E-2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14.759760185860079</v>
      </c>
      <c r="C62" s="11">
        <f t="shared" ref="C62:F62" si="47">SUM(C36:C61)</f>
        <v>21.538111344302244</v>
      </c>
      <c r="D62" s="11">
        <f t="shared" si="47"/>
        <v>6.7783511584421641</v>
      </c>
      <c r="E62" s="11">
        <f t="shared" si="47"/>
        <v>8.880787944500657</v>
      </c>
      <c r="F62" s="11">
        <f t="shared" si="47"/>
        <v>15.659139102942827</v>
      </c>
      <c r="G62" s="200">
        <f t="shared" si="27"/>
        <v>3.1902226173223136E-2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421.42103427844665</v>
      </c>
      <c r="R62" s="11">
        <f>SUM(R36:R61)</f>
        <v>443.30645830344065</v>
      </c>
      <c r="S62" s="345">
        <f>R62-Q62</f>
        <v>21.885424024993995</v>
      </c>
      <c r="T62" s="11">
        <f>SUM(T36:T61)</f>
        <v>243.29992409327323</v>
      </c>
      <c r="U62" s="345">
        <f>SUM(S62:T62)</f>
        <v>265.18534811826726</v>
      </c>
      <c r="V62" s="346">
        <f t="shared" si="30"/>
        <v>3.0848581293733579E-2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8.3596067385611654</v>
      </c>
      <c r="K63" s="11">
        <f t="array" ref="K63:K71">MMULT(aggregation!$B$13:$AA$21,C152:C177)</f>
        <v>8.6559149880171979</v>
      </c>
      <c r="L63" s="11">
        <f t="array" ref="L63:L71">MMULT(aggregation!$B$13:$AA$21,D152:D177)</f>
        <v>0.29630824945603251</v>
      </c>
      <c r="M63" s="11">
        <f t="array" ref="M63:M71">MMULT(aggregation!$B$13:$AA$21,E152:E177)</f>
        <v>4.5006915521184636</v>
      </c>
      <c r="N63" s="11">
        <f t="array" ref="N63:N71">MMULT(aggregation!$B$13:$AA$21,F152:F177)</f>
        <v>4.796999801574497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10.114865753121927</v>
      </c>
      <c r="K64" s="11">
        <v>11.109656260663961</v>
      </c>
      <c r="L64" s="11">
        <v>0.99479050754203358</v>
      </c>
      <c r="M64" s="11">
        <v>4.6354972839676964</v>
      </c>
      <c r="N64" s="11">
        <v>5.6302877915097298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10.617981246270238</v>
      </c>
      <c r="C65" s="11">
        <v>13.388194666282899</v>
      </c>
      <c r="D65" s="11">
        <f>C65-B65</f>
        <v>2.7702134200126611</v>
      </c>
      <c r="E65" s="11">
        <v>6.2376815870617799</v>
      </c>
      <c r="F65" s="11">
        <f>SUM(D65:E65)</f>
        <v>9.0078950070744419</v>
      </c>
      <c r="G65" s="200">
        <f>IF(B65&gt;0,(1+(E65/B65))^(1/($C$6-$B$6))-1,0)</f>
        <v>3.1288699110587181E-2</v>
      </c>
      <c r="I65" s="11" t="str">
        <f>I54</f>
        <v>Associate professional occupations</v>
      </c>
      <c r="J65" s="11">
        <v>8.3475692208058092</v>
      </c>
      <c r="K65" s="11">
        <v>8.851879800464566</v>
      </c>
      <c r="L65" s="11">
        <v>0.5043105796587577</v>
      </c>
      <c r="M65" s="11">
        <v>3.9469464912576484</v>
      </c>
      <c r="N65" s="11">
        <v>4.4512570709164061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3.8557743576889685</v>
      </c>
      <c r="C66" s="11">
        <v>6.0824756845789105</v>
      </c>
      <c r="D66" s="11">
        <f t="shared" ref="D66:D89" si="50">C66-B66</f>
        <v>2.226701326889942</v>
      </c>
      <c r="E66" s="11">
        <v>3.0027123824518132</v>
      </c>
      <c r="F66" s="11">
        <f t="shared" ref="F66:F89" si="51">SUM(D66:E66)</f>
        <v>5.2294137093417552</v>
      </c>
      <c r="G66" s="200">
        <f t="shared" ref="G66:G89" si="52">IF(B66&gt;0,(1+(E66/B66))^(1/($C$6-$B$6))-1,0)</f>
        <v>3.9140917765065453E-2</v>
      </c>
      <c r="I66" s="11" t="str">
        <f>I55</f>
        <v>Administrative and secretarial occupations</v>
      </c>
      <c r="J66" s="11">
        <v>6.2804422657672303</v>
      </c>
      <c r="K66" s="11">
        <v>7.5656003124973656</v>
      </c>
      <c r="L66" s="11">
        <v>1.2851580467301358</v>
      </c>
      <c r="M66" s="11">
        <v>3.8673164623926648</v>
      </c>
      <c r="N66" s="11">
        <v>5.1524745091227997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13.28088755472028</v>
      </c>
      <c r="C67" s="11">
        <v>24.173121594510086</v>
      </c>
      <c r="D67" s="11">
        <f t="shared" si="50"/>
        <v>10.892234039789805</v>
      </c>
      <c r="E67" s="11">
        <v>7.9538318042917222</v>
      </c>
      <c r="F67" s="11">
        <f t="shared" si="51"/>
        <v>18.846065844081529</v>
      </c>
      <c r="G67" s="200">
        <f t="shared" si="52"/>
        <v>3.1782034766633105E-2</v>
      </c>
      <c r="I67" s="11" t="str">
        <f t="shared" ref="I67:I71" si="53">I56</f>
        <v>Skilled trades occupations</v>
      </c>
      <c r="J67" s="11">
        <v>4.3851497693648245</v>
      </c>
      <c r="K67" s="11">
        <v>5.5287958053784179</v>
      </c>
      <c r="L67" s="11">
        <v>1.1436460360135938</v>
      </c>
      <c r="M67" s="11">
        <v>2.5790070265873846</v>
      </c>
      <c r="N67" s="11">
        <v>3.7226530626009788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7.2555884800960282</v>
      </c>
      <c r="C68" s="11">
        <v>9.0888080374540614</v>
      </c>
      <c r="D68" s="11">
        <f t="shared" si="50"/>
        <v>1.8332195573580332</v>
      </c>
      <c r="E68" s="11">
        <v>4.4539752921331788</v>
      </c>
      <c r="F68" s="11">
        <f t="shared" si="51"/>
        <v>6.287194849491212</v>
      </c>
      <c r="G68" s="200">
        <f t="shared" si="52"/>
        <v>3.2423476672729379E-2</v>
      </c>
      <c r="I68" s="11" t="str">
        <f t="shared" si="53"/>
        <v>Caring, leisure and other service occupations</v>
      </c>
      <c r="J68" s="11">
        <v>6.1445950290857061</v>
      </c>
      <c r="K68" s="11">
        <v>7.4112550916124986</v>
      </c>
      <c r="L68" s="11">
        <v>1.2666600625267925</v>
      </c>
      <c r="M68" s="11">
        <v>3.9973551407894932</v>
      </c>
      <c r="N68" s="11">
        <v>5.2640152033162853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20.009649733260517</v>
      </c>
      <c r="C69" s="11">
        <v>24.064643514034245</v>
      </c>
      <c r="D69" s="11">
        <f t="shared" ref="D69" si="54">C69-B69</f>
        <v>4.054993780773728</v>
      </c>
      <c r="E69" s="11">
        <v>11.746489052565767</v>
      </c>
      <c r="F69" s="11">
        <f t="shared" ref="F69" si="55">SUM(D69:E69)</f>
        <v>15.801482833339495</v>
      </c>
      <c r="G69" s="200">
        <f t="shared" si="52"/>
        <v>3.1270386664822958E-2</v>
      </c>
      <c r="I69" s="11" t="str">
        <f t="shared" si="53"/>
        <v>Sales and customer service occupations</v>
      </c>
      <c r="J69" s="11">
        <v>2.729762953278172</v>
      </c>
      <c r="K69" s="11">
        <v>3.3289436515340696</v>
      </c>
      <c r="L69" s="11">
        <v>0.59918069825589737</v>
      </c>
      <c r="M69" s="11">
        <v>1.3974189694650456</v>
      </c>
      <c r="N69" s="11">
        <v>1.9965996677209432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15.180891800388308</v>
      </c>
      <c r="C70" s="11">
        <v>20.981054489440197</v>
      </c>
      <c r="D70" s="11">
        <f t="shared" si="50"/>
        <v>5.8001626890518896</v>
      </c>
      <c r="E70" s="11">
        <v>9.10623553531296</v>
      </c>
      <c r="F70" s="11">
        <f t="shared" si="51"/>
        <v>14.90639822436485</v>
      </c>
      <c r="G70" s="200">
        <f t="shared" si="52"/>
        <v>3.1823126657522405E-2</v>
      </c>
      <c r="I70" s="11" t="str">
        <f t="shared" si="53"/>
        <v>Process, plant and machine operatives</v>
      </c>
      <c r="J70" s="11">
        <v>1.7667285082753896</v>
      </c>
      <c r="K70" s="11">
        <v>2.2296074606549432</v>
      </c>
      <c r="L70" s="11">
        <v>0.46287895237955357</v>
      </c>
      <c r="M70" s="11">
        <v>1.2185109526568423</v>
      </c>
      <c r="N70" s="11">
        <v>1.6813899050363958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2.2268145215917019</v>
      </c>
      <c r="C71" s="11">
        <v>2.8841426541620403</v>
      </c>
      <c r="D71" s="11">
        <f t="shared" si="50"/>
        <v>0.6573281325703384</v>
      </c>
      <c r="E71" s="11">
        <v>1.0880416739149743</v>
      </c>
      <c r="F71" s="11">
        <f t="shared" si="51"/>
        <v>1.7453698064853127</v>
      </c>
      <c r="G71" s="200">
        <f t="shared" si="52"/>
        <v>2.6877669675144045E-2</v>
      </c>
      <c r="I71" s="11" t="str">
        <f t="shared" si="53"/>
        <v>Elementary occupations</v>
      </c>
      <c r="J71" s="11">
        <v>3.7535087629518902</v>
      </c>
      <c r="K71" s="11">
        <v>5.5049050602831366</v>
      </c>
      <c r="L71" s="11">
        <v>1.7513962973312467</v>
      </c>
      <c r="M71" s="11">
        <v>2.7527355604298638</v>
      </c>
      <c r="N71" s="11">
        <v>4.5041318577611102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1.9133853716639511</v>
      </c>
      <c r="C72" s="11">
        <v>4.7099260989944245</v>
      </c>
      <c r="D72" s="11">
        <f t="shared" si="50"/>
        <v>2.7965407273304734</v>
      </c>
      <c r="E72" s="11">
        <v>2.1947274569358806</v>
      </c>
      <c r="F72" s="11">
        <f t="shared" si="51"/>
        <v>4.991268184266354</v>
      </c>
      <c r="G72" s="200">
        <f t="shared" si="52"/>
        <v>5.2259028919880324E-2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0.77653959509924098</v>
      </c>
      <c r="C73" s="11">
        <v>1.0261714790252752</v>
      </c>
      <c r="D73" s="11">
        <f t="shared" si="50"/>
        <v>0.24963188392603419</v>
      </c>
      <c r="E73" s="11">
        <v>0.27652611105591612</v>
      </c>
      <c r="F73" s="11">
        <f t="shared" si="51"/>
        <v>0.52615799498195037</v>
      </c>
      <c r="G73" s="200">
        <f t="shared" si="52"/>
        <v>2.0515152981776197E-2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4.245208638141138</v>
      </c>
      <c r="C74" s="11">
        <v>5.5455877923972885</v>
      </c>
      <c r="D74" s="11">
        <f t="shared" ref="D74:D75" si="56">C74-B74</f>
        <v>1.3003791542561505</v>
      </c>
      <c r="E74" s="11">
        <v>2.4935587960815373</v>
      </c>
      <c r="F74" s="11">
        <f t="shared" ref="F74:F75" si="57">SUM(D74:E74)</f>
        <v>3.7939379503376878</v>
      </c>
      <c r="G74" s="200">
        <f t="shared" si="52"/>
        <v>3.1285144721146629E-2</v>
      </c>
      <c r="I74" s="11" t="str">
        <f>I63</f>
        <v>Managers, directors and senior officials</v>
      </c>
      <c r="J74" s="11">
        <f t="array" ref="J74:J82">MMULT(aggregation!$B$13:$AA$21,B181:B206)</f>
        <v>18.19887107122835</v>
      </c>
      <c r="K74" s="11">
        <f t="array" ref="K74:K82">MMULT(aggregation!$B$13:$AA$21,C181:C206)</f>
        <v>16.679432896251498</v>
      </c>
      <c r="L74" s="11">
        <f t="array" ref="L74:L82">MMULT(aggregation!$B$13:$AA$21,D181:D206)</f>
        <v>-1.5194381749768509</v>
      </c>
      <c r="M74" s="11">
        <f t="array" ref="M74:M82">MMULT(aggregation!$B$13:$AA$21,E181:E206)</f>
        <v>7.5188217045552612</v>
      </c>
      <c r="N74" s="11">
        <f t="array" ref="N74:N82">MMULT(aggregation!$B$13:$AA$21,F181:F206)</f>
        <v>5.9993835295784104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8.828720924221658</v>
      </c>
      <c r="C75" s="11">
        <v>12.550722287231013</v>
      </c>
      <c r="D75" s="11">
        <f t="shared" si="56"/>
        <v>3.7220013630093547</v>
      </c>
      <c r="E75" s="11">
        <v>5.3094357175432645</v>
      </c>
      <c r="F75" s="11">
        <f t="shared" si="57"/>
        <v>9.0314370805526192</v>
      </c>
      <c r="G75" s="200">
        <f t="shared" si="52"/>
        <v>3.1889040705814109E-2</v>
      </c>
      <c r="I75" s="11" t="str">
        <f>I64</f>
        <v>Professional occupations</v>
      </c>
      <c r="J75" s="11">
        <v>19.753928392140402</v>
      </c>
      <c r="K75" s="11">
        <v>21.253511023075376</v>
      </c>
      <c r="L75" s="11">
        <v>1.4995826309349773</v>
      </c>
      <c r="M75" s="11">
        <v>8.2278577303948222</v>
      </c>
      <c r="N75" s="11">
        <v>9.7274403613297995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5.2325611504894187</v>
      </c>
      <c r="C76" s="11">
        <v>8.643538737991868</v>
      </c>
      <c r="D76" s="11">
        <f t="shared" si="50"/>
        <v>3.4109775875024493</v>
      </c>
      <c r="E76" s="11">
        <v>3.8436514642305504</v>
      </c>
      <c r="F76" s="11">
        <f t="shared" si="51"/>
        <v>7.2546290517329997</v>
      </c>
      <c r="G76" s="200">
        <f t="shared" si="52"/>
        <v>3.7399473465419719E-2</v>
      </c>
      <c r="I76" s="11" t="str">
        <f>I65</f>
        <v>Associate professional occupations</v>
      </c>
      <c r="J76" s="11">
        <v>20.958898537009986</v>
      </c>
      <c r="K76" s="11">
        <v>20.899413193563564</v>
      </c>
      <c r="L76" s="11">
        <v>-5.9485343446423977E-2</v>
      </c>
      <c r="M76" s="11">
        <v>9.1744230758348095</v>
      </c>
      <c r="N76" s="11">
        <v>9.114937732388384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1.0041677412350367</v>
      </c>
      <c r="C77" s="11">
        <v>1.6696756158075647</v>
      </c>
      <c r="D77" s="11">
        <f t="shared" si="50"/>
        <v>0.66550787457252802</v>
      </c>
      <c r="E77" s="11">
        <v>0.84002766548870911</v>
      </c>
      <c r="F77" s="11">
        <f t="shared" si="51"/>
        <v>1.5055355400612371</v>
      </c>
      <c r="G77" s="200">
        <f t="shared" si="52"/>
        <v>4.1357968694655023E-2</v>
      </c>
      <c r="I77" s="11" t="str">
        <f>I66</f>
        <v>Administrative and secretarial occupations</v>
      </c>
      <c r="J77" s="11">
        <v>18.81068932091555</v>
      </c>
      <c r="K77" s="11">
        <v>11.690048804070514</v>
      </c>
      <c r="L77" s="11">
        <v>-7.1206405168450377</v>
      </c>
      <c r="M77" s="11">
        <v>7.7937440151157986</v>
      </c>
      <c r="N77" s="11">
        <v>0.67310349827076066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0.15926807960168604</v>
      </c>
      <c r="C78" s="11">
        <v>0.22244252696112038</v>
      </c>
      <c r="D78" s="11">
        <f t="shared" si="50"/>
        <v>6.3174447359434338E-2</v>
      </c>
      <c r="E78" s="11">
        <v>0.10825728856907306</v>
      </c>
      <c r="F78" s="11">
        <f t="shared" si="51"/>
        <v>0.17143173592850741</v>
      </c>
      <c r="G78" s="200">
        <f t="shared" si="52"/>
        <v>3.5179703858387423E-2</v>
      </c>
      <c r="I78" s="11" t="str">
        <f t="shared" ref="I78:I82" si="58">I67</f>
        <v>Skilled trades occupations</v>
      </c>
      <c r="J78" s="11">
        <v>21.772333208513203</v>
      </c>
      <c r="K78" s="11">
        <v>20.692148264676149</v>
      </c>
      <c r="L78" s="11">
        <v>-1.0801849438370574</v>
      </c>
      <c r="M78" s="11">
        <v>8.0710215482967413</v>
      </c>
      <c r="N78" s="11">
        <v>6.9908366044596839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0.6005758219852142</v>
      </c>
      <c r="C79" s="11">
        <v>1.2655877812752319</v>
      </c>
      <c r="D79" s="11">
        <f t="shared" si="50"/>
        <v>0.66501195929001766</v>
      </c>
      <c r="E79" s="11">
        <v>0.46141438244422989</v>
      </c>
      <c r="F79" s="11">
        <f t="shared" si="51"/>
        <v>1.1264263417342475</v>
      </c>
      <c r="G79" s="200">
        <f t="shared" si="52"/>
        <v>3.8732000137898126E-2</v>
      </c>
      <c r="I79" s="11" t="str">
        <f t="shared" si="58"/>
        <v>Caring, leisure and other service occupations</v>
      </c>
      <c r="J79" s="11">
        <v>28.117813424278424</v>
      </c>
      <c r="K79" s="11">
        <v>30.260546772201064</v>
      </c>
      <c r="L79" s="11">
        <v>2.1427333479226385</v>
      </c>
      <c r="M79" s="11">
        <v>15.72646491424106</v>
      </c>
      <c r="N79" s="11">
        <v>17.8691982621637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0.29915787018035822</v>
      </c>
      <c r="C80" s="11">
        <v>0.39331178450577964</v>
      </c>
      <c r="D80" s="11">
        <f t="shared" ref="D80" si="59">C80-B80</f>
        <v>9.4153914325421417E-2</v>
      </c>
      <c r="E80" s="11">
        <v>0.17610750034382899</v>
      </c>
      <c r="F80" s="11">
        <f t="shared" ref="F80" si="60">SUM(D80:E80)</f>
        <v>0.27026141466925041</v>
      </c>
      <c r="G80" s="200">
        <f t="shared" si="52"/>
        <v>3.1341236306970277E-2</v>
      </c>
      <c r="I80" s="11" t="str">
        <f t="shared" si="58"/>
        <v>Sales and customer service occupations</v>
      </c>
      <c r="J80" s="11">
        <v>16.721611462042496</v>
      </c>
      <c r="K80" s="11">
        <v>17.341887837869994</v>
      </c>
      <c r="L80" s="11">
        <v>0.62027637582749673</v>
      </c>
      <c r="M80" s="11">
        <v>7.4499938009527202</v>
      </c>
      <c r="N80" s="11">
        <v>8.0702701767802161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0.63501965506516</v>
      </c>
      <c r="C81" s="11">
        <v>1.2907262822731569</v>
      </c>
      <c r="D81" s="11">
        <f t="shared" si="50"/>
        <v>0.65570662720799688</v>
      </c>
      <c r="E81" s="11">
        <v>0.53644171188192802</v>
      </c>
      <c r="F81" s="11">
        <f t="shared" si="51"/>
        <v>1.192148339089925</v>
      </c>
      <c r="G81" s="200">
        <f t="shared" si="52"/>
        <v>4.1668153536025043E-2</v>
      </c>
      <c r="I81" s="11" t="str">
        <f t="shared" si="58"/>
        <v>Process, plant and machine operatives</v>
      </c>
      <c r="J81" s="11">
        <v>8.4936002001519899</v>
      </c>
      <c r="K81" s="11">
        <v>9.8244502014148694</v>
      </c>
      <c r="L81" s="11">
        <v>1.3308500012628786</v>
      </c>
      <c r="M81" s="11">
        <v>4.232979248662943</v>
      </c>
      <c r="N81" s="11">
        <v>5.5638292499258215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3.1397586024760864</v>
      </c>
      <c r="C82" s="11">
        <v>5.5078609330784118</v>
      </c>
      <c r="D82" s="11">
        <f t="shared" si="50"/>
        <v>2.3681023306023254</v>
      </c>
      <c r="E82" s="11">
        <v>2.6549889615495932</v>
      </c>
      <c r="F82" s="11">
        <f t="shared" si="51"/>
        <v>5.0230912921519186</v>
      </c>
      <c r="G82" s="200">
        <f t="shared" si="52"/>
        <v>4.1699728182305051E-2</v>
      </c>
      <c r="I82" s="11" t="str">
        <f t="shared" si="58"/>
        <v>Elementary occupations</v>
      </c>
      <c r="J82" s="11">
        <v>17.146388825580111</v>
      </c>
      <c r="K82" s="11">
        <v>15.388740673792514</v>
      </c>
      <c r="L82" s="11">
        <v>-1.7576481517875995</v>
      </c>
      <c r="M82" s="11">
        <v>7.7590417042205289</v>
      </c>
      <c r="N82" s="11">
        <v>6.0013935524329289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0.56626247851126943</v>
      </c>
      <c r="C83" s="11">
        <v>0.79840741173523788</v>
      </c>
      <c r="D83" s="11">
        <f t="shared" ref="D83:D84" si="61">C83-B83</f>
        <v>0.23214493322396845</v>
      </c>
      <c r="E83" s="11">
        <v>0.37707337029126564</v>
      </c>
      <c r="F83" s="11">
        <f t="shared" ref="F83:F84" si="62">SUM(D83:E83)</f>
        <v>0.60921830351523409</v>
      </c>
      <c r="G83" s="200">
        <f t="shared" si="52"/>
        <v>3.4609758122232437E-2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4.9520850307800124E-2</v>
      </c>
      <c r="C84" s="11">
        <v>5.7207071591663654E-2</v>
      </c>
      <c r="D84" s="11">
        <f t="shared" si="61"/>
        <v>7.6862212838635299E-3</v>
      </c>
      <c r="E84" s="11">
        <v>2.4927540731799157E-2</v>
      </c>
      <c r="F84" s="11">
        <f t="shared" si="62"/>
        <v>3.2613762015662684E-2</v>
      </c>
      <c r="G84" s="200">
        <f t="shared" si="52"/>
        <v>2.7553591520271592E-2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2.1198283054176628</v>
      </c>
      <c r="C85" s="11">
        <v>3.6346917032973516</v>
      </c>
      <c r="D85" s="11">
        <f t="shared" si="50"/>
        <v>1.5148633978796888</v>
      </c>
      <c r="E85" s="11">
        <v>1.3793737728534332</v>
      </c>
      <c r="F85" s="11">
        <f t="shared" si="51"/>
        <v>2.8942371707331223</v>
      </c>
      <c r="G85" s="200">
        <f t="shared" si="52"/>
        <v>3.3977819295945233E-2</v>
      </c>
      <c r="I85" s="11" t="str">
        <f>I74</f>
        <v>Managers, directors and senior officials</v>
      </c>
      <c r="J85" s="11">
        <f t="array" ref="J85:J93">MMULT(aggregation!$B$13:$AA$21,B210:B235)</f>
        <v>14.271945516205397</v>
      </c>
      <c r="K85" s="11">
        <f t="array" ref="K85:K93">MMULT(aggregation!$B$13:$AA$21,C210:C235)</f>
        <v>11.357757981611849</v>
      </c>
      <c r="L85" s="11">
        <f t="array" ref="L85:L93">MMULT(aggregation!$B$13:$AA$21,D210:D235)</f>
        <v>-2.9141875345935482</v>
      </c>
      <c r="M85" s="11">
        <f t="array" ref="M85:M93">MMULT(aggregation!$B$13:$AA$21,E210:E235)</f>
        <v>6.0476112333334324</v>
      </c>
      <c r="N85" s="11">
        <f t="array" ref="N85:N93">MMULT(aggregation!$B$13:$AA$21,F210:F235)</f>
        <v>3.1334236987398838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0.6979397080397215</v>
      </c>
      <c r="C86" s="11">
        <v>1.1908623638592959</v>
      </c>
      <c r="D86" s="11">
        <f t="shared" si="50"/>
        <v>0.4929226558195744</v>
      </c>
      <c r="E86" s="11">
        <v>0.48001757705405607</v>
      </c>
      <c r="F86" s="11">
        <f t="shared" si="51"/>
        <v>0.97294023287363052</v>
      </c>
      <c r="G86" s="200">
        <f t="shared" si="52"/>
        <v>3.5509551106354786E-2</v>
      </c>
      <c r="I86" s="11" t="str">
        <f>I75</f>
        <v>Professional occupations</v>
      </c>
      <c r="J86" s="11">
        <v>13.028698130284141</v>
      </c>
      <c r="K86" s="11">
        <v>11.93955444952406</v>
      </c>
      <c r="L86" s="11">
        <v>-1.0891436807600812</v>
      </c>
      <c r="M86" s="11">
        <v>5.0118214476652447</v>
      </c>
      <c r="N86" s="11">
        <v>3.9226777669051636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0.20996908108261936</v>
      </c>
      <c r="C87" s="11">
        <v>0.4399312418136096</v>
      </c>
      <c r="D87" s="11">
        <f t="shared" ref="D87:D88" si="63">C87-B87</f>
        <v>0.22996216073099024</v>
      </c>
      <c r="E87" s="11">
        <v>0.15501760326401706</v>
      </c>
      <c r="F87" s="11">
        <f t="shared" ref="F87:F88" si="64">SUM(D87:E87)</f>
        <v>0.38497976399500733</v>
      </c>
      <c r="G87" s="200">
        <f t="shared" si="52"/>
        <v>3.7547794430343284E-2</v>
      </c>
      <c r="I87" s="11" t="str">
        <f>I76</f>
        <v>Associate professional occupations</v>
      </c>
      <c r="J87" s="11">
        <v>15.201600650454449</v>
      </c>
      <c r="K87" s="11">
        <v>12.563147962901489</v>
      </c>
      <c r="L87" s="11">
        <v>-2.6384526875529595</v>
      </c>
      <c r="M87" s="11">
        <v>5.632459695363524</v>
      </c>
      <c r="N87" s="11">
        <v>2.9940070078105641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0.6612408868593167</v>
      </c>
      <c r="C88" s="11">
        <v>1.0141205057398228</v>
      </c>
      <c r="D88" s="11">
        <f t="shared" si="63"/>
        <v>0.35287961888050612</v>
      </c>
      <c r="E88" s="11">
        <v>0.52704345994716939</v>
      </c>
      <c r="F88" s="11">
        <f t="shared" si="64"/>
        <v>0.87992307882767551</v>
      </c>
      <c r="G88" s="200">
        <f t="shared" si="52"/>
        <v>3.985003738813031E-2</v>
      </c>
      <c r="I88" s="11" t="str">
        <f>I77</f>
        <v>Administrative and secretarial occupations</v>
      </c>
      <c r="J88" s="11">
        <v>18.862458871997998</v>
      </c>
      <c r="K88" s="11">
        <v>9.7786298142835637</v>
      </c>
      <c r="L88" s="11">
        <v>-9.0838290577144356</v>
      </c>
      <c r="M88" s="11">
        <v>6.2006414651921578</v>
      </c>
      <c r="N88" s="11">
        <v>-2.8831875925222765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0.12005866925558636</v>
      </c>
      <c r="C89" s="11">
        <v>0.40644917238121359</v>
      </c>
      <c r="D89" s="11">
        <f t="shared" si="50"/>
        <v>0.28639050312562719</v>
      </c>
      <c r="E89" s="11">
        <v>0.15820760805034983</v>
      </c>
      <c r="F89" s="11">
        <f t="shared" si="51"/>
        <v>0.44459811117597703</v>
      </c>
      <c r="G89" s="200">
        <f t="shared" si="52"/>
        <v>5.7639844194861123E-2</v>
      </c>
      <c r="I89" s="11" t="str">
        <f t="shared" ref="I89:I93" si="65">I78</f>
        <v>Skilled trades occupations</v>
      </c>
      <c r="J89" s="11">
        <v>16.852344011706819</v>
      </c>
      <c r="K89" s="11">
        <v>15.463815227971107</v>
      </c>
      <c r="L89" s="11">
        <v>-1.3885287837357105</v>
      </c>
      <c r="M89" s="11">
        <v>6.7657410909474089</v>
      </c>
      <c r="N89" s="11">
        <v>5.377212307211698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2.2853657639843123</v>
      </c>
      <c r="C90" s="11">
        <v>3.5649947942571254</v>
      </c>
      <c r="D90" s="11">
        <f t="shared" ref="D90" si="66">C90-B90</f>
        <v>1.2796290302728131</v>
      </c>
      <c r="E90" s="11">
        <v>1.6518579837704328</v>
      </c>
      <c r="F90" s="11">
        <f t="shared" ref="F90" si="67">SUM(D90:E90)</f>
        <v>2.9314870140432459</v>
      </c>
      <c r="G90" s="200">
        <f t="shared" ref="G90:G91" si="68">IF(B90&gt;0,(1+(E90/B90))^(1/($C$6-$B$6))-1,0)</f>
        <v>3.6928851822942699E-2</v>
      </c>
      <c r="I90" s="11" t="str">
        <f t="shared" si="65"/>
        <v>Caring, leisure and other service occupations</v>
      </c>
      <c r="J90" s="11">
        <v>19.418950422242514</v>
      </c>
      <c r="K90" s="11">
        <v>15.017138199900636</v>
      </c>
      <c r="L90" s="11">
        <v>-4.4018122223418796</v>
      </c>
      <c r="M90" s="11">
        <v>7.9574227005866511</v>
      </c>
      <c r="N90" s="11">
        <v>3.5556104782447715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105.97213688763328</v>
      </c>
      <c r="C91" s="11">
        <f t="shared" ref="C91:F91" si="69">SUM(C65:C90)</f>
        <v>154.59465622467891</v>
      </c>
      <c r="D91" s="11">
        <f t="shared" si="69"/>
        <v>48.622519337045631</v>
      </c>
      <c r="E91" s="11">
        <f t="shared" si="69"/>
        <v>67.237623299819219</v>
      </c>
      <c r="F91" s="11">
        <f t="shared" si="69"/>
        <v>115.86014263686484</v>
      </c>
      <c r="G91" s="200">
        <f t="shared" si="68"/>
        <v>3.329749825158812E-2</v>
      </c>
      <c r="I91" s="11" t="str">
        <f t="shared" si="65"/>
        <v>Sales and customer service occupations</v>
      </c>
      <c r="J91" s="11">
        <v>14.418282918057251</v>
      </c>
      <c r="K91" s="11">
        <v>12.015373350958015</v>
      </c>
      <c r="L91" s="11">
        <v>-2.4029095670992344</v>
      </c>
      <c r="M91" s="11">
        <v>5.8015332521230043</v>
      </c>
      <c r="N91" s="11">
        <v>3.3986236850237694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10.569824953626318</v>
      </c>
      <c r="K92" s="11">
        <v>9.8654542970783101</v>
      </c>
      <c r="L92" s="11">
        <v>-0.70437065654800701</v>
      </c>
      <c r="M92" s="11">
        <v>5.0720514133463865</v>
      </c>
      <c r="N92" s="11">
        <v>4.3676807567983795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24.449563844988777</v>
      </c>
      <c r="K93" s="11">
        <v>21.812396148129192</v>
      </c>
      <c r="L93" s="11">
        <v>-2.6371676968595867</v>
      </c>
      <c r="M93" s="11">
        <v>10.570704414590256</v>
      </c>
      <c r="N93" s="11">
        <v>7.9335367177306697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22.039151522659655</v>
      </c>
      <c r="C94" s="11">
        <v>22.936230886030476</v>
      </c>
      <c r="D94" s="11">
        <f>C94-B94</f>
        <v>0.89707936337082117</v>
      </c>
      <c r="E94" s="11">
        <v>12.274677074106625</v>
      </c>
      <c r="F94" s="11">
        <f>SUM(D94:E94)</f>
        <v>13.171756437477447</v>
      </c>
      <c r="G94" s="200">
        <f>IF(B94&gt;0,(1+(E94/B94))^(1/($C$6-$B$6))-1,0)</f>
        <v>2.9955087417148807E-2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7.2403369456665905</v>
      </c>
      <c r="C95" s="11">
        <v>9.2720813024005384</v>
      </c>
      <c r="D95" s="11">
        <f t="shared" ref="D95:D118" si="72">C95-B95</f>
        <v>2.0317443567339479</v>
      </c>
      <c r="E95" s="11">
        <v>5.1986590069939611</v>
      </c>
      <c r="F95" s="11">
        <f t="shared" ref="F95:F118" si="73">SUM(D95:E95)</f>
        <v>7.230403363727909</v>
      </c>
      <c r="G95" s="200">
        <f t="shared" ref="G95:G120" si="74">IF(B95&gt;0,(1+(E95/B95))^(1/($C$6-$B$6))-1,0)</f>
        <v>3.6736613979317045E-2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19.586198826340819</v>
      </c>
      <c r="C96" s="11">
        <v>25.568788838627505</v>
      </c>
      <c r="D96" s="11">
        <f t="shared" si="72"/>
        <v>5.9825900122866855</v>
      </c>
      <c r="E96" s="11">
        <v>9.5936297388312592</v>
      </c>
      <c r="F96" s="11">
        <f t="shared" si="73"/>
        <v>15.576219751117945</v>
      </c>
      <c r="G96" s="200">
        <f t="shared" si="74"/>
        <v>2.6933146331641122E-2</v>
      </c>
      <c r="I96" s="11" t="str">
        <f>I85</f>
        <v>Managers, directors and senior officials</v>
      </c>
      <c r="J96" s="11">
        <f t="array" ref="J96:J104">MMULT(aggregation!$B$13:$AA$21,B239:B264)</f>
        <v>8.6699891782455207</v>
      </c>
      <c r="K96" s="11">
        <f t="array" ref="K96:K104">MMULT(aggregation!$B$13:$AA$21,C239:C264)</f>
        <v>6.2220394965347445</v>
      </c>
      <c r="L96" s="11">
        <f t="array" ref="L96:L104">MMULT(aggregation!$B$13:$AA$21,D239:D264)</f>
        <v>-2.4479496817107758</v>
      </c>
      <c r="M96" s="11">
        <f t="array" ref="M96:M104">MMULT(aggregation!$B$13:$AA$21,E239:E264)</f>
        <v>3.2969097094715369</v>
      </c>
      <c r="N96" s="11">
        <f t="array" ref="N96:N104">MMULT(aggregation!$B$13:$AA$21,F239:F264)</f>
        <v>0.84896002776076118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13.819945450453076</v>
      </c>
      <c r="C97" s="11">
        <v>14.776418764006065</v>
      </c>
      <c r="D97" s="11">
        <f t="shared" si="72"/>
        <v>0.95647331355298881</v>
      </c>
      <c r="E97" s="11">
        <v>8.0543382128543364</v>
      </c>
      <c r="F97" s="11">
        <f t="shared" si="73"/>
        <v>9.0108115264073252</v>
      </c>
      <c r="G97" s="200">
        <f t="shared" si="74"/>
        <v>3.1086658379195109E-2</v>
      </c>
      <c r="I97" s="11" t="str">
        <f>I86</f>
        <v>Professional occupations</v>
      </c>
      <c r="J97" s="11">
        <v>7.3675009328494543</v>
      </c>
      <c r="K97" s="11">
        <v>5.4123752650712253</v>
      </c>
      <c r="L97" s="11">
        <v>-1.9551256677782296</v>
      </c>
      <c r="M97" s="11">
        <v>2.5340584100118564</v>
      </c>
      <c r="N97" s="11">
        <v>0.57893274223362656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11.162110098815011</v>
      </c>
      <c r="C98" s="11">
        <v>7.8800128729886101</v>
      </c>
      <c r="D98" s="11">
        <f t="shared" ref="D98" si="75">C98-B98</f>
        <v>-3.2820972258264014</v>
      </c>
      <c r="E98" s="11">
        <v>4.6567073815231037</v>
      </c>
      <c r="F98" s="11">
        <f t="shared" ref="F98" si="76">SUM(D98:E98)</f>
        <v>1.3746101556967023</v>
      </c>
      <c r="G98" s="200">
        <f t="shared" si="74"/>
        <v>2.3517283876084871E-2</v>
      </c>
      <c r="I98" s="11" t="str">
        <f>I87</f>
        <v>Associate professional occupations</v>
      </c>
      <c r="J98" s="11">
        <v>8.3807169057651585</v>
      </c>
      <c r="K98" s="11">
        <v>5.4775967656732076</v>
      </c>
      <c r="L98" s="11">
        <v>-2.9031201400919504</v>
      </c>
      <c r="M98" s="11">
        <v>2.554315986425026</v>
      </c>
      <c r="N98" s="11">
        <v>-0.34880415366692463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23.688685303324771</v>
      </c>
      <c r="C99" s="11">
        <v>26.058735549708295</v>
      </c>
      <c r="D99" s="11">
        <f t="shared" si="72"/>
        <v>2.3700502463835242</v>
      </c>
      <c r="E99" s="11">
        <v>12.70916620546951</v>
      </c>
      <c r="F99" s="11">
        <f t="shared" si="73"/>
        <v>15.079216451853034</v>
      </c>
      <c r="G99" s="200">
        <f t="shared" si="74"/>
        <v>2.9048046836881669E-2</v>
      </c>
      <c r="I99" s="11" t="str">
        <f>I88</f>
        <v>Administrative and secretarial occupations</v>
      </c>
      <c r="J99" s="11">
        <v>10.010440968116781</v>
      </c>
      <c r="K99" s="11">
        <v>1.8683013638444534</v>
      </c>
      <c r="L99" s="11">
        <v>-8.1421396042723284</v>
      </c>
      <c r="M99" s="11">
        <v>2.035206856423954</v>
      </c>
      <c r="N99" s="11">
        <v>-6.1069327478483739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4.4917467443455994</v>
      </c>
      <c r="C100" s="11">
        <v>4.8334750190672535</v>
      </c>
      <c r="D100" s="11">
        <f t="shared" si="72"/>
        <v>0.34172827472165412</v>
      </c>
      <c r="E100" s="11">
        <v>2.0407898395658033</v>
      </c>
      <c r="F100" s="11">
        <f t="shared" si="73"/>
        <v>2.3825181142874574</v>
      </c>
      <c r="G100" s="200">
        <f t="shared" si="74"/>
        <v>2.5284611883899411E-2</v>
      </c>
      <c r="I100" s="11" t="str">
        <f t="shared" ref="I100:I104" si="77">I89</f>
        <v>Skilled trades occupations</v>
      </c>
      <c r="J100" s="11">
        <v>9.8141981048855449</v>
      </c>
      <c r="K100" s="11">
        <v>8.6896196016737619</v>
      </c>
      <c r="L100" s="11">
        <v>-1.124578503211785</v>
      </c>
      <c r="M100" s="11">
        <v>3.7646966205621055</v>
      </c>
      <c r="N100" s="11">
        <v>2.6401181173503203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5.1160215021767721</v>
      </c>
      <c r="C101" s="11">
        <v>10.66595458925525</v>
      </c>
      <c r="D101" s="11">
        <f t="shared" si="72"/>
        <v>5.549933087078478</v>
      </c>
      <c r="E101" s="11">
        <v>5.6313315715071237</v>
      </c>
      <c r="F101" s="11">
        <f t="shared" si="73"/>
        <v>11.181264658585601</v>
      </c>
      <c r="G101" s="200">
        <f t="shared" si="74"/>
        <v>5.0730350344035946E-2</v>
      </c>
      <c r="I101" s="11" t="str">
        <f t="shared" si="77"/>
        <v>Caring, leisure and other service occupations</v>
      </c>
      <c r="J101" s="11">
        <v>5.4381725660771858</v>
      </c>
      <c r="K101" s="11">
        <v>3.6211824522156277</v>
      </c>
      <c r="L101" s="11">
        <v>-1.8169901138615572</v>
      </c>
      <c r="M101" s="11">
        <v>1.6670511202206011</v>
      </c>
      <c r="N101" s="11">
        <v>-0.14993899364095625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2.988986906053603</v>
      </c>
      <c r="C102" s="11">
        <v>3.5757772463063842</v>
      </c>
      <c r="D102" s="11">
        <f t="shared" si="72"/>
        <v>0.58679034025278121</v>
      </c>
      <c r="E102" s="11">
        <v>1.2761836350069511</v>
      </c>
      <c r="F102" s="11">
        <f t="shared" si="73"/>
        <v>1.8629739752597323</v>
      </c>
      <c r="G102" s="200">
        <f t="shared" si="74"/>
        <v>2.3986330680034307E-2</v>
      </c>
      <c r="I102" s="11" t="str">
        <f t="shared" si="77"/>
        <v>Sales and customer service occupations</v>
      </c>
      <c r="J102" s="11">
        <v>8.5195696532928125</v>
      </c>
      <c r="K102" s="11">
        <v>3.9835912827624282</v>
      </c>
      <c r="L102" s="11">
        <v>-4.5359783705303833</v>
      </c>
      <c r="M102" s="11">
        <v>2.1744800802345363</v>
      </c>
      <c r="N102" s="11">
        <v>-2.361498290295847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7.4182477114289291</v>
      </c>
      <c r="C103" s="11">
        <v>7.3176327424492751</v>
      </c>
      <c r="D103" s="11">
        <f t="shared" ref="D103:D104" si="78">C103-B103</f>
        <v>-0.10061496897965405</v>
      </c>
      <c r="E103" s="11">
        <v>3.4219849007714349</v>
      </c>
      <c r="F103" s="11">
        <f t="shared" ref="F103:F104" si="79">SUM(D103:E103)</f>
        <v>3.3213699317917809</v>
      </c>
      <c r="G103" s="200">
        <f t="shared" si="74"/>
        <v>2.5610562018690164E-2</v>
      </c>
      <c r="I103" s="11" t="str">
        <f t="shared" si="77"/>
        <v>Process, plant and machine operatives</v>
      </c>
      <c r="J103" s="11">
        <v>8.1765631229834685</v>
      </c>
      <c r="K103" s="11">
        <v>4.7766982121129686</v>
      </c>
      <c r="L103" s="11">
        <v>-3.3998649108704995</v>
      </c>
      <c r="M103" s="11">
        <v>2.7559429501820021</v>
      </c>
      <c r="N103" s="11">
        <v>-0.64392196068849739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16.772290472945425</v>
      </c>
      <c r="C104" s="11">
        <v>18.593053308910896</v>
      </c>
      <c r="D104" s="11">
        <f t="shared" si="78"/>
        <v>1.8207628359654713</v>
      </c>
      <c r="E104" s="11">
        <v>8.8646564251262987</v>
      </c>
      <c r="F104" s="11">
        <f t="shared" si="79"/>
        <v>10.68541926109177</v>
      </c>
      <c r="G104" s="200">
        <f t="shared" si="74"/>
        <v>2.8690972430508221E-2</v>
      </c>
      <c r="I104" s="11" t="str">
        <f t="shared" si="77"/>
        <v>Elementary occupations</v>
      </c>
      <c r="J104" s="11">
        <v>20.461910391787338</v>
      </c>
      <c r="K104" s="11">
        <v>14.545217017518969</v>
      </c>
      <c r="L104" s="11">
        <v>-5.9166933742683696</v>
      </c>
      <c r="M104" s="11">
        <v>7.2066821734624851</v>
      </c>
      <c r="N104" s="11">
        <v>1.2899887991941155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15.12577130825656</v>
      </c>
      <c r="C105" s="11">
        <v>20.83259127015565</v>
      </c>
      <c r="D105" s="11">
        <f t="shared" si="72"/>
        <v>5.7068199618990896</v>
      </c>
      <c r="E105" s="11">
        <v>10.207298987488112</v>
      </c>
      <c r="F105" s="11">
        <f t="shared" si="73"/>
        <v>15.914118949387202</v>
      </c>
      <c r="G105" s="200">
        <f t="shared" si="74"/>
        <v>3.4978559820175059E-2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2.9794626613293227</v>
      </c>
      <c r="C106" s="11">
        <v>5.5052425761217183</v>
      </c>
      <c r="D106" s="11">
        <f t="shared" si="72"/>
        <v>2.5257799147923956</v>
      </c>
      <c r="E106" s="11">
        <v>2.5498001047384729</v>
      </c>
      <c r="F106" s="11">
        <f t="shared" si="73"/>
        <v>5.075580019530868</v>
      </c>
      <c r="G106" s="200">
        <f t="shared" si="74"/>
        <v>4.2082138682482784E-2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1.3139365347071243</v>
      </c>
      <c r="C107" s="11">
        <v>2.1104056469260688</v>
      </c>
      <c r="D107" s="11">
        <f t="shared" si="72"/>
        <v>0.79646911221894445</v>
      </c>
      <c r="E107" s="11">
        <v>1.1350133676929874</v>
      </c>
      <c r="F107" s="11">
        <f t="shared" si="73"/>
        <v>1.9314824799119319</v>
      </c>
      <c r="G107" s="200">
        <f t="shared" si="74"/>
        <v>4.2382314054834502E-2</v>
      </c>
      <c r="I107" s="11" t="str">
        <f>I96</f>
        <v>Managers, directors and senior officials</v>
      </c>
      <c r="J107" s="11">
        <f t="array" ref="J107:J115">MMULT(aggregation!$B$13:$AA$21,B268:B293)</f>
        <v>1.94259311513115</v>
      </c>
      <c r="K107" s="11">
        <f t="array" ref="K107:K115">MMULT(aggregation!$B$13:$AA$21,C268:C293)</f>
        <v>2.6756914501242841</v>
      </c>
      <c r="L107" s="11">
        <f t="array" ref="L107:L115">MMULT(aggregation!$B$13:$AA$21,D268:D293)</f>
        <v>0.73309833499313426</v>
      </c>
      <c r="M107" s="11">
        <f t="array" ref="M107:M115">MMULT(aggregation!$B$13:$AA$21,E268:E293)</f>
        <v>0.7314385170367399</v>
      </c>
      <c r="N107" s="11">
        <f t="array" ref="N107:N115">MMULT(aggregation!$B$13:$AA$21,F268:F293)</f>
        <v>1.464536852029874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1.5186958972079889</v>
      </c>
      <c r="C108" s="11">
        <v>2.1121491436783608</v>
      </c>
      <c r="D108" s="11">
        <f t="shared" si="72"/>
        <v>0.5934532464703719</v>
      </c>
      <c r="E108" s="11">
        <v>0.92015644660703799</v>
      </c>
      <c r="F108" s="11">
        <f t="shared" si="73"/>
        <v>1.5136096930774099</v>
      </c>
      <c r="G108" s="200">
        <f t="shared" si="74"/>
        <v>3.2082258331405544E-2</v>
      </c>
      <c r="I108" s="11" t="str">
        <f>I97</f>
        <v>Professional occupations</v>
      </c>
      <c r="J108" s="11">
        <v>1.613349069773574</v>
      </c>
      <c r="K108" s="11">
        <v>3.4297932713857868</v>
      </c>
      <c r="L108" s="11">
        <v>1.8164442016122126</v>
      </c>
      <c r="M108" s="11">
        <v>0.81111238409057473</v>
      </c>
      <c r="N108" s="11">
        <v>2.6275565857027869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0.88309285118706038</v>
      </c>
      <c r="C109" s="11">
        <v>1.0298816380035998</v>
      </c>
      <c r="D109" s="11">
        <f t="shared" ref="D109" si="80">C109-B109</f>
        <v>0.1467887868165394</v>
      </c>
      <c r="E109" s="11">
        <v>0.51742670952334935</v>
      </c>
      <c r="F109" s="11">
        <f t="shared" ref="F109" si="81">SUM(D109:E109)</f>
        <v>0.66421549633988874</v>
      </c>
      <c r="G109" s="200">
        <f t="shared" si="74"/>
        <v>3.1222041970575987E-2</v>
      </c>
      <c r="I109" s="11" t="str">
        <f>I98</f>
        <v>Associate professional occupations</v>
      </c>
      <c r="J109" s="11">
        <v>1.8612612028030346</v>
      </c>
      <c r="K109" s="11">
        <v>3.0565567562030198</v>
      </c>
      <c r="L109" s="11">
        <v>1.1952955533999847</v>
      </c>
      <c r="M109" s="11">
        <v>0.74013760180525923</v>
      </c>
      <c r="N109" s="11">
        <v>1.9354331552052444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1.5882411061310935</v>
      </c>
      <c r="C110" s="11">
        <v>2.7332199840852467</v>
      </c>
      <c r="D110" s="11">
        <f t="shared" si="72"/>
        <v>1.1449788779541532</v>
      </c>
      <c r="E110" s="11">
        <v>1.2260058643355363</v>
      </c>
      <c r="F110" s="11">
        <f t="shared" si="73"/>
        <v>2.3709847422896893</v>
      </c>
      <c r="G110" s="200">
        <f t="shared" si="74"/>
        <v>3.8874417193470512E-2</v>
      </c>
      <c r="I110" s="11" t="str">
        <f>I99</f>
        <v>Administrative and secretarial occupations</v>
      </c>
      <c r="J110" s="11">
        <v>2.3671258725099946</v>
      </c>
      <c r="K110" s="11">
        <v>1.3000753116256096</v>
      </c>
      <c r="L110" s="11">
        <v>-1.0670505608843848</v>
      </c>
      <c r="M110" s="11">
        <v>0.50394312793732854</v>
      </c>
      <c r="N110" s="11">
        <v>-0.56310743294705623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8.3760761692598749</v>
      </c>
      <c r="C111" s="11">
        <v>11.370720113805794</v>
      </c>
      <c r="D111" s="11">
        <f>C111-B111</f>
        <v>2.9946439445459188</v>
      </c>
      <c r="E111" s="11">
        <v>6.4344176097729537</v>
      </c>
      <c r="F111" s="11">
        <f>SUM(D111:E111)</f>
        <v>9.4290615543188725</v>
      </c>
      <c r="G111" s="200">
        <f t="shared" si="74"/>
        <v>3.8728213732053929E-2</v>
      </c>
      <c r="I111" s="11" t="str">
        <f t="shared" ref="I111:I115" si="82">I100</f>
        <v>Skilled trades occupations</v>
      </c>
      <c r="J111" s="11">
        <v>3.9242262621037334</v>
      </c>
      <c r="K111" s="11">
        <v>2.0513101744572197</v>
      </c>
      <c r="L111" s="11">
        <v>-1.8729160876465141</v>
      </c>
      <c r="M111" s="11">
        <v>0.87545999313420886</v>
      </c>
      <c r="N111" s="11">
        <v>-0.99745609451230499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2.5670907897154112</v>
      </c>
      <c r="C112" s="11">
        <v>3.7677106807107128</v>
      </c>
      <c r="D112" s="11">
        <f t="shared" ref="D112:D113" si="83">C112-B112</f>
        <v>1.2006198909953016</v>
      </c>
      <c r="E112" s="11">
        <v>1.8966044247394567</v>
      </c>
      <c r="F112" s="11">
        <f t="shared" ref="F112:F113" si="84">SUM(D112:E112)</f>
        <v>3.0972243157347581</v>
      </c>
      <c r="G112" s="200">
        <f t="shared" si="74"/>
        <v>3.7568759498367132E-2</v>
      </c>
      <c r="I112" s="11" t="str">
        <f t="shared" si="82"/>
        <v>Caring, leisure and other service occupations</v>
      </c>
      <c r="J112" s="11">
        <v>1.5267662901888865</v>
      </c>
      <c r="K112" s="11">
        <v>1.3861602533032908</v>
      </c>
      <c r="L112" s="11">
        <v>-0.1406060368855955</v>
      </c>
      <c r="M112" s="11">
        <v>0.3766837143850239</v>
      </c>
      <c r="N112" s="11">
        <v>0.2360776774994284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0.18744779042564233</v>
      </c>
      <c r="C113" s="11">
        <v>0.23350349372258339</v>
      </c>
      <c r="D113" s="11">
        <f t="shared" si="83"/>
        <v>4.6055703296941058E-2</v>
      </c>
      <c r="E113" s="11">
        <v>0.12911387783397127</v>
      </c>
      <c r="F113" s="11">
        <f t="shared" si="84"/>
        <v>0.17516958113091233</v>
      </c>
      <c r="G113" s="200">
        <f t="shared" si="74"/>
        <v>3.555189252829849E-2</v>
      </c>
      <c r="I113" s="11" t="str">
        <f t="shared" si="82"/>
        <v>Sales and customer service occupations</v>
      </c>
      <c r="J113" s="11">
        <v>3.0003905807142224</v>
      </c>
      <c r="K113" s="11">
        <v>2.672119605103549</v>
      </c>
      <c r="L113" s="11">
        <v>-0.32827097561067353</v>
      </c>
      <c r="M113" s="11">
        <v>0.71989330313406141</v>
      </c>
      <c r="N113" s="11">
        <v>0.39162232752338788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7.229212792827802</v>
      </c>
      <c r="C114" s="11">
        <v>10.053358343293445</v>
      </c>
      <c r="D114" s="11">
        <f t="shared" si="72"/>
        <v>2.8241455504656425</v>
      </c>
      <c r="E114" s="11">
        <v>4.5447103592915052</v>
      </c>
      <c r="F114" s="11">
        <f t="shared" si="73"/>
        <v>7.3688559097571478</v>
      </c>
      <c r="G114" s="200">
        <f t="shared" si="74"/>
        <v>3.3051594957310915E-2</v>
      </c>
      <c r="I114" s="11" t="str">
        <f t="shared" si="82"/>
        <v>Process, plant and machine operatives</v>
      </c>
      <c r="J114" s="11">
        <v>3.372896502973814</v>
      </c>
      <c r="K114" s="11">
        <v>2.0430214088530905</v>
      </c>
      <c r="L114" s="11">
        <v>-1.3298750941207236</v>
      </c>
      <c r="M114" s="11">
        <v>0.90613878706674345</v>
      </c>
      <c r="N114" s="11">
        <v>-0.42373630705398019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2.4743989113808489</v>
      </c>
      <c r="C115" s="11">
        <v>3.7562015640615556</v>
      </c>
      <c r="D115" s="11">
        <f t="shared" si="72"/>
        <v>1.2818026526807067</v>
      </c>
      <c r="E115" s="11">
        <v>1.6036066573373113</v>
      </c>
      <c r="F115" s="11">
        <f t="shared" si="73"/>
        <v>2.885409310018018</v>
      </c>
      <c r="G115" s="200">
        <f t="shared" si="74"/>
        <v>3.3868269483097624E-2</v>
      </c>
      <c r="I115" s="11" t="str">
        <f t="shared" si="82"/>
        <v>Elementary occupations</v>
      </c>
      <c r="J115" s="11">
        <v>7.7215833127430669</v>
      </c>
      <c r="K115" s="11">
        <v>5.6857161206357869</v>
      </c>
      <c r="L115" s="11">
        <v>-2.03586719210728</v>
      </c>
      <c r="M115" s="11">
        <v>1.6759091954161005</v>
      </c>
      <c r="N115" s="11">
        <v>-0.35995799669117945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0.46188911280210676</v>
      </c>
      <c r="C116" s="11">
        <v>1.018801496725199</v>
      </c>
      <c r="D116" s="11">
        <f t="shared" ref="D116:D117" si="85">C116-B116</f>
        <v>0.55691238392309228</v>
      </c>
      <c r="E116" s="11">
        <v>0.37358341043920484</v>
      </c>
      <c r="F116" s="11">
        <f t="shared" ref="F116:F117" si="86">SUM(D116:E116)</f>
        <v>0.93049579436229712</v>
      </c>
      <c r="G116" s="200">
        <f t="shared" si="74"/>
        <v>4.0302470214368613E-2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1.6736536409541345</v>
      </c>
      <c r="C117" s="11">
        <v>2.4239762929291486</v>
      </c>
      <c r="D117" s="11">
        <f t="shared" si="85"/>
        <v>0.75032265197501413</v>
      </c>
      <c r="E117" s="11">
        <v>1.3393917836304936</v>
      </c>
      <c r="F117" s="11">
        <f t="shared" si="86"/>
        <v>2.089714435605508</v>
      </c>
      <c r="G117" s="200">
        <f t="shared" si="74"/>
        <v>3.9974457450464351E-2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0.40877052925115936</v>
      </c>
      <c r="C118" s="11">
        <v>1.4379049230896339</v>
      </c>
      <c r="D118" s="11">
        <f t="shared" si="72"/>
        <v>1.0291343938384745</v>
      </c>
      <c r="E118" s="11">
        <v>0.68312111726458169</v>
      </c>
      <c r="F118" s="11">
        <f t="shared" si="73"/>
        <v>1.7122555111030562</v>
      </c>
      <c r="G118" s="200">
        <f t="shared" si="74"/>
        <v>6.7693661306679864E-2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7.2987708188362763</v>
      </c>
      <c r="C119" s="11">
        <v>9.7852731907444799</v>
      </c>
      <c r="D119" s="11">
        <f t="shared" ref="D119" si="87">C119-B119</f>
        <v>2.4865023719082036</v>
      </c>
      <c r="E119" s="11">
        <v>5.2629783721620989</v>
      </c>
      <c r="F119" s="11">
        <f t="shared" ref="F119" si="88">SUM(D119:E119)</f>
        <v>7.7494807440703024</v>
      </c>
      <c r="G119" s="200">
        <f t="shared" si="74"/>
        <v>3.6859774342649088E-2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188.41023239848275</v>
      </c>
      <c r="C120" s="11">
        <f t="shared" ref="C120:F120" si="89">SUM(C94:C119)</f>
        <v>229.64910147780375</v>
      </c>
      <c r="D120" s="11">
        <f t="shared" si="89"/>
        <v>41.238869079321077</v>
      </c>
      <c r="E120" s="11">
        <f t="shared" si="89"/>
        <v>112.54535308461347</v>
      </c>
      <c r="F120" s="11">
        <f t="shared" si="89"/>
        <v>153.78422216393457</v>
      </c>
      <c r="G120" s="200">
        <f t="shared" si="74"/>
        <v>3.1715277368697503E-2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4.2983293694511149</v>
      </c>
      <c r="C123" s="11">
        <v>4.1870130105068935</v>
      </c>
      <c r="D123" s="11">
        <f>C123-B123</f>
        <v>-0.11131635894422143</v>
      </c>
      <c r="E123" s="11">
        <v>2.1272508228053204</v>
      </c>
      <c r="F123" s="11">
        <f>SUM(D123:E123)</f>
        <v>2.015934463861099</v>
      </c>
      <c r="G123" s="200">
        <f>IF(B123&gt;0,(1+(E123/B123))^(1/($C$6-$B$6))-1,0)</f>
        <v>2.7166492681491627E-2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2.2796768752973193</v>
      </c>
      <c r="C124" s="11">
        <v>2.8027406952929996</v>
      </c>
      <c r="D124" s="11">
        <f t="shared" ref="D124:D139" si="92">C124-B124</f>
        <v>0.5230638199956803</v>
      </c>
      <c r="E124" s="11">
        <v>1.5925390107389545</v>
      </c>
      <c r="F124" s="11">
        <f t="shared" ref="F124:F131" si="93">SUM(D124:E124)</f>
        <v>2.1156028307346348</v>
      </c>
      <c r="G124" s="200">
        <f t="shared" ref="G124:G147" si="94">IF(B124&gt;0,(1+(E124/B124))^(1/($C$6-$B$6))-1,0)</f>
        <v>3.5950691332747642E-2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2.1698378690789233</v>
      </c>
      <c r="C125" s="11">
        <v>3.0746752702535103</v>
      </c>
      <c r="D125" s="11">
        <f t="shared" si="92"/>
        <v>0.904837401174587</v>
      </c>
      <c r="E125" s="11">
        <v>1.0802872477286469</v>
      </c>
      <c r="F125" s="11">
        <f t="shared" si="93"/>
        <v>1.9851246489032339</v>
      </c>
      <c r="G125" s="200">
        <f t="shared" si="94"/>
        <v>2.730212476184013E-2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4.4216123440556796</v>
      </c>
      <c r="C126" s="11">
        <v>0.89351154448599424</v>
      </c>
      <c r="D126" s="11">
        <f t="shared" si="92"/>
        <v>-3.5281007995696854</v>
      </c>
      <c r="E126" s="11">
        <v>0.79631667614258761</v>
      </c>
      <c r="F126" s="11">
        <f t="shared" si="93"/>
        <v>-2.7317841234270976</v>
      </c>
      <c r="G126" s="200">
        <f t="shared" si="94"/>
        <v>1.1100907545134042E-2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0.88104123900162412</v>
      </c>
      <c r="C127" s="11">
        <v>0.53294426105842352</v>
      </c>
      <c r="D127" s="11">
        <f t="shared" si="92"/>
        <v>-0.3480969779432006</v>
      </c>
      <c r="E127" s="11">
        <v>0.171693222742442</v>
      </c>
      <c r="F127" s="11">
        <f t="shared" si="93"/>
        <v>-0.1764037552007586</v>
      </c>
      <c r="G127" s="200">
        <f>IF(B127&gt;0,(1+(E127/B127))^(1/($C$6-$B$6))-1,0)</f>
        <v>1.1940179757596203E-2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2.3380106275740378</v>
      </c>
      <c r="C128" s="11">
        <v>2.2681903335603817</v>
      </c>
      <c r="D128" s="11">
        <f t="shared" si="92"/>
        <v>-6.9820294013656081E-2</v>
      </c>
      <c r="E128" s="11">
        <v>0.83478890093878622</v>
      </c>
      <c r="F128" s="11">
        <f t="shared" si="93"/>
        <v>0.76496860692513013</v>
      </c>
      <c r="G128" s="200">
        <f t="shared" si="94"/>
        <v>2.0562822045465667E-2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0.79517969549665046</v>
      </c>
      <c r="C129" s="11">
        <v>1.0756708775810102</v>
      </c>
      <c r="D129" s="11">
        <f t="shared" si="92"/>
        <v>0.28049118208435975</v>
      </c>
      <c r="E129" s="11">
        <v>0.43814583973245314</v>
      </c>
      <c r="F129" s="11">
        <f t="shared" si="93"/>
        <v>0.71863702181681288</v>
      </c>
      <c r="G129" s="200">
        <f t="shared" si="94"/>
        <v>2.9692373436043029E-2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2.4504836277502577</v>
      </c>
      <c r="C130" s="11">
        <v>1.712344094167956</v>
      </c>
      <c r="D130" s="11">
        <f t="shared" si="92"/>
        <v>-0.73813953358230178</v>
      </c>
      <c r="E130" s="11">
        <v>1.0340680041867409</v>
      </c>
      <c r="F130" s="11">
        <f t="shared" si="93"/>
        <v>0.29592847060443916</v>
      </c>
      <c r="G130" s="200">
        <f t="shared" si="94"/>
        <v>2.3747859167264851E-2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0.75584680066787979</v>
      </c>
      <c r="C131" s="11">
        <v>0.85617520297977912</v>
      </c>
      <c r="D131" s="11">
        <f t="shared" si="92"/>
        <v>0.10032840231189932</v>
      </c>
      <c r="E131" s="11">
        <v>0.27927937085508558</v>
      </c>
      <c r="F131" s="11">
        <f t="shared" si="93"/>
        <v>0.37960777316698491</v>
      </c>
      <c r="G131" s="200">
        <f t="shared" si="94"/>
        <v>2.1183919380060701E-2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0.96427573984821868</v>
      </c>
      <c r="C132" s="11">
        <v>1.0407706036620854</v>
      </c>
      <c r="D132" s="11">
        <f t="shared" si="92"/>
        <v>7.649486381386672E-2</v>
      </c>
      <c r="E132" s="11">
        <v>0.41886167257622764</v>
      </c>
      <c r="F132" s="11">
        <f t="shared" ref="F132:F133" si="95">SUM(D132:E132)</f>
        <v>0.49535653639009436</v>
      </c>
      <c r="G132" s="200">
        <f t="shared" si="94"/>
        <v>2.4340331387686875E-2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4.4745420221563563</v>
      </c>
      <c r="C133" s="11">
        <v>5.1680040815116284</v>
      </c>
      <c r="D133" s="11">
        <f t="shared" si="92"/>
        <v>0.69346205935527205</v>
      </c>
      <c r="E133" s="11">
        <v>2.3129305186346105</v>
      </c>
      <c r="F133" s="11">
        <f t="shared" si="95"/>
        <v>3.0063925779898826</v>
      </c>
      <c r="G133" s="200">
        <f t="shared" si="94"/>
        <v>2.8167723597353644E-2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5.7853046858567563</v>
      </c>
      <c r="C134" s="11">
        <v>7.6507334959887503</v>
      </c>
      <c r="D134" s="11">
        <f t="shared" si="92"/>
        <v>1.865428810131994</v>
      </c>
      <c r="E134" s="11">
        <v>3.9799959699702052</v>
      </c>
      <c r="F134" s="11">
        <f t="shared" ref="F134:F137" si="96">SUM(D134:E134)</f>
        <v>5.8454247801021992</v>
      </c>
      <c r="G134" s="200">
        <f t="shared" si="94"/>
        <v>3.5517140957365356E-2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1.5212311609843547</v>
      </c>
      <c r="C135" s="11">
        <v>2.0323201731587384</v>
      </c>
      <c r="D135" s="11">
        <f t="shared" si="92"/>
        <v>0.51108901217438363</v>
      </c>
      <c r="E135" s="11">
        <v>1.0771229366757125</v>
      </c>
      <c r="F135" s="11">
        <f t="shared" si="96"/>
        <v>1.5882119488500961</v>
      </c>
      <c r="G135" s="200">
        <f t="shared" si="94"/>
        <v>3.6335101163815331E-2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0.50561494773331217</v>
      </c>
      <c r="C136" s="11">
        <v>0.69490496730181606</v>
      </c>
      <c r="D136" s="11">
        <f t="shared" si="92"/>
        <v>0.18929001956850389</v>
      </c>
      <c r="E136" s="11">
        <v>0.41962749285372131</v>
      </c>
      <c r="F136" s="11">
        <f t="shared" si="96"/>
        <v>0.60891751242222525</v>
      </c>
      <c r="G136" s="200">
        <f t="shared" si="94"/>
        <v>4.1107821944345702E-2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0.56292204211977426</v>
      </c>
      <c r="C137" s="11">
        <v>0.77934844355166255</v>
      </c>
      <c r="D137" s="11">
        <f t="shared" si="92"/>
        <v>0.21642640143188829</v>
      </c>
      <c r="E137" s="11">
        <v>0.3078431956488743</v>
      </c>
      <c r="F137" s="11">
        <f t="shared" si="96"/>
        <v>0.52426959708076259</v>
      </c>
      <c r="G137" s="200">
        <f t="shared" si="94"/>
        <v>2.9509097151734887E-2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0.59891656740269772</v>
      </c>
      <c r="C138" s="11">
        <v>0.7306549539770496</v>
      </c>
      <c r="D138" s="11">
        <f t="shared" si="92"/>
        <v>0.13173838657435188</v>
      </c>
      <c r="E138" s="11">
        <v>0.39008969992943154</v>
      </c>
      <c r="F138" s="11">
        <f t="shared" ref="F138" si="97">SUM(D138:E138)</f>
        <v>0.52182808650378343</v>
      </c>
      <c r="G138" s="200">
        <f t="shared" si="94"/>
        <v>3.4003910278811E-2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0.58445049025042695</v>
      </c>
      <c r="C139" s="11">
        <v>0.857503082817486</v>
      </c>
      <c r="D139" s="11">
        <f t="shared" si="92"/>
        <v>0.27305259256705905</v>
      </c>
      <c r="E139" s="11">
        <v>0.38887159784865238</v>
      </c>
      <c r="F139" s="11">
        <f t="shared" ref="F139" si="98">SUM(D139:E139)</f>
        <v>0.66192419041571138</v>
      </c>
      <c r="G139" s="200">
        <f t="shared" si="94"/>
        <v>3.4587571184722332E-2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6.702632453140982</v>
      </c>
      <c r="C140" s="11">
        <v>6.9879812816571665</v>
      </c>
      <c r="D140" s="11">
        <f>C140-B140</f>
        <v>0.28534882851618448</v>
      </c>
      <c r="E140" s="11">
        <v>3.9118503336333248</v>
      </c>
      <c r="F140" s="11">
        <f>SUM(D140:E140)</f>
        <v>4.1971991621495093</v>
      </c>
      <c r="G140" s="200">
        <f t="shared" si="94"/>
        <v>3.1122417279271897E-2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1.5571816894834696</v>
      </c>
      <c r="C141" s="11">
        <v>2.0750165665698801</v>
      </c>
      <c r="D141" s="11">
        <f t="shared" ref="D141:D147" si="99">C141-B141</f>
        <v>0.51783487708641052</v>
      </c>
      <c r="E141" s="11">
        <v>1.0636078656178163</v>
      </c>
      <c r="F141" s="11">
        <f t="shared" ref="F141:F142" si="100">SUM(D141:E141)</f>
        <v>1.5814427427042268</v>
      </c>
      <c r="G141" s="200">
        <f t="shared" si="94"/>
        <v>3.5315837061390187E-2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5.6427899538483567E-2</v>
      </c>
      <c r="C142" s="11">
        <v>5.1412617055360779E-2</v>
      </c>
      <c r="D142" s="11">
        <f t="shared" si="99"/>
        <v>-5.0152824831227877E-3</v>
      </c>
      <c r="E142" s="11">
        <v>2.7757796324206791E-2</v>
      </c>
      <c r="F142" s="11">
        <f t="shared" si="100"/>
        <v>2.2742513841084003E-2</v>
      </c>
      <c r="G142" s="200">
        <f t="shared" si="94"/>
        <v>2.7029602051043433E-2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2.2311482234560915</v>
      </c>
      <c r="C143" s="11">
        <v>2.7972961066639002</v>
      </c>
      <c r="D143" s="11">
        <f t="shared" si="99"/>
        <v>0.56614788320780862</v>
      </c>
      <c r="E143" s="11">
        <v>1.2921406785327065</v>
      </c>
      <c r="F143" s="11">
        <f t="shared" ref="F143:F144" si="101">SUM(D143:E143)</f>
        <v>1.8582885617405152</v>
      </c>
      <c r="G143" s="200">
        <f t="shared" si="94"/>
        <v>3.0927177793787397E-2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0.86079491983541689</v>
      </c>
      <c r="C144" s="11">
        <v>1.2191473507712456</v>
      </c>
      <c r="D144" s="11">
        <f t="shared" si="99"/>
        <v>0.35835243093582869</v>
      </c>
      <c r="E144" s="11">
        <v>0.5734236826570186</v>
      </c>
      <c r="F144" s="11">
        <f t="shared" si="101"/>
        <v>0.93177611359284729</v>
      </c>
      <c r="G144" s="200">
        <f t="shared" si="94"/>
        <v>3.4620415306846564E-2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0.23607506052411553</v>
      </c>
      <c r="C145" s="11">
        <v>0.51734347502088129</v>
      </c>
      <c r="D145" s="11">
        <f t="shared" si="99"/>
        <v>0.28126841449676576</v>
      </c>
      <c r="E145" s="11">
        <v>0.18551923343853505</v>
      </c>
      <c r="F145" s="11">
        <f t="shared" ref="F145:F146" si="102">SUM(D145:E145)</f>
        <v>0.46678764793530081</v>
      </c>
      <c r="G145" s="200">
        <f t="shared" si="94"/>
        <v>3.9416582129669475E-2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0.72362345880412393</v>
      </c>
      <c r="C146" s="11">
        <v>0.93362601875712037</v>
      </c>
      <c r="D146" s="11">
        <f t="shared" si="99"/>
        <v>0.21000255995299644</v>
      </c>
      <c r="E146" s="11">
        <v>0.55280060140211185</v>
      </c>
      <c r="F146" s="11">
        <f t="shared" si="102"/>
        <v>0.76280316135510828</v>
      </c>
      <c r="G146" s="200">
        <f t="shared" si="94"/>
        <v>3.8561349932439981E-2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0.30586200236488692</v>
      </c>
      <c r="C147" s="11">
        <v>1.0362217855235945</v>
      </c>
      <c r="D147" s="11">
        <f t="shared" si="99"/>
        <v>0.73035978315870753</v>
      </c>
      <c r="E147" s="11">
        <v>0.47960391146147241</v>
      </c>
      <c r="F147" s="11">
        <f t="shared" ref="F147" si="103">SUM(D147:E147)</f>
        <v>1.2099636946201799</v>
      </c>
      <c r="G147" s="200">
        <f t="shared" si="94"/>
        <v>6.4894999550774601E-2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3.7265619205703442</v>
      </c>
      <c r="C148" s="11">
        <v>4.8005093198608471</v>
      </c>
      <c r="D148" s="11">
        <f t="shared" ref="D148" si="104">C148-B148</f>
        <v>1.0739473992905029</v>
      </c>
      <c r="E148" s="11">
        <v>2.5069923832327095</v>
      </c>
      <c r="F148" s="11">
        <f t="shared" ref="F148" si="105">SUM(D148:E148)</f>
        <v>3.5809397825232123</v>
      </c>
      <c r="G148" s="200">
        <f t="shared" ref="G148:G149" si="106">IF(B148&gt;0,(1+(E148/B148))^(1/($C$6-$B$6))-1,0)</f>
        <v>3.4892311239693274E-2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51.787583732443302</v>
      </c>
      <c r="C149" s="11">
        <f t="shared" ref="C149:F149" si="107">SUM(C123:C148)</f>
        <v>56.776059613736166</v>
      </c>
      <c r="D149" s="11">
        <f t="shared" si="107"/>
        <v>4.9884758812928638</v>
      </c>
      <c r="E149" s="11">
        <f t="shared" si="107"/>
        <v>28.243408666308351</v>
      </c>
      <c r="F149" s="11">
        <f t="shared" si="107"/>
        <v>33.231884547601219</v>
      </c>
      <c r="G149" s="200">
        <f t="shared" si="106"/>
        <v>2.9442680964451684E-2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6.0240922665425085</v>
      </c>
      <c r="C152" s="11">
        <v>5.7165729637970992</v>
      </c>
      <c r="D152" s="11">
        <f>C152-B152</f>
        <v>-0.30751930274540928</v>
      </c>
      <c r="E152" s="11">
        <v>2.9157090381243198</v>
      </c>
      <c r="F152" s="11">
        <f>SUM(D152:E152)</f>
        <v>2.6081897353789105</v>
      </c>
      <c r="G152" s="200">
        <f>IF(B152&gt;0,(1+(E152/B152))^(1/($C$6-$B$6))-1,0)</f>
        <v>2.6665772226682094E-2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2.3355144720186578</v>
      </c>
      <c r="C153" s="11">
        <v>2.9393420242200996</v>
      </c>
      <c r="D153" s="11">
        <f t="shared" ref="D153:D168" si="110">C153-B153</f>
        <v>0.6038275522014418</v>
      </c>
      <c r="E153" s="11">
        <v>1.584982513994144</v>
      </c>
      <c r="F153" s="11">
        <f t="shared" ref="F153:F160" si="111">SUM(D153:E153)</f>
        <v>2.188810066195586</v>
      </c>
      <c r="G153" s="200">
        <f t="shared" ref="G153:G155" si="112">IF(B153&gt;0,(1+(E153/B153))^(1/($C$6-$B$6))-1,0)</f>
        <v>3.5135582127014509E-2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4.9327781396500967</v>
      </c>
      <c r="C154" s="11">
        <v>5.4270555718469584</v>
      </c>
      <c r="D154" s="11">
        <f t="shared" si="110"/>
        <v>0.49427743219686171</v>
      </c>
      <c r="E154" s="11">
        <v>1.9906747863564558</v>
      </c>
      <c r="F154" s="11">
        <f t="shared" si="111"/>
        <v>2.4849522185533175</v>
      </c>
      <c r="G154" s="200">
        <f t="shared" si="112"/>
        <v>2.2858151917173553E-2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1.0644489348123778</v>
      </c>
      <c r="C155" s="11">
        <v>1.1660839175878397</v>
      </c>
      <c r="D155" s="11">
        <f t="shared" si="110"/>
        <v>0.1016349827754619</v>
      </c>
      <c r="E155" s="11">
        <v>0.57050698697904401</v>
      </c>
      <c r="F155" s="11">
        <f t="shared" si="111"/>
        <v>0.67214196975450591</v>
      </c>
      <c r="G155" s="200">
        <f t="shared" si="112"/>
        <v>2.9023787936317991E-2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0.44521333118459905</v>
      </c>
      <c r="C156" s="11">
        <v>0.33509844044565884</v>
      </c>
      <c r="D156" s="11">
        <f t="shared" si="110"/>
        <v>-0.11011489073894021</v>
      </c>
      <c r="E156" s="11">
        <v>0.17629014422604583</v>
      </c>
      <c r="F156" s="11">
        <f t="shared" si="111"/>
        <v>6.6175253487105623E-2</v>
      </c>
      <c r="G156" s="200">
        <f>IF(B156&gt;0,(1+(E156/B156))^(1/($C$6-$B$6))-1,0)</f>
        <v>2.2488330319882843E-2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3.6724253474748543</v>
      </c>
      <c r="C157" s="11">
        <v>4.1814183307835044</v>
      </c>
      <c r="D157" s="11">
        <f t="shared" si="110"/>
        <v>0.50899298330865017</v>
      </c>
      <c r="E157" s="11">
        <v>1.8980253664061508</v>
      </c>
      <c r="F157" s="11">
        <f t="shared" si="111"/>
        <v>2.407018349714801</v>
      </c>
      <c r="G157" s="200">
        <f t="shared" ref="G157:G178" si="113">IF(B157&gt;0,(1+(E157/B157))^(1/($C$6-$B$6))-1,0)</f>
        <v>2.8164230076762609E-2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1.7156940907406011</v>
      </c>
      <c r="C158" s="11">
        <v>1.4824512628839581</v>
      </c>
      <c r="D158" s="11">
        <f t="shared" si="110"/>
        <v>-0.23324282785664296</v>
      </c>
      <c r="E158" s="11">
        <v>0.5892486995006706</v>
      </c>
      <c r="F158" s="11">
        <f t="shared" si="111"/>
        <v>0.35600587164402764</v>
      </c>
      <c r="G158" s="200">
        <f t="shared" si="113"/>
        <v>1.9877521026106182E-2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0.83067579998311258</v>
      </c>
      <c r="C159" s="11">
        <v>1.3737716705242566</v>
      </c>
      <c r="D159" s="11">
        <f t="shared" si="110"/>
        <v>0.54309587054114405</v>
      </c>
      <c r="E159" s="11">
        <v>0.69744262624745179</v>
      </c>
      <c r="F159" s="11">
        <f t="shared" si="111"/>
        <v>1.240538496788596</v>
      </c>
      <c r="G159" s="200">
        <f t="shared" si="113"/>
        <v>4.1473834979294688E-2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0.6054151524193766</v>
      </c>
      <c r="C160" s="11">
        <v>0.49626952261079144</v>
      </c>
      <c r="D160" s="11">
        <f t="shared" si="110"/>
        <v>-0.10914562980858517</v>
      </c>
      <c r="E160" s="11">
        <v>0.17657045283403947</v>
      </c>
      <c r="F160" s="11">
        <f t="shared" si="111"/>
        <v>6.74248230254543E-2</v>
      </c>
      <c r="G160" s="200">
        <f t="shared" si="113"/>
        <v>1.7207838521620111E-2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1.134976967572185</v>
      </c>
      <c r="C161" s="11">
        <v>0.93854943937698398</v>
      </c>
      <c r="D161" s="11">
        <f t="shared" si="110"/>
        <v>-0.19642752819520104</v>
      </c>
      <c r="E161" s="11">
        <v>0.44450211153807212</v>
      </c>
      <c r="F161" s="11">
        <f t="shared" ref="F161:F162" si="114">SUM(D161:E161)</f>
        <v>0.24807458334287108</v>
      </c>
      <c r="G161" s="200">
        <f t="shared" si="113"/>
        <v>2.2276683399380381E-2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4.0608072100905339</v>
      </c>
      <c r="C162" s="11">
        <v>4.5608379050685768</v>
      </c>
      <c r="D162" s="11">
        <f t="shared" si="110"/>
        <v>0.50003069497804287</v>
      </c>
      <c r="E162" s="11">
        <v>2.0391826011374143</v>
      </c>
      <c r="F162" s="11">
        <f t="shared" si="114"/>
        <v>2.5392132961154572</v>
      </c>
      <c r="G162" s="200">
        <f t="shared" si="113"/>
        <v>2.749830914689233E-2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5.1146367178653707</v>
      </c>
      <c r="C163" s="11">
        <v>6.2272608335348103</v>
      </c>
      <c r="D163" s="11">
        <f t="shared" si="110"/>
        <v>1.1126241156694396</v>
      </c>
      <c r="E163" s="11">
        <v>3.1255554198985371</v>
      </c>
      <c r="F163" s="11">
        <f t="shared" ref="F163:F166" si="115">SUM(D163:E163)</f>
        <v>4.2381795355679763</v>
      </c>
      <c r="G163" s="200">
        <f t="shared" si="113"/>
        <v>3.230533012393666E-2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1.1658055479018594</v>
      </c>
      <c r="C164" s="11">
        <v>1.3383394789625556</v>
      </c>
      <c r="D164" s="11">
        <f t="shared" si="110"/>
        <v>0.17253393106069614</v>
      </c>
      <c r="E164" s="11">
        <v>0.74176104249412755</v>
      </c>
      <c r="F164" s="11">
        <f t="shared" si="115"/>
        <v>0.9142949735548237</v>
      </c>
      <c r="G164" s="200">
        <f t="shared" si="113"/>
        <v>3.3372514321668323E-2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0.74058893415391625</v>
      </c>
      <c r="C165" s="11">
        <v>0.9926164040261185</v>
      </c>
      <c r="D165" s="11">
        <f t="shared" si="110"/>
        <v>0.25202746987220226</v>
      </c>
      <c r="E165" s="11">
        <v>0.53651951662030284</v>
      </c>
      <c r="F165" s="11">
        <f t="shared" si="115"/>
        <v>0.7885469864925051</v>
      </c>
      <c r="G165" s="200">
        <f t="shared" si="113"/>
        <v>3.6995099377172602E-2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2.1351078346138701</v>
      </c>
      <c r="C166" s="11">
        <v>2.5976574270514607</v>
      </c>
      <c r="D166" s="11">
        <f t="shared" si="110"/>
        <v>0.46254959243759064</v>
      </c>
      <c r="E166" s="11">
        <v>1.0778029238135152</v>
      </c>
      <c r="F166" s="11">
        <f t="shared" si="115"/>
        <v>1.5403525162511058</v>
      </c>
      <c r="G166" s="200">
        <f t="shared" si="113"/>
        <v>2.7618521449022326E-2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0.79451138644045249</v>
      </c>
      <c r="C167" s="11">
        <v>0.88489242119343492</v>
      </c>
      <c r="D167" s="11">
        <f t="shared" si="110"/>
        <v>9.0381034752982425E-2</v>
      </c>
      <c r="E167" s="11">
        <v>0.48333179742536087</v>
      </c>
      <c r="F167" s="11">
        <f t="shared" ref="F167" si="116">SUM(D167:E167)</f>
        <v>0.57371283217834335</v>
      </c>
      <c r="G167" s="200">
        <f t="shared" si="113"/>
        <v>3.2187263049654691E-2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0.71494161415658608</v>
      </c>
      <c r="C168" s="11">
        <v>1.0536295531074045</v>
      </c>
      <c r="D168" s="11">
        <f t="shared" si="110"/>
        <v>0.33868793895081839</v>
      </c>
      <c r="E168" s="11">
        <v>0.48135278872820564</v>
      </c>
      <c r="F168" s="11">
        <f t="shared" ref="F168" si="117">SUM(D168:E168)</f>
        <v>0.82004072767902403</v>
      </c>
      <c r="G168" s="200">
        <f t="shared" si="113"/>
        <v>3.4914566268948732E-2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4.0476478396852515</v>
      </c>
      <c r="C169" s="11">
        <v>4.426468668778921</v>
      </c>
      <c r="D169" s="11">
        <f>C169-B169</f>
        <v>0.37882082909366943</v>
      </c>
      <c r="E169" s="11">
        <v>2.4800893170903331</v>
      </c>
      <c r="F169" s="11">
        <f>SUM(D169:E169)</f>
        <v>2.8589101461840025</v>
      </c>
      <c r="G169" s="200">
        <f t="shared" si="113"/>
        <v>3.2374643732273833E-2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2.0473230553131163</v>
      </c>
      <c r="C170" s="11">
        <v>2.94746656845924</v>
      </c>
      <c r="D170" s="11">
        <f t="shared" ref="D170:D176" si="118">C170-B170</f>
        <v>0.90014351314612373</v>
      </c>
      <c r="E170" s="11">
        <v>1.4950072587484831</v>
      </c>
      <c r="F170" s="11">
        <f t="shared" ref="F170:F171" si="119">SUM(D170:E170)</f>
        <v>2.395150771894607</v>
      </c>
      <c r="G170" s="200">
        <f t="shared" si="113"/>
        <v>3.7226280077289342E-2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4.9624134087338484E-2</v>
      </c>
      <c r="C171" s="11">
        <v>3.7319854374337928E-2</v>
      </c>
      <c r="D171" s="11">
        <f t="shared" si="118"/>
        <v>-1.2304279713000556E-2</v>
      </c>
      <c r="E171" s="11">
        <v>2.2258564950676653E-2</v>
      </c>
      <c r="F171" s="11">
        <f t="shared" si="119"/>
        <v>9.9542852376760978E-3</v>
      </c>
      <c r="G171" s="200">
        <f t="shared" si="113"/>
        <v>2.5011557407727647E-2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1.851853451058955</v>
      </c>
      <c r="C172" s="11">
        <v>2.2413534599693596</v>
      </c>
      <c r="D172" s="11">
        <f t="shared" si="118"/>
        <v>0.38950000891040459</v>
      </c>
      <c r="E172" s="11">
        <v>0.90313300447755074</v>
      </c>
      <c r="F172" s="11">
        <f t="shared" ref="F172:F173" si="120">SUM(D172:E172)</f>
        <v>1.2926330133879553</v>
      </c>
      <c r="G172" s="200">
        <f t="shared" si="113"/>
        <v>2.6835457594329037E-2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0.87790950221921715</v>
      </c>
      <c r="C173" s="11">
        <v>1.0875901915647099</v>
      </c>
      <c r="D173" s="11">
        <f t="shared" si="118"/>
        <v>0.20968068934549278</v>
      </c>
      <c r="E173" s="11">
        <v>0.494285964987495</v>
      </c>
      <c r="F173" s="11">
        <f t="shared" si="120"/>
        <v>0.70396665433298777</v>
      </c>
      <c r="G173" s="200">
        <f t="shared" si="113"/>
        <v>3.0222622000012356E-2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0.53277459799429105</v>
      </c>
      <c r="C174" s="11">
        <v>0.78616289802578709</v>
      </c>
      <c r="D174" s="11">
        <f t="shared" si="118"/>
        <v>0.25338830003149604</v>
      </c>
      <c r="E174" s="11">
        <v>0.32253757407780514</v>
      </c>
      <c r="F174" s="11">
        <f t="shared" ref="F174:F175" si="121">SUM(D174:E174)</f>
        <v>0.57592587410930118</v>
      </c>
      <c r="G174" s="200">
        <f t="shared" si="113"/>
        <v>3.2061100907101681E-2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1.2339539102810986</v>
      </c>
      <c r="C175" s="11">
        <v>1.4434445626291561</v>
      </c>
      <c r="D175" s="11">
        <f t="shared" si="118"/>
        <v>0.20949065234805753</v>
      </c>
      <c r="E175" s="11">
        <v>0.89597337857903714</v>
      </c>
      <c r="F175" s="11">
        <f t="shared" si="121"/>
        <v>1.1054640309270947</v>
      </c>
      <c r="G175" s="200">
        <f t="shared" si="113"/>
        <v>3.7061207538006569E-2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0.38293060084293162</v>
      </c>
      <c r="C176" s="11">
        <v>1.1667231004899357</v>
      </c>
      <c r="D176" s="11">
        <f t="shared" si="118"/>
        <v>0.78379249964700404</v>
      </c>
      <c r="E176" s="11">
        <v>0.52456284729976843</v>
      </c>
      <c r="F176" s="11">
        <f t="shared" ref="F176" si="122">SUM(D176:E176)</f>
        <v>1.3083553469467724</v>
      </c>
      <c r="G176" s="200">
        <f t="shared" si="113"/>
        <v>5.9208754642486872E-2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3.3705781621089583</v>
      </c>
      <c r="C177" s="11">
        <v>4.338181959793201</v>
      </c>
      <c r="D177" s="11">
        <f t="shared" ref="D177" si="123">C177-B177</f>
        <v>0.96760379768424265</v>
      </c>
      <c r="E177" s="11">
        <v>2.2281727131300952</v>
      </c>
      <c r="F177" s="11">
        <f t="shared" ref="F177" si="124">SUM(D177:E177)</f>
        <v>3.1957765108143379</v>
      </c>
      <c r="G177" s="200">
        <f t="shared" si="113"/>
        <v>3.4409378370003907E-2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51.882229001212124</v>
      </c>
      <c r="C178" s="11">
        <f t="shared" ref="C178:F178" si="125">SUM(C152:C177)</f>
        <v>60.186558431106164</v>
      </c>
      <c r="D178" s="11">
        <f t="shared" si="125"/>
        <v>8.3043294298940431</v>
      </c>
      <c r="E178" s="11">
        <f t="shared" si="125"/>
        <v>28.895479439665095</v>
      </c>
      <c r="F178" s="11">
        <f t="shared" si="125"/>
        <v>37.199808869559149</v>
      </c>
      <c r="G178" s="200">
        <f t="shared" si="113"/>
        <v>2.9954865367549655E-2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12.957267427174123</v>
      </c>
      <c r="C181" s="11">
        <v>11.621094589361279</v>
      </c>
      <c r="D181" s="11">
        <f>C181-B181</f>
        <v>-1.3361728378128443</v>
      </c>
      <c r="E181" s="11">
        <v>5.099197097628692</v>
      </c>
      <c r="F181" s="11">
        <f>SUM(D181:E181)</f>
        <v>3.7630242598158476</v>
      </c>
      <c r="G181" s="200">
        <f>IF(B181&gt;0,(1+(E181/B181))^(1/($C$6-$B$6))-1,0)</f>
        <v>2.2369660691814452E-2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5.2416036440542264</v>
      </c>
      <c r="C182" s="11">
        <v>5.0583383068902199</v>
      </c>
      <c r="D182" s="11">
        <f t="shared" ref="D182:D197" si="128">C182-B182</f>
        <v>-0.1832653371640065</v>
      </c>
      <c r="E182" s="11">
        <v>2.4196246069265692</v>
      </c>
      <c r="F182" s="11">
        <f t="shared" ref="F182:F189" si="129">SUM(D182:E182)</f>
        <v>2.2363592697625627</v>
      </c>
      <c r="G182" s="200">
        <f t="shared" ref="G182:G184" si="130">IF(B182&gt;0,(1+(E182/B182))^(1/($C$6-$B$6))-1,0)</f>
        <v>2.5625826215934344E-2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6.5267233601766312</v>
      </c>
      <c r="C183" s="11">
        <v>6.9542131328247407</v>
      </c>
      <c r="D183" s="11">
        <f t="shared" si="128"/>
        <v>0.4274897726481095</v>
      </c>
      <c r="E183" s="11">
        <v>2.0083399181035375</v>
      </c>
      <c r="F183" s="11">
        <f t="shared" si="129"/>
        <v>2.435829690751647</v>
      </c>
      <c r="G183" s="200">
        <f t="shared" si="130"/>
        <v>1.8046080027736E-2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3.7222438879820654</v>
      </c>
      <c r="C184" s="11">
        <v>4.0338635968994829</v>
      </c>
      <c r="D184" s="11">
        <f t="shared" si="128"/>
        <v>0.31161970891741753</v>
      </c>
      <c r="E184" s="11">
        <v>2.1772261916603548</v>
      </c>
      <c r="F184" s="11">
        <f t="shared" si="129"/>
        <v>2.4888459005777723</v>
      </c>
      <c r="G184" s="200">
        <f t="shared" si="130"/>
        <v>3.1178569005921641E-2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1.6006562608776596</v>
      </c>
      <c r="C185" s="11">
        <v>1.7975316431876915</v>
      </c>
      <c r="D185" s="11">
        <f t="shared" si="128"/>
        <v>0.19687538231003199</v>
      </c>
      <c r="E185" s="11">
        <v>0.67075571807308709</v>
      </c>
      <c r="F185" s="11">
        <f t="shared" si="129"/>
        <v>0.86763110038311908</v>
      </c>
      <c r="G185" s="200">
        <f>IF(B185&gt;0,(1+(E185/B185))^(1/($C$6-$B$6))-1,0)</f>
        <v>2.3606862751040403E-2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7.9043048831040448</v>
      </c>
      <c r="C186" s="11">
        <v>8.4679026501634631</v>
      </c>
      <c r="D186" s="11">
        <f t="shared" si="128"/>
        <v>0.56359776705941833</v>
      </c>
      <c r="E186" s="11">
        <v>3.3715359025578429</v>
      </c>
      <c r="F186" s="11">
        <f t="shared" si="129"/>
        <v>3.9351336696172612</v>
      </c>
      <c r="G186" s="200">
        <f t="shared" ref="G186:G205" si="131">IF(B186&gt;0,(1+(E186/B186))^(1/($C$6-$B$6))-1,0)</f>
        <v>2.3966346531577143E-2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2.6391444878493715</v>
      </c>
      <c r="C187" s="11">
        <v>1.6355079379040616</v>
      </c>
      <c r="D187" s="11">
        <f t="shared" si="128"/>
        <v>-1.0036365499453099</v>
      </c>
      <c r="E187" s="11">
        <v>0.6866903566216791</v>
      </c>
      <c r="F187" s="11">
        <f t="shared" si="129"/>
        <v>-0.31694619332363083</v>
      </c>
      <c r="G187" s="200">
        <f t="shared" si="131"/>
        <v>1.5537194116999276E-2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2.9971828288483424</v>
      </c>
      <c r="C188" s="11">
        <v>5.8398641719164317</v>
      </c>
      <c r="D188" s="11">
        <f t="shared" si="128"/>
        <v>2.8426813430680893</v>
      </c>
      <c r="E188" s="11">
        <v>2.9662830469441412</v>
      </c>
      <c r="F188" s="11">
        <f t="shared" si="129"/>
        <v>5.8089643900122301</v>
      </c>
      <c r="G188" s="200">
        <f t="shared" si="131"/>
        <v>4.6933347734660069E-2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2.045824020612947</v>
      </c>
      <c r="C189" s="11">
        <v>1.5431152141936681</v>
      </c>
      <c r="D189" s="11">
        <f t="shared" si="128"/>
        <v>-0.50270880641927884</v>
      </c>
      <c r="E189" s="11">
        <v>0.42032355025729096</v>
      </c>
      <c r="F189" s="11">
        <f t="shared" si="129"/>
        <v>-8.2385256161987885E-2</v>
      </c>
      <c r="G189" s="200">
        <f t="shared" si="131"/>
        <v>1.2535019117948298E-2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2.5907867086672991</v>
      </c>
      <c r="C190" s="11">
        <v>2.0983711599277184</v>
      </c>
      <c r="D190" s="11">
        <f t="shared" si="128"/>
        <v>-0.49241554873958071</v>
      </c>
      <c r="E190" s="11">
        <v>0.78640927313106346</v>
      </c>
      <c r="F190" s="11">
        <f t="shared" ref="F190:F191" si="132">SUM(D190:E190)</f>
        <v>0.29399372439148275</v>
      </c>
      <c r="G190" s="200">
        <f t="shared" si="131"/>
        <v>1.7829358410575091E-2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10.685960491032029</v>
      </c>
      <c r="C191" s="11">
        <v>9.7825547096216852</v>
      </c>
      <c r="D191" s="11">
        <f t="shared" si="128"/>
        <v>-0.90340578141034378</v>
      </c>
      <c r="E191" s="11">
        <v>4.314716848880634</v>
      </c>
      <c r="F191" s="11">
        <f t="shared" si="132"/>
        <v>3.4113110674702902</v>
      </c>
      <c r="G191" s="200">
        <f t="shared" si="131"/>
        <v>2.2868537621054896E-2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15.039094867503604</v>
      </c>
      <c r="C192" s="11">
        <v>11.048731559678718</v>
      </c>
      <c r="D192" s="11">
        <f t="shared" si="128"/>
        <v>-3.9903633078248859</v>
      </c>
      <c r="E192" s="11">
        <v>6.5544166785772537</v>
      </c>
      <c r="F192" s="11">
        <f t="shared" ref="F192:F195" si="133">SUM(D192:E192)</f>
        <v>2.5640533707523678</v>
      </c>
      <c r="G192" s="200">
        <f t="shared" si="131"/>
        <v>2.4409124917867731E-2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3.7715944534119479</v>
      </c>
      <c r="C193" s="11">
        <v>0.64131724439179594</v>
      </c>
      <c r="D193" s="11">
        <f t="shared" si="128"/>
        <v>-3.1302772090201518</v>
      </c>
      <c r="E193" s="11">
        <v>1.2393273365385447</v>
      </c>
      <c r="F193" s="11">
        <f t="shared" si="133"/>
        <v>-1.8909498724816072</v>
      </c>
      <c r="G193" s="200">
        <f t="shared" si="131"/>
        <v>1.91219972667378E-2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1.0967210309121496</v>
      </c>
      <c r="C194" s="11">
        <v>1.0186340309745923</v>
      </c>
      <c r="D194" s="11">
        <f t="shared" si="128"/>
        <v>-7.80869999375573E-2</v>
      </c>
      <c r="E194" s="11">
        <v>0.54668627619778976</v>
      </c>
      <c r="F194" s="11">
        <f t="shared" si="133"/>
        <v>0.46859927626023246</v>
      </c>
      <c r="G194" s="200">
        <f t="shared" si="131"/>
        <v>2.7329918637372108E-2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9.4724795441895182</v>
      </c>
      <c r="C195" s="11">
        <v>8.7920961184597779</v>
      </c>
      <c r="D195" s="11">
        <f t="shared" si="128"/>
        <v>-0.68038342572974031</v>
      </c>
      <c r="E195" s="11">
        <v>3.1537891868207821</v>
      </c>
      <c r="F195" s="11">
        <f t="shared" si="133"/>
        <v>2.4734057610910418</v>
      </c>
      <c r="G195" s="200">
        <f t="shared" si="131"/>
        <v>1.9343966847316763E-2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6.9134794228184573</v>
      </c>
      <c r="C196" s="11">
        <v>5.4082456761539488</v>
      </c>
      <c r="D196" s="11">
        <f t="shared" si="128"/>
        <v>-1.5052337466645085</v>
      </c>
      <c r="E196" s="11">
        <v>2.3116812212598887</v>
      </c>
      <c r="F196" s="11">
        <f t="shared" ref="F196" si="134">SUM(D196:E196)</f>
        <v>0.80644747459538024</v>
      </c>
      <c r="G196" s="200">
        <f t="shared" si="131"/>
        <v>1.9416872870912316E-2</v>
      </c>
    </row>
    <row r="197" spans="1:14" x14ac:dyDescent="0.2">
      <c r="A197" t="str">
        <f t="shared" si="127"/>
        <v>54 Textiles, printing and other skilled trades</v>
      </c>
      <c r="B197" s="11">
        <v>4.2896532105930785</v>
      </c>
      <c r="C197" s="11">
        <v>5.4731724390878274</v>
      </c>
      <c r="D197" s="11">
        <f t="shared" si="128"/>
        <v>1.1835192284947489</v>
      </c>
      <c r="E197" s="11">
        <v>2.0588648640182812</v>
      </c>
      <c r="F197" s="11">
        <f t="shared" ref="F197" si="135">SUM(D197:E197)</f>
        <v>3.2423840925130301</v>
      </c>
      <c r="G197" s="200">
        <f t="shared" si="131"/>
        <v>2.647886502452601E-2</v>
      </c>
    </row>
    <row r="198" spans="1:14" x14ac:dyDescent="0.2">
      <c r="A198" t="str">
        <f t="shared" si="127"/>
        <v>61 Caring personal service occupations</v>
      </c>
      <c r="B198" s="11">
        <v>22.291988373583042</v>
      </c>
      <c r="C198" s="11">
        <v>25.681320810861969</v>
      </c>
      <c r="D198" s="11">
        <f>C198-B198</f>
        <v>3.3893324372789273</v>
      </c>
      <c r="E198" s="11">
        <v>13.435797008191049</v>
      </c>
      <c r="F198" s="11">
        <f>SUM(D198:E198)</f>
        <v>16.825129445469976</v>
      </c>
      <c r="G198" s="200">
        <f t="shared" si="131"/>
        <v>3.1946429171700874E-2</v>
      </c>
    </row>
    <row r="199" spans="1:14" x14ac:dyDescent="0.2">
      <c r="A199" t="str">
        <f t="shared" si="127"/>
        <v>62 Leisure, travel and related personal service occupations</v>
      </c>
      <c r="B199" s="11">
        <v>5.6562481755778373</v>
      </c>
      <c r="C199" s="11">
        <v>4.4625792269039266</v>
      </c>
      <c r="D199" s="11">
        <f t="shared" ref="D199:D205" si="136">C199-B199</f>
        <v>-1.1936689486739107</v>
      </c>
      <c r="E199" s="11">
        <v>2.246654636362889</v>
      </c>
      <c r="F199" s="11">
        <f t="shared" ref="F199:F200" si="137">SUM(D199:E199)</f>
        <v>1.0529856876889783</v>
      </c>
      <c r="G199" s="200">
        <f t="shared" si="131"/>
        <v>2.2548412880478708E-2</v>
      </c>
    </row>
    <row r="200" spans="1:14" x14ac:dyDescent="0.2">
      <c r="A200" t="str">
        <f t="shared" si="127"/>
        <v>63 Community and civil enforcement occupations</v>
      </c>
      <c r="B200" s="11">
        <v>0.16957687511754699</v>
      </c>
      <c r="C200" s="11">
        <v>0.11664673443516907</v>
      </c>
      <c r="D200" s="11">
        <f t="shared" si="136"/>
        <v>-5.2930140682377919E-2</v>
      </c>
      <c r="E200" s="11">
        <v>4.4013269687122568E-2</v>
      </c>
      <c r="F200" s="11">
        <f t="shared" si="137"/>
        <v>-8.9168709952553507E-3</v>
      </c>
      <c r="G200" s="200">
        <f t="shared" si="131"/>
        <v>1.5502442102627745E-2</v>
      </c>
    </row>
    <row r="201" spans="1:14" x14ac:dyDescent="0.2">
      <c r="A201" t="str">
        <f t="shared" si="127"/>
        <v>71 Sales occupations</v>
      </c>
      <c r="B201" s="11">
        <v>13.344947487101582</v>
      </c>
      <c r="C201" s="11">
        <v>13.659293238246317</v>
      </c>
      <c r="D201" s="11">
        <f t="shared" si="136"/>
        <v>0.31434575114473517</v>
      </c>
      <c r="E201" s="11">
        <v>5.8874369009381704</v>
      </c>
      <c r="F201" s="11">
        <f t="shared" ref="F201:F202" si="138">SUM(D201:E201)</f>
        <v>6.2017826520829056</v>
      </c>
      <c r="G201" s="200">
        <f t="shared" si="131"/>
        <v>2.4663070127341813E-2</v>
      </c>
    </row>
    <row r="202" spans="1:14" x14ac:dyDescent="0.2">
      <c r="A202" t="str">
        <f t="shared" si="127"/>
        <v>72 Customer service occupations</v>
      </c>
      <c r="B202" s="11">
        <v>3.376663974940914</v>
      </c>
      <c r="C202" s="11">
        <v>3.6825945996236755</v>
      </c>
      <c r="D202" s="11">
        <f t="shared" si="136"/>
        <v>0.30593062468276155</v>
      </c>
      <c r="E202" s="11">
        <v>1.5625569000145498</v>
      </c>
      <c r="F202" s="11">
        <f t="shared" si="138"/>
        <v>1.8684875246973114</v>
      </c>
      <c r="G202" s="200">
        <f t="shared" si="131"/>
        <v>2.5678786947352927E-2</v>
      </c>
    </row>
    <row r="203" spans="1:14" x14ac:dyDescent="0.2">
      <c r="A203" t="str">
        <f t="shared" si="127"/>
        <v>81 Process, plant and machine operatives</v>
      </c>
      <c r="B203" s="11">
        <v>2.7826194758972265</v>
      </c>
      <c r="C203" s="11">
        <v>3.4101645344890756</v>
      </c>
      <c r="D203" s="11">
        <f t="shared" si="136"/>
        <v>0.62754505859184917</v>
      </c>
      <c r="E203" s="11">
        <v>1.1643505607443727</v>
      </c>
      <c r="F203" s="11">
        <f t="shared" ref="F203:F204" si="139">SUM(D203:E203)</f>
        <v>1.7918956193362219</v>
      </c>
      <c r="G203" s="200">
        <f t="shared" si="131"/>
        <v>2.3577350309568867E-2</v>
      </c>
    </row>
    <row r="204" spans="1:14" x14ac:dyDescent="0.2">
      <c r="A204" t="str">
        <f t="shared" si="127"/>
        <v>82 Transport and mobile machine drivers and operatives</v>
      </c>
      <c r="B204" s="11">
        <v>5.7109807242547639</v>
      </c>
      <c r="C204" s="11">
        <v>6.4142856669257933</v>
      </c>
      <c r="D204" s="11">
        <f t="shared" si="136"/>
        <v>0.70330494267102939</v>
      </c>
      <c r="E204" s="11">
        <v>3.0686286879185705</v>
      </c>
      <c r="F204" s="11">
        <f t="shared" si="139"/>
        <v>3.7719336305895999</v>
      </c>
      <c r="G204" s="200">
        <f t="shared" si="131"/>
        <v>2.9084333662938278E-2</v>
      </c>
    </row>
    <row r="205" spans="1:14" x14ac:dyDescent="0.2">
      <c r="A205" t="str">
        <f t="shared" si="127"/>
        <v>91 Elementary trades and related occupations</v>
      </c>
      <c r="B205" s="11">
        <v>1.6296940569064109</v>
      </c>
      <c r="C205" s="11">
        <v>3.6295452250568103</v>
      </c>
      <c r="D205" s="11">
        <f t="shared" si="136"/>
        <v>1.9998511681503994</v>
      </c>
      <c r="E205" s="11">
        <v>1.3620440005475316</v>
      </c>
      <c r="F205" s="11">
        <f t="shared" ref="F205" si="140">SUM(D205:E205)</f>
        <v>3.3618951686979308</v>
      </c>
      <c r="G205" s="200">
        <f t="shared" si="131"/>
        <v>4.1328686008068383E-2</v>
      </c>
    </row>
    <row r="206" spans="1:14" x14ac:dyDescent="0.2">
      <c r="A206" t="str">
        <f t="shared" si="127"/>
        <v>92 Elementary administration and service occupations</v>
      </c>
      <c r="B206" s="11">
        <v>15.516694768673702</v>
      </c>
      <c r="C206" s="11">
        <v>11.759195448735703</v>
      </c>
      <c r="D206" s="11">
        <f t="shared" ref="D206" si="141">C206-B206</f>
        <v>-3.7574993199379989</v>
      </c>
      <c r="E206" s="11">
        <v>6.396997703672997</v>
      </c>
      <c r="F206" s="11">
        <f t="shared" ref="F206" si="142">SUM(D206:E206)</f>
        <v>2.6394983837349981</v>
      </c>
      <c r="G206" s="200">
        <f t="shared" ref="G206:G207" si="143">IF(B206&gt;0,(1+(E206/B206))^(1/($C$6-$B$6))-1,0)</f>
        <v>2.3279851810211527E-2</v>
      </c>
    </row>
    <row r="207" spans="1:14" x14ac:dyDescent="0.2">
      <c r="A207" t="str">
        <f t="shared" si="127"/>
        <v>All occupations</v>
      </c>
      <c r="B207" s="11">
        <f>SUM(B181:B206)</f>
        <v>169.97413444186054</v>
      </c>
      <c r="C207" s="11">
        <f t="shared" ref="C207:F207" si="144">SUM(C181:C206)</f>
        <v>164.03017966691553</v>
      </c>
      <c r="D207" s="11">
        <f t="shared" si="144"/>
        <v>-5.943954774944979</v>
      </c>
      <c r="E207" s="11">
        <f t="shared" si="144"/>
        <v>75.954347742274678</v>
      </c>
      <c r="F207" s="11">
        <f t="shared" si="144"/>
        <v>70.010392967329707</v>
      </c>
      <c r="G207" s="200">
        <f t="shared" si="143"/>
        <v>2.4932031554880663E-2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9.2499772705616987</v>
      </c>
      <c r="C210" s="11">
        <v>6.4428686496269911</v>
      </c>
      <c r="D210" s="11">
        <f>C210-B210</f>
        <v>-2.8071086209347076</v>
      </c>
      <c r="E210" s="11">
        <v>3.3716442764431869</v>
      </c>
      <c r="F210" s="11">
        <f>SUM(D210:E210)</f>
        <v>0.56453565550847928</v>
      </c>
      <c r="G210" s="200">
        <f>IF(B210&gt;0,(1+(E210/B210))^(1/($C$6-$B$6))-1,0)</f>
        <v>2.0935485530946041E-2</v>
      </c>
    </row>
    <row r="211" spans="1:7" x14ac:dyDescent="0.2">
      <c r="A211" t="str">
        <f t="shared" si="146"/>
        <v>12 Other managers and proprietors</v>
      </c>
      <c r="B211" s="11">
        <v>5.0219682456436985</v>
      </c>
      <c r="C211" s="11">
        <v>4.9148893319848579</v>
      </c>
      <c r="D211" s="11">
        <f t="shared" ref="D211:D226" si="147">C211-B211</f>
        <v>-0.10707891365884059</v>
      </c>
      <c r="E211" s="11">
        <v>2.6759669568902451</v>
      </c>
      <c r="F211" s="11">
        <f t="shared" ref="F211:F218" si="148">SUM(D211:E211)</f>
        <v>2.5688880432314045</v>
      </c>
      <c r="G211" s="200">
        <f t="shared" ref="G211:G213" si="149">IF(B211&gt;0,(1+(E211/B211))^(1/($C$6-$B$6))-1,0)</f>
        <v>2.8884645066450831E-2</v>
      </c>
    </row>
    <row r="212" spans="1:7" x14ac:dyDescent="0.2">
      <c r="A212" t="str">
        <f t="shared" si="146"/>
        <v>21 Science, research, engineering and technology professionals</v>
      </c>
      <c r="B212" s="11">
        <v>4.5878713252123644</v>
      </c>
      <c r="C212" s="11">
        <v>4.948811881954132</v>
      </c>
      <c r="D212" s="11">
        <f t="shared" si="147"/>
        <v>0.36094055674176762</v>
      </c>
      <c r="E212" s="11">
        <v>1.6928728177930175</v>
      </c>
      <c r="F212" s="11">
        <f t="shared" si="148"/>
        <v>2.0538133745347853</v>
      </c>
      <c r="G212" s="200">
        <f t="shared" si="149"/>
        <v>2.1158895407329403E-2</v>
      </c>
    </row>
    <row r="213" spans="1:7" x14ac:dyDescent="0.2">
      <c r="A213" t="str">
        <f t="shared" si="146"/>
        <v>22 Health professionals</v>
      </c>
      <c r="B213" s="11">
        <v>2.3616454934382527</v>
      </c>
      <c r="C213" s="11">
        <v>1.844591740619677</v>
      </c>
      <c r="D213" s="11">
        <f t="shared" si="147"/>
        <v>-0.51705375281857568</v>
      </c>
      <c r="E213" s="11">
        <v>1.0126543614167682</v>
      </c>
      <c r="F213" s="11">
        <f t="shared" si="148"/>
        <v>0.49560060859819255</v>
      </c>
      <c r="G213" s="200">
        <f t="shared" si="149"/>
        <v>2.4073821733464174E-2</v>
      </c>
    </row>
    <row r="214" spans="1:7" x14ac:dyDescent="0.2">
      <c r="A214" t="str">
        <f t="shared" si="146"/>
        <v>23 Teaching and other educational professionals</v>
      </c>
      <c r="B214" s="11">
        <v>1.2008013501435373</v>
      </c>
      <c r="C214" s="11">
        <v>0.99234328633480662</v>
      </c>
      <c r="D214" s="11">
        <f t="shared" si="147"/>
        <v>-0.20845806380873066</v>
      </c>
      <c r="E214" s="11">
        <v>0.48007752489663441</v>
      </c>
      <c r="F214" s="11">
        <f t="shared" si="148"/>
        <v>0.27161946108790375</v>
      </c>
      <c r="G214" s="200">
        <f>IF(B214&gt;0,(1+(E214/B214))^(1/($C$6-$B$6))-1,0)</f>
        <v>2.2675103583523537E-2</v>
      </c>
    </row>
    <row r="215" spans="1:7" x14ac:dyDescent="0.2">
      <c r="A215" t="str">
        <f t="shared" si="146"/>
        <v>24 Business, media and public service professionals</v>
      </c>
      <c r="B215" s="11">
        <v>4.878379961489987</v>
      </c>
      <c r="C215" s="11">
        <v>4.1538075406154444</v>
      </c>
      <c r="D215" s="11">
        <f t="shared" si="147"/>
        <v>-0.72457242087454254</v>
      </c>
      <c r="E215" s="11">
        <v>1.8262167435588244</v>
      </c>
      <c r="F215" s="11">
        <f t="shared" si="148"/>
        <v>1.1016443226842818</v>
      </c>
      <c r="G215" s="200">
        <f t="shared" ref="G215:G234" si="150">IF(B215&gt;0,(1+(E215/B215))^(1/($C$6-$B$6))-1,0)</f>
        <v>2.1424966618176722E-2</v>
      </c>
    </row>
    <row r="216" spans="1:7" x14ac:dyDescent="0.2">
      <c r="A216" t="str">
        <f t="shared" si="146"/>
        <v>31 Science, engineering and technology associate professionals</v>
      </c>
      <c r="B216" s="11">
        <v>1.9458215619467587</v>
      </c>
      <c r="C216" s="11">
        <v>1.6756212835045516</v>
      </c>
      <c r="D216" s="11">
        <f t="shared" si="147"/>
        <v>-0.27020027844220706</v>
      </c>
      <c r="E216" s="11">
        <v>0.66343468548539142</v>
      </c>
      <c r="F216" s="11">
        <f t="shared" si="148"/>
        <v>0.39323440704318435</v>
      </c>
      <c r="G216" s="200">
        <f t="shared" si="150"/>
        <v>1.9751253956660886E-2</v>
      </c>
    </row>
    <row r="217" spans="1:7" x14ac:dyDescent="0.2">
      <c r="A217" t="str">
        <f t="shared" si="146"/>
        <v>32 Health and social care associate professionals</v>
      </c>
      <c r="B217" s="11">
        <v>1.9772162686109307</v>
      </c>
      <c r="C217" s="11">
        <v>2.6210798837049039</v>
      </c>
      <c r="D217" s="11">
        <f t="shared" si="147"/>
        <v>0.64386361509397316</v>
      </c>
      <c r="E217" s="11">
        <v>1.4176233552960003</v>
      </c>
      <c r="F217" s="11">
        <f t="shared" si="148"/>
        <v>2.0614869703899732</v>
      </c>
      <c r="G217" s="200">
        <f t="shared" si="150"/>
        <v>3.6695004518280117E-2</v>
      </c>
    </row>
    <row r="218" spans="1:7" x14ac:dyDescent="0.2">
      <c r="A218" t="str">
        <f t="shared" si="146"/>
        <v>33 Protective service occupations</v>
      </c>
      <c r="B218" s="11">
        <v>2.1416176438560655</v>
      </c>
      <c r="C218" s="11">
        <v>1.384652745246614</v>
      </c>
      <c r="D218" s="11">
        <f t="shared" si="147"/>
        <v>-0.75696489860945149</v>
      </c>
      <c r="E218" s="11">
        <v>0.47971633379533596</v>
      </c>
      <c r="F218" s="11">
        <f t="shared" si="148"/>
        <v>-0.27724856481411553</v>
      </c>
      <c r="G218" s="200">
        <f t="shared" si="150"/>
        <v>1.3565986707609223E-2</v>
      </c>
    </row>
    <row r="219" spans="1:7" x14ac:dyDescent="0.2">
      <c r="A219" t="str">
        <f t="shared" si="146"/>
        <v>34 Culture, media and sports occupations</v>
      </c>
      <c r="B219" s="11">
        <v>1.2113257019394132</v>
      </c>
      <c r="C219" s="11">
        <v>0.50908448656632355</v>
      </c>
      <c r="D219" s="11">
        <f t="shared" si="147"/>
        <v>-0.7022412153730897</v>
      </c>
      <c r="E219" s="11">
        <v>0.29890022346868295</v>
      </c>
      <c r="F219" s="11">
        <f t="shared" ref="F219:F220" si="151">SUM(D219:E219)</f>
        <v>-0.40334099190440675</v>
      </c>
      <c r="G219" s="200">
        <f t="shared" si="150"/>
        <v>1.4811544882030514E-2</v>
      </c>
    </row>
    <row r="220" spans="1:7" x14ac:dyDescent="0.2">
      <c r="A220" t="str">
        <f t="shared" si="146"/>
        <v>35 Business and public service associate professionals</v>
      </c>
      <c r="B220" s="11">
        <v>7.9256194741012811</v>
      </c>
      <c r="C220" s="11">
        <v>6.3727095638790967</v>
      </c>
      <c r="D220" s="11">
        <f t="shared" si="147"/>
        <v>-1.5529099102221844</v>
      </c>
      <c r="E220" s="11">
        <v>2.772785097318113</v>
      </c>
      <c r="F220" s="11">
        <f t="shared" si="151"/>
        <v>1.2198751870959286</v>
      </c>
      <c r="G220" s="200">
        <f t="shared" si="150"/>
        <v>2.0200941542190876E-2</v>
      </c>
    </row>
    <row r="221" spans="1:7" x14ac:dyDescent="0.2">
      <c r="A221" t="str">
        <f t="shared" si="146"/>
        <v>41 Administrative occupations</v>
      </c>
      <c r="B221" s="11">
        <v>14.921357829343981</v>
      </c>
      <c r="C221" s="11">
        <v>9.2429542500423665</v>
      </c>
      <c r="D221" s="11">
        <f t="shared" si="147"/>
        <v>-5.6784035793016141</v>
      </c>
      <c r="E221" s="11">
        <v>5.2644381910947464</v>
      </c>
      <c r="F221" s="11">
        <f t="shared" ref="F221:F224" si="152">SUM(D221:E221)</f>
        <v>-0.41396538820686768</v>
      </c>
      <c r="G221" s="200">
        <f t="shared" si="150"/>
        <v>2.0350000435778837E-2</v>
      </c>
    </row>
    <row r="222" spans="1:7" x14ac:dyDescent="0.2">
      <c r="A222" t="str">
        <f t="shared" si="146"/>
        <v>42 Secretarial and related occupations</v>
      </c>
      <c r="B222" s="11">
        <v>3.941101042654017</v>
      </c>
      <c r="C222" s="11">
        <v>0.53567556424119656</v>
      </c>
      <c r="D222" s="11">
        <f t="shared" si="147"/>
        <v>-3.4054254784128206</v>
      </c>
      <c r="E222" s="11">
        <v>0.93620327409741166</v>
      </c>
      <c r="F222" s="11">
        <f t="shared" si="152"/>
        <v>-2.4692222043154088</v>
      </c>
      <c r="G222" s="200">
        <f t="shared" si="150"/>
        <v>1.431026107674116E-2</v>
      </c>
    </row>
    <row r="223" spans="1:7" x14ac:dyDescent="0.2">
      <c r="A223" t="str">
        <f t="shared" si="146"/>
        <v>51 Skilled agricultural and related trades</v>
      </c>
      <c r="B223" s="11">
        <v>1.5172312168786495</v>
      </c>
      <c r="C223" s="11">
        <v>1.5346805244740991</v>
      </c>
      <c r="D223" s="11">
        <f t="shared" si="147"/>
        <v>1.7449307595449604E-2</v>
      </c>
      <c r="E223" s="11">
        <v>0.79743245419418074</v>
      </c>
      <c r="F223" s="11">
        <f t="shared" si="152"/>
        <v>0.81488176178963034</v>
      </c>
      <c r="G223" s="200">
        <f t="shared" si="150"/>
        <v>2.8558683557792897E-2</v>
      </c>
    </row>
    <row r="224" spans="1:7" x14ac:dyDescent="0.2">
      <c r="A224" t="str">
        <f t="shared" si="146"/>
        <v>52 Skilled metal, electrical and electronic trades</v>
      </c>
      <c r="B224" s="11">
        <v>5.3849220679500887</v>
      </c>
      <c r="C224" s="11">
        <v>4.5997776516689832</v>
      </c>
      <c r="D224" s="11">
        <f t="shared" si="147"/>
        <v>-0.78514441628110543</v>
      </c>
      <c r="E224" s="11">
        <v>1.8332343136933895</v>
      </c>
      <c r="F224" s="11">
        <f t="shared" si="152"/>
        <v>1.0480898974122841</v>
      </c>
      <c r="G224" s="200">
        <f t="shared" si="150"/>
        <v>1.9725135046797071E-2</v>
      </c>
    </row>
    <row r="225" spans="1:7" x14ac:dyDescent="0.2">
      <c r="A225" t="str">
        <f t="shared" si="146"/>
        <v>53 Skilled construction and building trades</v>
      </c>
      <c r="B225" s="11">
        <v>6.1763933165474487</v>
      </c>
      <c r="C225" s="11">
        <v>6.1569662178508588</v>
      </c>
      <c r="D225" s="11">
        <f t="shared" si="147"/>
        <v>-1.9427098696589873E-2</v>
      </c>
      <c r="E225" s="11">
        <v>2.7868211574638173</v>
      </c>
      <c r="F225" s="11">
        <f t="shared" ref="F225" si="153">SUM(D225:E225)</f>
        <v>2.7673940587672274</v>
      </c>
      <c r="G225" s="200">
        <f t="shared" si="150"/>
        <v>2.5137033666052133E-2</v>
      </c>
    </row>
    <row r="226" spans="1:7" x14ac:dyDescent="0.2">
      <c r="A226" t="str">
        <f t="shared" si="146"/>
        <v>54 Textiles, printing and other skilled trades</v>
      </c>
      <c r="B226" s="11">
        <v>3.7737974103306304</v>
      </c>
      <c r="C226" s="11">
        <v>3.1723908339771656</v>
      </c>
      <c r="D226" s="11">
        <f t="shared" si="147"/>
        <v>-0.60140657635346484</v>
      </c>
      <c r="E226" s="11">
        <v>1.348253165596021</v>
      </c>
      <c r="F226" s="11">
        <f t="shared" ref="F226" si="154">SUM(D226:E226)</f>
        <v>0.7468465892425562</v>
      </c>
      <c r="G226" s="200">
        <f t="shared" si="150"/>
        <v>2.0573651994227005E-2</v>
      </c>
    </row>
    <row r="227" spans="1:7" x14ac:dyDescent="0.2">
      <c r="A227" t="str">
        <f t="shared" si="146"/>
        <v>61 Caring personal service occupations</v>
      </c>
      <c r="B227" s="11">
        <v>14.295020278952521</v>
      </c>
      <c r="C227" s="11">
        <v>11.529973463801111</v>
      </c>
      <c r="D227" s="11">
        <f>C227-B227</f>
        <v>-2.7650468151514094</v>
      </c>
      <c r="E227" s="11">
        <v>6.1249810831553129</v>
      </c>
      <c r="F227" s="11">
        <f>SUM(D227:E227)</f>
        <v>3.3599342680039035</v>
      </c>
      <c r="G227" s="200">
        <f t="shared" si="150"/>
        <v>2.4058419897237782E-2</v>
      </c>
    </row>
    <row r="228" spans="1:7" x14ac:dyDescent="0.2">
      <c r="A228" t="str">
        <f t="shared" si="146"/>
        <v>62 Leisure, travel and related personal service occupations</v>
      </c>
      <c r="B228" s="11">
        <v>4.8991810406710963</v>
      </c>
      <c r="C228" s="11">
        <v>3.3368762014852194</v>
      </c>
      <c r="D228" s="11">
        <f t="shared" ref="D228:D234" si="155">C228-B228</f>
        <v>-1.5623048391858769</v>
      </c>
      <c r="E228" s="11">
        <v>1.7654303146395971</v>
      </c>
      <c r="F228" s="11">
        <f t="shared" ref="F228:F229" si="156">SUM(D228:E228)</f>
        <v>0.20312547545372017</v>
      </c>
      <c r="G228" s="200">
        <f t="shared" si="150"/>
        <v>2.0728143648843789E-2</v>
      </c>
    </row>
    <row r="229" spans="1:7" x14ac:dyDescent="0.2">
      <c r="A229" t="str">
        <f t="shared" si="146"/>
        <v>63 Community and civil enforcement occupations</v>
      </c>
      <c r="B229" s="11">
        <v>0.22474910261889763</v>
      </c>
      <c r="C229" s="11">
        <v>0.15028853461430464</v>
      </c>
      <c r="D229" s="11">
        <f t="shared" si="155"/>
        <v>-7.4460568004592997E-2</v>
      </c>
      <c r="E229" s="11">
        <v>6.7011302791741112E-2</v>
      </c>
      <c r="F229" s="11">
        <f t="shared" si="156"/>
        <v>-7.4492652128518855E-3</v>
      </c>
      <c r="G229" s="200">
        <f t="shared" si="150"/>
        <v>1.7548751659637762E-2</v>
      </c>
    </row>
    <row r="230" spans="1:7" x14ac:dyDescent="0.2">
      <c r="A230" t="str">
        <f t="shared" si="146"/>
        <v>71 Sales occupations</v>
      </c>
      <c r="B230" s="11">
        <v>11.108750429590323</v>
      </c>
      <c r="C230" s="11">
        <v>8.7500528672252749</v>
      </c>
      <c r="D230" s="11">
        <f t="shared" si="155"/>
        <v>-2.3586975623650481</v>
      </c>
      <c r="E230" s="11">
        <v>4.2734636640893875</v>
      </c>
      <c r="F230" s="11">
        <f t="shared" ref="F230:F231" si="157">SUM(D230:E230)</f>
        <v>1.9147661017243394</v>
      </c>
      <c r="G230" s="200">
        <f t="shared" si="150"/>
        <v>2.1935712194220081E-2</v>
      </c>
    </row>
    <row r="231" spans="1:7" x14ac:dyDescent="0.2">
      <c r="A231" t="str">
        <f t="shared" si="146"/>
        <v>72 Customer service occupations</v>
      </c>
      <c r="B231" s="11">
        <v>3.3095324884669273</v>
      </c>
      <c r="C231" s="11">
        <v>3.265320483732741</v>
      </c>
      <c r="D231" s="11">
        <f t="shared" si="155"/>
        <v>-4.4212004734186294E-2</v>
      </c>
      <c r="E231" s="11">
        <v>1.5280695880336164</v>
      </c>
      <c r="F231" s="11">
        <f t="shared" si="157"/>
        <v>1.4838575832994301</v>
      </c>
      <c r="G231" s="200">
        <f t="shared" si="150"/>
        <v>2.5630434392870605E-2</v>
      </c>
    </row>
    <row r="232" spans="1:7" x14ac:dyDescent="0.2">
      <c r="A232" t="str">
        <f t="shared" si="146"/>
        <v>81 Process, plant and machine operatives</v>
      </c>
      <c r="B232" s="11">
        <v>3.2626848628249427</v>
      </c>
      <c r="C232" s="11">
        <v>3.2935559422188212</v>
      </c>
      <c r="D232" s="11">
        <f t="shared" si="155"/>
        <v>3.0871079393878453E-2</v>
      </c>
      <c r="E232" s="11">
        <v>1.3194034746958125</v>
      </c>
      <c r="F232" s="11">
        <f t="shared" ref="F232:F233" si="158">SUM(D232:E232)</f>
        <v>1.350274554089691</v>
      </c>
      <c r="G232" s="200">
        <f t="shared" si="150"/>
        <v>2.289853192843494E-2</v>
      </c>
    </row>
    <row r="233" spans="1:7" x14ac:dyDescent="0.2">
      <c r="A233" t="str">
        <f t="shared" si="146"/>
        <v>82 Transport and mobile machine drivers and operatives</v>
      </c>
      <c r="B233" s="11">
        <v>7.3071400908013748</v>
      </c>
      <c r="C233" s="11">
        <v>6.5718983548594894</v>
      </c>
      <c r="D233" s="11">
        <f t="shared" si="155"/>
        <v>-0.73524173594188547</v>
      </c>
      <c r="E233" s="11">
        <v>3.7526479386505738</v>
      </c>
      <c r="F233" s="11">
        <f t="shared" si="158"/>
        <v>3.0174062027086883</v>
      </c>
      <c r="G233" s="200">
        <f t="shared" si="150"/>
        <v>2.8016198676122261E-2</v>
      </c>
    </row>
    <row r="234" spans="1:7" x14ac:dyDescent="0.2">
      <c r="A234" t="str">
        <f t="shared" si="146"/>
        <v>91 Elementary trades and related occupations</v>
      </c>
      <c r="B234" s="11">
        <v>2.3904663744026609</v>
      </c>
      <c r="C234" s="11">
        <v>4.1724711130116452</v>
      </c>
      <c r="D234" s="11">
        <f t="shared" si="155"/>
        <v>1.7820047386089843</v>
      </c>
      <c r="E234" s="11">
        <v>1.5516704704339759</v>
      </c>
      <c r="F234" s="11">
        <f t="shared" ref="F234" si="159">SUM(D234:E234)</f>
        <v>3.3336752090429602</v>
      </c>
      <c r="G234" s="200">
        <f t="shared" si="150"/>
        <v>3.3911272735223097E-2</v>
      </c>
    </row>
    <row r="235" spans="1:7" x14ac:dyDescent="0.2">
      <c r="A235" t="str">
        <f t="shared" si="146"/>
        <v>92 Elementary administration and service occupations</v>
      </c>
      <c r="B235" s="11">
        <v>22.059097470586117</v>
      </c>
      <c r="C235" s="11">
        <v>17.639925035117546</v>
      </c>
      <c r="D235" s="11">
        <f t="shared" ref="D235" si="160">C235-B235</f>
        <v>-4.4191724354685711</v>
      </c>
      <c r="E235" s="11">
        <v>9.0190339441562806</v>
      </c>
      <c r="F235" s="11">
        <f t="shared" ref="F235" si="161">SUM(D235:E235)</f>
        <v>4.5998615086877095</v>
      </c>
      <c r="G235" s="200">
        <f t="shared" ref="G235:G236" si="162">IF(B235&gt;0,(1+(E235/B235))^(1/($C$6-$B$6))-1,0)</f>
        <v>2.3115059655584691E-2</v>
      </c>
    </row>
    <row r="236" spans="1:7" x14ac:dyDescent="0.2">
      <c r="A236" t="str">
        <f t="shared" si="146"/>
        <v>All occupations</v>
      </c>
      <c r="B236" s="11">
        <f>SUM(B210:B235)</f>
        <v>147.07366931956366</v>
      </c>
      <c r="C236" s="11">
        <f t="shared" ref="C236:F236" si="163">SUM(C210:C235)</f>
        <v>119.81326743235822</v>
      </c>
      <c r="D236" s="11">
        <f t="shared" si="163"/>
        <v>-27.260401887205443</v>
      </c>
      <c r="E236" s="11">
        <f t="shared" si="163"/>
        <v>59.059986713148064</v>
      </c>
      <c r="F236" s="11">
        <f t="shared" si="163"/>
        <v>31.799584825942624</v>
      </c>
      <c r="G236" s="200">
        <f t="shared" si="162"/>
        <v>2.2761249875772993E-2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6.00059148039447</v>
      </c>
      <c r="C239" s="11">
        <v>4.1519449323886501</v>
      </c>
      <c r="D239" s="11">
        <f>C239-B239</f>
        <v>-1.8486465480058198</v>
      </c>
      <c r="E239" s="11">
        <v>2.1916310209538445</v>
      </c>
      <c r="F239" s="11">
        <f>SUM(D239:E239)</f>
        <v>0.3429844729480247</v>
      </c>
      <c r="G239" s="200">
        <f>IF(B239&gt;0,(1+(E239/B239))^(1/($C$6-$B$6))-1,0)</f>
        <v>2.0972031555895665E-2</v>
      </c>
    </row>
    <row r="240" spans="1:7" x14ac:dyDescent="0.2">
      <c r="A240" t="str">
        <f t="shared" si="165"/>
        <v>12 Other managers and proprietors</v>
      </c>
      <c r="B240" s="11">
        <v>2.6693976978510507</v>
      </c>
      <c r="C240" s="11">
        <v>2.0700945641460948</v>
      </c>
      <c r="D240" s="11">
        <f t="shared" ref="D240:D255" si="166">C240-B240</f>
        <v>-0.59930313370495591</v>
      </c>
      <c r="E240" s="11">
        <v>1.1052786885176924</v>
      </c>
      <c r="F240" s="11">
        <f t="shared" ref="F240:F247" si="167">SUM(D240:E240)</f>
        <v>0.50597555481273648</v>
      </c>
      <c r="G240" s="200">
        <f t="shared" ref="G240:G242" si="168">IF(B240&gt;0,(1+(E240/B240))^(1/($C$6-$B$6))-1,0)</f>
        <v>2.3366264317822516E-2</v>
      </c>
    </row>
    <row r="241" spans="1:7" x14ac:dyDescent="0.2">
      <c r="A241" t="str">
        <f t="shared" si="165"/>
        <v>21 Science, research, engineering and technology professionals</v>
      </c>
      <c r="B241" s="11">
        <v>2.5197641878205719</v>
      </c>
      <c r="C241" s="11">
        <v>2.0408425202336615</v>
      </c>
      <c r="D241" s="11">
        <f t="shared" si="166"/>
        <v>-0.47892166758691035</v>
      </c>
      <c r="E241" s="11">
        <v>0.79506736714103654</v>
      </c>
      <c r="F241" s="11">
        <f t="shared" si="167"/>
        <v>0.31614569955412619</v>
      </c>
      <c r="G241" s="200">
        <f t="shared" si="168"/>
        <v>1.8450918867091159E-2</v>
      </c>
    </row>
    <row r="242" spans="1:7" x14ac:dyDescent="0.2">
      <c r="A242" t="str">
        <f t="shared" si="165"/>
        <v>22 Health professionals</v>
      </c>
      <c r="B242" s="11">
        <v>1.2531788735987057</v>
      </c>
      <c r="C242" s="11">
        <v>0.8254667031786086</v>
      </c>
      <c r="D242" s="11">
        <f t="shared" si="166"/>
        <v>-0.42771217042009713</v>
      </c>
      <c r="E242" s="11">
        <v>0.48194877966307498</v>
      </c>
      <c r="F242" s="11">
        <f t="shared" si="167"/>
        <v>5.4236609242977851E-2</v>
      </c>
      <c r="G242" s="200">
        <f t="shared" si="168"/>
        <v>2.1930178483100082E-2</v>
      </c>
    </row>
    <row r="243" spans="1:7" x14ac:dyDescent="0.2">
      <c r="A243" t="str">
        <f t="shared" si="165"/>
        <v>23 Teaching and other educational professionals</v>
      </c>
      <c r="B243" s="11">
        <v>0.74042535890400274</v>
      </c>
      <c r="C243" s="11">
        <v>0.6428527719436431</v>
      </c>
      <c r="D243" s="11">
        <f t="shared" si="166"/>
        <v>-9.7572586960359642E-2</v>
      </c>
      <c r="E243" s="11">
        <v>0.30870497633802862</v>
      </c>
      <c r="F243" s="11">
        <f t="shared" si="167"/>
        <v>0.21113238937766898</v>
      </c>
      <c r="G243" s="200">
        <f>IF(B243&gt;0,(1+(E243/B243))^(1/($C$6-$B$6))-1,0)</f>
        <v>2.350478491696828E-2</v>
      </c>
    </row>
    <row r="244" spans="1:7" x14ac:dyDescent="0.2">
      <c r="A244" t="str">
        <f t="shared" si="165"/>
        <v>24 Business, media and public service professionals</v>
      </c>
      <c r="B244" s="11">
        <v>2.8541325125261743</v>
      </c>
      <c r="C244" s="11">
        <v>1.9032132697153117</v>
      </c>
      <c r="D244" s="11">
        <f t="shared" si="166"/>
        <v>-0.9509192428108626</v>
      </c>
      <c r="E244" s="11">
        <v>0.94833728686971619</v>
      </c>
      <c r="F244" s="11">
        <f t="shared" si="167"/>
        <v>-2.5819559411464077E-3</v>
      </c>
      <c r="G244" s="200">
        <f t="shared" ref="G244:G263" si="169">IF(B244&gt;0,(1+(E244/B244))^(1/($C$6-$B$6))-1,0)</f>
        <v>1.930958802256888E-2</v>
      </c>
    </row>
    <row r="245" spans="1:7" x14ac:dyDescent="0.2">
      <c r="A245" t="str">
        <f t="shared" si="165"/>
        <v>31 Science, engineering and technology associate professionals</v>
      </c>
      <c r="B245" s="11">
        <v>1.4509697637660597</v>
      </c>
      <c r="C245" s="11">
        <v>1.1506019732824533</v>
      </c>
      <c r="D245" s="11">
        <f t="shared" si="166"/>
        <v>-0.3003677904836064</v>
      </c>
      <c r="E245" s="11">
        <v>0.45447478976175437</v>
      </c>
      <c r="F245" s="11">
        <f t="shared" si="167"/>
        <v>0.15410699927814797</v>
      </c>
      <c r="G245" s="200">
        <f>IF(B245&gt;0,(1+(E245/B245))^(1/($C$6-$B$6))-1,0)</f>
        <v>1.8331544325094429E-2</v>
      </c>
    </row>
    <row r="246" spans="1:7" x14ac:dyDescent="0.2">
      <c r="A246" t="str">
        <f t="shared" si="165"/>
        <v>32 Health and social care associate professionals</v>
      </c>
      <c r="B246" s="11">
        <v>0.59207948090300466</v>
      </c>
      <c r="C246" s="11">
        <v>0.55612210946257679</v>
      </c>
      <c r="D246" s="11">
        <f t="shared" si="166"/>
        <v>-3.5957371440427877E-2</v>
      </c>
      <c r="E246" s="11">
        <v>0.31672039807312913</v>
      </c>
      <c r="F246" s="11">
        <f t="shared" si="167"/>
        <v>0.28076302663270125</v>
      </c>
      <c r="G246" s="200">
        <f t="shared" si="169"/>
        <v>2.8977511647282794E-2</v>
      </c>
    </row>
    <row r="247" spans="1:7" x14ac:dyDescent="0.2">
      <c r="A247" t="str">
        <f t="shared" si="165"/>
        <v>33 Protective service occupations</v>
      </c>
      <c r="B247" s="11">
        <v>1.1325134572707578</v>
      </c>
      <c r="C247" s="11">
        <v>0.80160567993132004</v>
      </c>
      <c r="D247" s="11">
        <f t="shared" si="166"/>
        <v>-0.33090777733943777</v>
      </c>
      <c r="E247" s="11">
        <v>0.33175889467653324</v>
      </c>
      <c r="F247" s="11">
        <f t="shared" si="167"/>
        <v>8.5111733709547499E-4</v>
      </c>
      <c r="G247" s="200">
        <f t="shared" si="169"/>
        <v>1.7275455398511941E-2</v>
      </c>
    </row>
    <row r="248" spans="1:7" x14ac:dyDescent="0.2">
      <c r="A248" t="str">
        <f t="shared" si="165"/>
        <v>34 Culture, media and sports occupations</v>
      </c>
      <c r="B248" s="11">
        <v>0.96152263897835699</v>
      </c>
      <c r="C248" s="11">
        <v>0.41477615600057888</v>
      </c>
      <c r="D248" s="11">
        <f t="shared" si="166"/>
        <v>-0.54674648297777817</v>
      </c>
      <c r="E248" s="11">
        <v>0.234522412743908</v>
      </c>
      <c r="F248" s="11">
        <f t="shared" ref="F248:F249" si="170">SUM(D248:E248)</f>
        <v>-0.31222407023387017</v>
      </c>
      <c r="G248" s="200">
        <f t="shared" si="169"/>
        <v>1.4656873304431661E-2</v>
      </c>
    </row>
    <row r="249" spans="1:7" x14ac:dyDescent="0.2">
      <c r="A249" t="str">
        <f t="shared" si="165"/>
        <v>35 Business and public service associate professionals</v>
      </c>
      <c r="B249" s="11">
        <v>4.2436315648469787</v>
      </c>
      <c r="C249" s="11">
        <v>2.5544908469962784</v>
      </c>
      <c r="D249" s="11">
        <f t="shared" si="166"/>
        <v>-1.6891407178507003</v>
      </c>
      <c r="E249" s="11">
        <v>1.2168394911697011</v>
      </c>
      <c r="F249" s="11">
        <f t="shared" si="170"/>
        <v>-0.47230122668099916</v>
      </c>
      <c r="G249" s="200">
        <f t="shared" si="169"/>
        <v>1.6949754677209494E-2</v>
      </c>
    </row>
    <row r="250" spans="1:7" x14ac:dyDescent="0.2">
      <c r="A250" t="str">
        <f t="shared" si="165"/>
        <v>41 Administrative occupations</v>
      </c>
      <c r="B250" s="11">
        <v>6.9308482578515935</v>
      </c>
      <c r="C250" s="11">
        <v>1.6854014632405099</v>
      </c>
      <c r="D250" s="11">
        <f t="shared" si="166"/>
        <v>-5.2454467946110839</v>
      </c>
      <c r="E250" s="11">
        <v>1.5440595449240282</v>
      </c>
      <c r="F250" s="11">
        <f t="shared" ref="F250:F253" si="171">SUM(D250:E250)</f>
        <v>-3.7013872496870555</v>
      </c>
      <c r="G250" s="200">
        <f t="shared" si="169"/>
        <v>1.3498801461862442E-2</v>
      </c>
    </row>
    <row r="251" spans="1:7" x14ac:dyDescent="0.2">
      <c r="A251" t="str">
        <f t="shared" si="165"/>
        <v>42 Secretarial and related occupations</v>
      </c>
      <c r="B251" s="11">
        <v>3.0795927102651874</v>
      </c>
      <c r="C251" s="11">
        <v>0.18289990060394354</v>
      </c>
      <c r="D251" s="11">
        <f t="shared" si="166"/>
        <v>-2.8966928096612441</v>
      </c>
      <c r="E251" s="11">
        <v>0.4911473114999258</v>
      </c>
      <c r="F251" s="11">
        <f t="shared" si="171"/>
        <v>-2.4055454981613185</v>
      </c>
      <c r="G251" s="200">
        <f t="shared" si="169"/>
        <v>9.9138539873731002E-3</v>
      </c>
    </row>
    <row r="252" spans="1:7" x14ac:dyDescent="0.2">
      <c r="A252" t="str">
        <f t="shared" si="165"/>
        <v>51 Skilled agricultural and related trades</v>
      </c>
      <c r="B252" s="11">
        <v>1.2700133289145144</v>
      </c>
      <c r="C252" s="11">
        <v>1.3888879551756792</v>
      </c>
      <c r="D252" s="11">
        <f t="shared" si="166"/>
        <v>0.11887462626116485</v>
      </c>
      <c r="E252" s="11">
        <v>0.58053510754043636</v>
      </c>
      <c r="F252" s="11">
        <f t="shared" si="171"/>
        <v>0.69940973380160121</v>
      </c>
      <c r="G252" s="200">
        <f t="shared" si="169"/>
        <v>2.5414557102767965E-2</v>
      </c>
    </row>
    <row r="253" spans="1:7" x14ac:dyDescent="0.2">
      <c r="A253" t="str">
        <f t="shared" si="165"/>
        <v>52 Skilled metal, electrical and electronic trades</v>
      </c>
      <c r="B253" s="11">
        <v>2.4382964951571147</v>
      </c>
      <c r="C253" s="11">
        <v>1.4412814760945407</v>
      </c>
      <c r="D253" s="11">
        <f t="shared" si="166"/>
        <v>-0.99701501906257395</v>
      </c>
      <c r="E253" s="11">
        <v>0.75424466350699948</v>
      </c>
      <c r="F253" s="11">
        <f t="shared" si="171"/>
        <v>-0.24277035555557447</v>
      </c>
      <c r="G253" s="200">
        <f t="shared" si="169"/>
        <v>1.8130230309621131E-2</v>
      </c>
    </row>
    <row r="254" spans="1:7" x14ac:dyDescent="0.2">
      <c r="A254" t="str">
        <f t="shared" si="165"/>
        <v>53 Skilled construction and building trades</v>
      </c>
      <c r="B254" s="11">
        <v>2.9050644699463124</v>
      </c>
      <c r="C254" s="11">
        <v>2.8945784993210695</v>
      </c>
      <c r="D254" s="11">
        <f t="shared" si="166"/>
        <v>-1.0485970625242924E-2</v>
      </c>
      <c r="E254" s="11">
        <v>1.1878243596046754</v>
      </c>
      <c r="F254" s="11">
        <f t="shared" ref="F254" si="172">SUM(D254:E254)</f>
        <v>1.1773383889794324</v>
      </c>
      <c r="G254" s="200">
        <f t="shared" si="169"/>
        <v>2.31161613340094E-2</v>
      </c>
    </row>
    <row r="255" spans="1:7" x14ac:dyDescent="0.2">
      <c r="A255" t="str">
        <f t="shared" si="165"/>
        <v>54 Textiles, printing and other skilled trades</v>
      </c>
      <c r="B255" s="11">
        <v>3.2008238108676044</v>
      </c>
      <c r="C255" s="11">
        <v>2.9648716710824714</v>
      </c>
      <c r="D255" s="11">
        <f t="shared" si="166"/>
        <v>-0.23595213978513296</v>
      </c>
      <c r="E255" s="11">
        <v>1.2420924899099941</v>
      </c>
      <c r="F255" s="11">
        <f t="shared" ref="F255" si="173">SUM(D255:E255)</f>
        <v>1.0061403501248611</v>
      </c>
      <c r="G255" s="200">
        <f t="shared" si="169"/>
        <v>2.210086895338903E-2</v>
      </c>
    </row>
    <row r="256" spans="1:7" x14ac:dyDescent="0.2">
      <c r="A256" t="str">
        <f t="shared" si="165"/>
        <v>61 Caring personal service occupations</v>
      </c>
      <c r="B256" s="11">
        <v>2.4309610205127372</v>
      </c>
      <c r="C256" s="11">
        <v>1.664845566213252</v>
      </c>
      <c r="D256" s="11">
        <f>C256-B256</f>
        <v>-0.76611545429948524</v>
      </c>
      <c r="E256" s="11">
        <v>0.63492259151750563</v>
      </c>
      <c r="F256" s="11">
        <f>SUM(D256:E256)</f>
        <v>-0.13119286278197961</v>
      </c>
      <c r="G256" s="200">
        <f t="shared" si="169"/>
        <v>1.5590222885458749E-2</v>
      </c>
    </row>
    <row r="257" spans="1:7" x14ac:dyDescent="0.2">
      <c r="A257" t="str">
        <f t="shared" si="165"/>
        <v>62 Leisure, travel and related personal service occupations</v>
      </c>
      <c r="B257" s="11">
        <v>2.8303216369779318</v>
      </c>
      <c r="C257" s="11">
        <v>1.844764488565398</v>
      </c>
      <c r="D257" s="11">
        <f t="shared" ref="D257:D263" si="174">C257-B257</f>
        <v>-0.98555714841253383</v>
      </c>
      <c r="E257" s="11">
        <v>0.97965405941829731</v>
      </c>
      <c r="F257" s="11">
        <f t="shared" ref="F257:F258" si="175">SUM(D257:E257)</f>
        <v>-5.9030889942365272E-3</v>
      </c>
      <c r="G257" s="200">
        <f t="shared" si="169"/>
        <v>2.0013127004211428E-2</v>
      </c>
    </row>
    <row r="258" spans="1:7" x14ac:dyDescent="0.2">
      <c r="A258" t="str">
        <f t="shared" si="165"/>
        <v>63 Community and civil enforcement occupations</v>
      </c>
      <c r="B258" s="11">
        <v>0.17688990858651593</v>
      </c>
      <c r="C258" s="11">
        <v>0.11157239743697782</v>
      </c>
      <c r="D258" s="11">
        <f t="shared" si="174"/>
        <v>-6.5317511149538113E-2</v>
      </c>
      <c r="E258" s="11">
        <v>5.2474469284797987E-2</v>
      </c>
      <c r="F258" s="11">
        <f t="shared" si="175"/>
        <v>-1.2843041864740126E-2</v>
      </c>
      <c r="G258" s="200">
        <f t="shared" si="169"/>
        <v>1.7469799693949239E-2</v>
      </c>
    </row>
    <row r="259" spans="1:7" x14ac:dyDescent="0.2">
      <c r="A259" t="str">
        <f t="shared" si="165"/>
        <v>71 Sales occupations</v>
      </c>
      <c r="B259" s="11">
        <v>7.1099981825716698</v>
      </c>
      <c r="C259" s="11">
        <v>2.6594822740556614</v>
      </c>
      <c r="D259" s="11">
        <f t="shared" si="174"/>
        <v>-4.4505159085160084</v>
      </c>
      <c r="E259" s="11">
        <v>1.7206990627676748</v>
      </c>
      <c r="F259" s="11">
        <f t="shared" ref="F259:F260" si="176">SUM(D259:E259)</f>
        <v>-2.7298168457483336</v>
      </c>
      <c r="G259" s="200">
        <f t="shared" si="169"/>
        <v>1.4553687561742912E-2</v>
      </c>
    </row>
    <row r="260" spans="1:7" x14ac:dyDescent="0.2">
      <c r="A260" t="str">
        <f t="shared" si="165"/>
        <v>72 Customer service occupations</v>
      </c>
      <c r="B260" s="11">
        <v>1.409571470721142</v>
      </c>
      <c r="C260" s="11">
        <v>1.3241090087067668</v>
      </c>
      <c r="D260" s="11">
        <f t="shared" si="174"/>
        <v>-8.5462462014375129E-2</v>
      </c>
      <c r="E260" s="11">
        <v>0.45378101746686167</v>
      </c>
      <c r="F260" s="11">
        <f t="shared" si="176"/>
        <v>0.36831855545248654</v>
      </c>
      <c r="G260" s="200">
        <f t="shared" si="169"/>
        <v>1.8780274848428924E-2</v>
      </c>
    </row>
    <row r="261" spans="1:7" x14ac:dyDescent="0.2">
      <c r="A261" t="str">
        <f t="shared" si="165"/>
        <v>81 Process, plant and machine operatives</v>
      </c>
      <c r="B261" s="11">
        <v>2.3775265687870659</v>
      </c>
      <c r="C261" s="11">
        <v>1.0077360090188181</v>
      </c>
      <c r="D261" s="11">
        <f t="shared" si="174"/>
        <v>-1.3697905597682478</v>
      </c>
      <c r="E261" s="11">
        <v>0.60632574254246752</v>
      </c>
      <c r="F261" s="11">
        <f t="shared" ref="F261:F262" si="177">SUM(D261:E261)</f>
        <v>-0.7634648172257803</v>
      </c>
      <c r="G261" s="200">
        <f t="shared" si="169"/>
        <v>1.5258878965970668E-2</v>
      </c>
    </row>
    <row r="262" spans="1:7" x14ac:dyDescent="0.2">
      <c r="A262" t="str">
        <f t="shared" si="165"/>
        <v>82 Transport and mobile machine drivers and operatives</v>
      </c>
      <c r="B262" s="11">
        <v>5.7990365541964026</v>
      </c>
      <c r="C262" s="11">
        <v>3.768962203094151</v>
      </c>
      <c r="D262" s="11">
        <f t="shared" si="174"/>
        <v>-2.0300743511022517</v>
      </c>
      <c r="E262" s="11">
        <v>2.1496172076395346</v>
      </c>
      <c r="F262" s="11">
        <f t="shared" si="177"/>
        <v>0.11954285653728292</v>
      </c>
      <c r="G262" s="200">
        <f t="shared" si="169"/>
        <v>2.12432104736342E-2</v>
      </c>
    </row>
    <row r="263" spans="1:7" x14ac:dyDescent="0.2">
      <c r="A263" t="str">
        <f t="shared" si="165"/>
        <v>91 Elementary trades and related occupations</v>
      </c>
      <c r="B263" s="11">
        <v>2.5362784258958126</v>
      </c>
      <c r="C263" s="11">
        <v>3.424748645072349</v>
      </c>
      <c r="D263" s="11">
        <f t="shared" si="174"/>
        <v>0.88847021917653635</v>
      </c>
      <c r="E263" s="11">
        <v>1.4361875521414298</v>
      </c>
      <c r="F263" s="11">
        <f t="shared" ref="F263" si="178">SUM(D263:E263)</f>
        <v>2.3246577713179661</v>
      </c>
      <c r="G263" s="200">
        <f t="shared" si="169"/>
        <v>3.0364492310818392E-2</v>
      </c>
    </row>
    <row r="264" spans="1:7" x14ac:dyDescent="0.2">
      <c r="A264" t="str">
        <f t="shared" si="165"/>
        <v>92 Elementary administration and service occupations</v>
      </c>
      <c r="B264" s="11">
        <v>17.925631965891526</v>
      </c>
      <c r="C264" s="11">
        <v>11.12046837244662</v>
      </c>
      <c r="D264" s="11">
        <f t="shared" ref="D264" si="179">C264-B264</f>
        <v>-6.805163593444906</v>
      </c>
      <c r="E264" s="11">
        <v>5.7704946213210553</v>
      </c>
      <c r="F264" s="11">
        <f>SUM(D264:E264)</f>
        <v>-1.0346689721238507</v>
      </c>
      <c r="G264" s="200">
        <f t="shared" ref="G264:G265" si="180">IF(B264&gt;0,(1+(E264/B264))^(1/($C$6-$B$6))-1,0)</f>
        <v>1.87794880823835E-2</v>
      </c>
    </row>
    <row r="265" spans="1:7" x14ac:dyDescent="0.2">
      <c r="A265" t="str">
        <f t="shared" si="165"/>
        <v>All occupations</v>
      </c>
      <c r="B265" s="11">
        <f>SUM(B239:B264)</f>
        <v>86.839061824003281</v>
      </c>
      <c r="C265" s="11">
        <f t="shared" ref="C265:F265" si="181">SUM(C239:C264)</f>
        <v>54.596621457407394</v>
      </c>
      <c r="D265" s="11">
        <f t="shared" si="181"/>
        <v>-32.242440366595879</v>
      </c>
      <c r="E265" s="11">
        <f t="shared" si="181"/>
        <v>27.989343906994105</v>
      </c>
      <c r="F265" s="11">
        <f t="shared" si="181"/>
        <v>-4.2530964596017764</v>
      </c>
      <c r="G265" s="200">
        <f t="shared" si="180"/>
        <v>1.8800026261992953E-2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1.075992784490718</v>
      </c>
      <c r="C268" s="11">
        <v>1.3942078140541863</v>
      </c>
      <c r="D268" s="11">
        <f>C268-B268</f>
        <v>0.31821502956346825</v>
      </c>
      <c r="E268" s="11">
        <v>0.36603294723100677</v>
      </c>
      <c r="F268" s="11">
        <f>SUM(D268:E268)</f>
        <v>0.68424797679447502</v>
      </c>
      <c r="G268" s="200">
        <f>IF(B268&gt;0,(1+(E268/B268))^(1/($C$6-$B$6))-1,0)</f>
        <v>1.9712109451044846E-2</v>
      </c>
    </row>
    <row r="269" spans="1:7" x14ac:dyDescent="0.2">
      <c r="A269" t="str">
        <f t="shared" si="183"/>
        <v>12 Other managers and proprietors</v>
      </c>
      <c r="B269" s="11">
        <v>0.86660033064043207</v>
      </c>
      <c r="C269" s="11">
        <v>1.2814836360700981</v>
      </c>
      <c r="D269" s="11">
        <f t="shared" ref="D269:D284" si="184">C269-B269</f>
        <v>0.41488330542966601</v>
      </c>
      <c r="E269" s="11">
        <v>0.36540556980573319</v>
      </c>
      <c r="F269" s="11">
        <f t="shared" ref="F269:F276" si="185">SUM(D269:E269)</f>
        <v>0.78028887523539914</v>
      </c>
      <c r="G269" s="200">
        <f t="shared" ref="G269:G271" si="186">IF(B269&gt;0,(1+(E269/B269))^(1/($C$6-$B$6))-1,0)</f>
        <v>2.3731961669229085E-2</v>
      </c>
    </row>
    <row r="270" spans="1:7" x14ac:dyDescent="0.2">
      <c r="A270" t="str">
        <f t="shared" si="183"/>
        <v>21 Science, research, engineering and technology professionals</v>
      </c>
      <c r="B270" s="11">
        <v>0.61863123143247956</v>
      </c>
      <c r="C270" s="11">
        <v>1.5302112186843102</v>
      </c>
      <c r="D270" s="11">
        <f t="shared" si="184"/>
        <v>0.91157998725183065</v>
      </c>
      <c r="E270" s="11">
        <v>0.32822643656002343</v>
      </c>
      <c r="F270" s="11">
        <f t="shared" si="185"/>
        <v>1.239806423811854</v>
      </c>
      <c r="G270" s="200">
        <f t="shared" si="186"/>
        <v>2.878239534720084E-2</v>
      </c>
    </row>
    <row r="271" spans="1:7" x14ac:dyDescent="0.2">
      <c r="A271" t="str">
        <f t="shared" si="183"/>
        <v>22 Health professionals</v>
      </c>
      <c r="B271" s="11">
        <v>0.17984948655251912</v>
      </c>
      <c r="C271" s="11">
        <v>0.44322001116768883</v>
      </c>
      <c r="D271" s="11">
        <f t="shared" si="184"/>
        <v>0.26337052461516974</v>
      </c>
      <c r="E271" s="11">
        <v>0.11132767093868605</v>
      </c>
      <c r="F271" s="11">
        <f t="shared" si="185"/>
        <v>0.37469819555385581</v>
      </c>
      <c r="G271" s="200">
        <f t="shared" si="186"/>
        <v>3.2642210338686306E-2</v>
      </c>
    </row>
    <row r="272" spans="1:7" x14ac:dyDescent="0.2">
      <c r="A272" t="str">
        <f t="shared" si="183"/>
        <v>23 Teaching and other educational professionals</v>
      </c>
      <c r="B272" s="11">
        <v>0.16164899578408859</v>
      </c>
      <c r="C272" s="11">
        <v>0.25439970654350347</v>
      </c>
      <c r="D272" s="11">
        <f t="shared" si="184"/>
        <v>9.2750710759414878E-2</v>
      </c>
      <c r="E272" s="11">
        <v>7.3934310602889866E-2</v>
      </c>
      <c r="F272" s="11">
        <f t="shared" si="185"/>
        <v>0.16668502136230473</v>
      </c>
      <c r="G272" s="200">
        <f>IF(B272&gt;0,(1+(E272/B272))^(1/($C$6-$B$6))-1,0)</f>
        <v>2.5427043309100839E-2</v>
      </c>
    </row>
    <row r="273" spans="1:7" x14ac:dyDescent="0.2">
      <c r="A273" t="str">
        <f t="shared" si="183"/>
        <v>24 Business, media and public service professionals</v>
      </c>
      <c r="B273" s="11">
        <v>0.65321935600448677</v>
      </c>
      <c r="C273" s="11">
        <v>1.2019623349902842</v>
      </c>
      <c r="D273" s="11">
        <f t="shared" si="184"/>
        <v>0.54874297898579738</v>
      </c>
      <c r="E273" s="11">
        <v>0.29762396598897528</v>
      </c>
      <c r="F273" s="11">
        <f t="shared" si="185"/>
        <v>0.84636694497477261</v>
      </c>
      <c r="G273" s="200">
        <f t="shared" ref="G273" si="187">IF(B273&gt;0,(1+(E273/B273))^(1/($C$6-$B$6))-1,0)</f>
        <v>2.5344944294619198E-2</v>
      </c>
    </row>
    <row r="274" spans="1:7" x14ac:dyDescent="0.2">
      <c r="A274" t="str">
        <f t="shared" si="183"/>
        <v>31 Science, engineering and technology associate professionals</v>
      </c>
      <c r="B274" s="11">
        <v>0.35478548602594395</v>
      </c>
      <c r="C274" s="11">
        <v>0.79078419281652113</v>
      </c>
      <c r="D274" s="11">
        <f t="shared" si="184"/>
        <v>0.43599870679057717</v>
      </c>
      <c r="E274" s="11">
        <v>0.19243376088522299</v>
      </c>
      <c r="F274" s="11">
        <f t="shared" si="185"/>
        <v>0.62843246767580019</v>
      </c>
      <c r="G274" s="200">
        <f>IF(B274&gt;0,(1+(E274/B274))^(1/($C$6-$B$6))-1,0)</f>
        <v>2.9310416827039054E-2</v>
      </c>
    </row>
    <row r="275" spans="1:7" x14ac:dyDescent="0.2">
      <c r="A275" t="str">
        <f t="shared" si="183"/>
        <v>32 Health and social care associate professionals</v>
      </c>
      <c r="B275" s="11">
        <v>0.11160227737916832</v>
      </c>
      <c r="C275" s="11">
        <v>0.38493101449692091</v>
      </c>
      <c r="D275" s="11">
        <f t="shared" si="184"/>
        <v>0.27332873711775257</v>
      </c>
      <c r="E275" s="11">
        <v>0.1001769910816965</v>
      </c>
      <c r="F275" s="11">
        <f t="shared" si="185"/>
        <v>0.37350572819944905</v>
      </c>
      <c r="G275" s="200">
        <f t="shared" ref="G275:G292" si="188">IF(B275&gt;0,(1+(E275/B275))^(1/($C$6-$B$6))-1,0)</f>
        <v>4.3631932922189698E-2</v>
      </c>
    </row>
    <row r="276" spans="1:7" x14ac:dyDescent="0.2">
      <c r="A276" t="str">
        <f t="shared" si="183"/>
        <v>33 Protective service occupations</v>
      </c>
      <c r="B276" s="11">
        <v>0.14792348367414382</v>
      </c>
      <c r="C276" s="11">
        <v>8.9789774338194878E-2</v>
      </c>
      <c r="D276" s="11">
        <f t="shared" si="184"/>
        <v>-5.8133709335948941E-2</v>
      </c>
      <c r="E276" s="11">
        <v>1.7624210000052043E-2</v>
      </c>
      <c r="F276" s="11">
        <f t="shared" si="185"/>
        <v>-4.0509499335896898E-2</v>
      </c>
      <c r="G276" s="200">
        <f t="shared" si="188"/>
        <v>7.5325073205294579E-3</v>
      </c>
    </row>
    <row r="277" spans="1:7" x14ac:dyDescent="0.2">
      <c r="A277" t="str">
        <f t="shared" si="183"/>
        <v>34 Culture, media and sports occupations</v>
      </c>
      <c r="B277" s="11">
        <v>0.32671709906336088</v>
      </c>
      <c r="C277" s="11">
        <v>0.4930067740368122</v>
      </c>
      <c r="D277" s="11">
        <f t="shared" si="184"/>
        <v>0.16628967497345132</v>
      </c>
      <c r="E277" s="11">
        <v>0.11915431029296286</v>
      </c>
      <c r="F277" s="11">
        <f t="shared" ref="F277:F278" si="189">SUM(D277:E277)</f>
        <v>0.28544398526641418</v>
      </c>
      <c r="G277" s="200">
        <f t="shared" si="188"/>
        <v>2.0945401573093436E-2</v>
      </c>
    </row>
    <row r="278" spans="1:7" x14ac:dyDescent="0.2">
      <c r="A278" t="str">
        <f t="shared" si="183"/>
        <v>35 Business and public service associate professionals</v>
      </c>
      <c r="B278" s="11">
        <v>0.92023285666041776</v>
      </c>
      <c r="C278" s="11">
        <v>1.2980450005145705</v>
      </c>
      <c r="D278" s="11">
        <f t="shared" si="184"/>
        <v>0.37781214385415274</v>
      </c>
      <c r="E278" s="11">
        <v>0.31074832954532483</v>
      </c>
      <c r="F278" s="11">
        <f t="shared" si="189"/>
        <v>0.68856047339947757</v>
      </c>
      <c r="G278" s="200">
        <f t="shared" si="188"/>
        <v>1.9585331245731918E-2</v>
      </c>
    </row>
    <row r="279" spans="1:7" x14ac:dyDescent="0.2">
      <c r="A279" t="str">
        <f t="shared" si="183"/>
        <v>41 Administrative occupations</v>
      </c>
      <c r="B279" s="11">
        <v>1.616703790137858</v>
      </c>
      <c r="C279" s="11">
        <v>0.94837742552694249</v>
      </c>
      <c r="D279" s="11">
        <f t="shared" si="184"/>
        <v>-0.66832636461091555</v>
      </c>
      <c r="E279" s="11">
        <v>0.32109917104784602</v>
      </c>
      <c r="F279" s="11">
        <f t="shared" ref="F279:F282" si="190">SUM(D279:E279)</f>
        <v>-0.34722719356306952</v>
      </c>
      <c r="G279" s="200">
        <f t="shared" si="188"/>
        <v>1.2150927110502918E-2</v>
      </c>
    </row>
    <row r="280" spans="1:7" x14ac:dyDescent="0.2">
      <c r="A280" t="str">
        <f t="shared" si="183"/>
        <v>42 Secretarial and related occupations</v>
      </c>
      <c r="B280" s="11">
        <v>0.75042208237213648</v>
      </c>
      <c r="C280" s="11">
        <v>0.3516978860986672</v>
      </c>
      <c r="D280" s="11">
        <f t="shared" si="184"/>
        <v>-0.39872419627346928</v>
      </c>
      <c r="E280" s="11">
        <v>0.18284395688948257</v>
      </c>
      <c r="F280" s="11">
        <f t="shared" si="190"/>
        <v>-0.21588023938398671</v>
      </c>
      <c r="G280" s="200">
        <f t="shared" si="188"/>
        <v>1.4643140837990121E-2</v>
      </c>
    </row>
    <row r="281" spans="1:7" x14ac:dyDescent="0.2">
      <c r="A281" t="str">
        <f t="shared" si="183"/>
        <v>51 Skilled agricultural and related trades</v>
      </c>
      <c r="B281" s="11">
        <v>0.64639218008448884</v>
      </c>
      <c r="C281" s="11">
        <v>0.41137007521214425</v>
      </c>
      <c r="D281" s="11">
        <f t="shared" si="184"/>
        <v>-0.23502210487234459</v>
      </c>
      <c r="E281" s="11">
        <v>0.18097852001607176</v>
      </c>
      <c r="F281" s="11">
        <f t="shared" si="190"/>
        <v>-5.4043584856272836E-2</v>
      </c>
      <c r="G281" s="200">
        <f t="shared" si="188"/>
        <v>1.6592581655276328E-2</v>
      </c>
    </row>
    <row r="282" spans="1:7" x14ac:dyDescent="0.2">
      <c r="A282" t="str">
        <f t="shared" si="183"/>
        <v>52 Skilled metal, electrical and electronic trades</v>
      </c>
      <c r="B282" s="11">
        <v>0.84109031563786718</v>
      </c>
      <c r="C282" s="11">
        <v>0.70295616025300012</v>
      </c>
      <c r="D282" s="11">
        <f t="shared" si="184"/>
        <v>-0.13813415538486706</v>
      </c>
      <c r="E282" s="11">
        <v>0.24838734643196847</v>
      </c>
      <c r="F282" s="11">
        <f t="shared" si="190"/>
        <v>0.11025319104710141</v>
      </c>
      <c r="G282" s="200">
        <f t="shared" si="188"/>
        <v>1.7399952872698687E-2</v>
      </c>
    </row>
    <row r="283" spans="1:7" x14ac:dyDescent="0.2">
      <c r="A283" t="str">
        <f t="shared" si="183"/>
        <v>53 Skilled construction and building trades</v>
      </c>
      <c r="B283" s="11">
        <v>1.2693847242051688</v>
      </c>
      <c r="C283" s="11">
        <v>0.34637575687130562</v>
      </c>
      <c r="D283" s="11">
        <f t="shared" si="184"/>
        <v>-0.92300896733386317</v>
      </c>
      <c r="E283" s="11">
        <v>0.22007413946131502</v>
      </c>
      <c r="F283" s="11">
        <f t="shared" ref="F283" si="191">SUM(D283:E283)</f>
        <v>-0.70293482787254813</v>
      </c>
      <c r="G283" s="200">
        <f t="shared" si="188"/>
        <v>1.0715710430762249E-2</v>
      </c>
    </row>
    <row r="284" spans="1:7" x14ac:dyDescent="0.2">
      <c r="A284" t="str">
        <f t="shared" si="183"/>
        <v>54 Textiles, printing and other skilled trades</v>
      </c>
      <c r="B284" s="11">
        <v>1.1673590421762088</v>
      </c>
      <c r="C284" s="11">
        <v>0.59060818212076971</v>
      </c>
      <c r="D284" s="11">
        <f t="shared" si="184"/>
        <v>-0.57675086005543907</v>
      </c>
      <c r="E284" s="11">
        <v>0.22601998722485361</v>
      </c>
      <c r="F284" s="11">
        <f t="shared" ref="F284" si="192">SUM(D284:E284)</f>
        <v>-0.35073087283058546</v>
      </c>
      <c r="G284" s="200">
        <f t="shared" si="188"/>
        <v>1.1869070651541413E-2</v>
      </c>
    </row>
    <row r="285" spans="1:7" x14ac:dyDescent="0.2">
      <c r="A285" t="str">
        <f t="shared" si="183"/>
        <v>61 Caring personal service occupations</v>
      </c>
      <c r="B285" s="11">
        <v>0.56015767022474527</v>
      </c>
      <c r="C285" s="11">
        <v>0.83532805305621649</v>
      </c>
      <c r="D285" s="11">
        <f>C285-B285</f>
        <v>0.27517038283147122</v>
      </c>
      <c r="E285" s="11">
        <v>0.18497412126549634</v>
      </c>
      <c r="F285" s="11">
        <f>SUM(D285:E285)</f>
        <v>0.46014450409696755</v>
      </c>
      <c r="G285" s="200">
        <f t="shared" si="188"/>
        <v>1.9204940988534425E-2</v>
      </c>
    </row>
    <row r="286" spans="1:7" x14ac:dyDescent="0.2">
      <c r="A286" t="str">
        <f t="shared" si="183"/>
        <v>62 Leisure, travel and related personal service occupations</v>
      </c>
      <c r="B286" s="11">
        <v>0.91870901810445149</v>
      </c>
      <c r="C286" s="11">
        <v>0.53640830930326722</v>
      </c>
      <c r="D286" s="11">
        <f t="shared" ref="D286:D292" si="193">C286-B286</f>
        <v>-0.38230070880118427</v>
      </c>
      <c r="E286" s="11">
        <v>0.18671116065658708</v>
      </c>
      <c r="F286" s="11">
        <f t="shared" ref="F286:F287" si="194">SUM(D286:E286)</f>
        <v>-0.1955895481445972</v>
      </c>
      <c r="G286" s="200">
        <f t="shared" si="188"/>
        <v>1.2410468622904514E-2</v>
      </c>
    </row>
    <row r="287" spans="1:7" x14ac:dyDescent="0.2">
      <c r="A287" t="str">
        <f t="shared" si="183"/>
        <v>63 Community and civil enforcement occupations</v>
      </c>
      <c r="B287" s="11">
        <v>4.7899601859689715E-2</v>
      </c>
      <c r="C287" s="11">
        <v>1.4423890943807274E-2</v>
      </c>
      <c r="D287" s="11">
        <f t="shared" si="193"/>
        <v>-3.3475710915882445E-2</v>
      </c>
      <c r="E287" s="11">
        <v>4.9984324629405224E-3</v>
      </c>
      <c r="F287" s="11">
        <f t="shared" si="194"/>
        <v>-2.8477278452941922E-2</v>
      </c>
      <c r="G287" s="200">
        <f t="shared" si="188"/>
        <v>6.6392082988759871E-3</v>
      </c>
    </row>
    <row r="288" spans="1:7" x14ac:dyDescent="0.2">
      <c r="A288" t="str">
        <f t="shared" si="183"/>
        <v>71 Sales occupations</v>
      </c>
      <c r="B288" s="11">
        <v>2.5226792782252536</v>
      </c>
      <c r="C288" s="11">
        <v>1.8242140939295357</v>
      </c>
      <c r="D288" s="11">
        <f t="shared" si="193"/>
        <v>-0.69846518429571791</v>
      </c>
      <c r="E288" s="11">
        <v>0.51917828491055218</v>
      </c>
      <c r="F288" s="11">
        <f t="shared" ref="F288:F289" si="195">SUM(D288:E288)</f>
        <v>-0.17928689938516573</v>
      </c>
      <c r="G288" s="200">
        <f t="shared" si="188"/>
        <v>1.2554610793201082E-2</v>
      </c>
    </row>
    <row r="289" spans="1:7" x14ac:dyDescent="0.2">
      <c r="A289" t="str">
        <f t="shared" si="183"/>
        <v>72 Customer service occupations</v>
      </c>
      <c r="B289" s="11">
        <v>0.47771130248896876</v>
      </c>
      <c r="C289" s="11">
        <v>0.84790551117401314</v>
      </c>
      <c r="D289" s="11">
        <f t="shared" si="193"/>
        <v>0.37019420868504438</v>
      </c>
      <c r="E289" s="11">
        <v>0.20071501822350926</v>
      </c>
      <c r="F289" s="11">
        <f t="shared" si="195"/>
        <v>0.57090922690855361</v>
      </c>
      <c r="G289" s="200">
        <f t="shared" si="188"/>
        <v>2.3660184130116946E-2</v>
      </c>
    </row>
    <row r="290" spans="1:7" x14ac:dyDescent="0.2">
      <c r="A290" t="str">
        <f t="shared" si="183"/>
        <v>81 Process, plant and machine operatives</v>
      </c>
      <c r="B290" s="11">
        <v>0.84810036707504466</v>
      </c>
      <c r="C290" s="11">
        <v>0.34223746683873468</v>
      </c>
      <c r="D290" s="11">
        <f t="shared" si="193"/>
        <v>-0.50586290023630998</v>
      </c>
      <c r="E290" s="11">
        <v>0.10932487010408359</v>
      </c>
      <c r="F290" s="11">
        <f t="shared" ref="F290:F291" si="196">SUM(D290:E290)</f>
        <v>-0.39653803013222638</v>
      </c>
      <c r="G290" s="200">
        <f t="shared" si="188"/>
        <v>8.1160009843372904E-3</v>
      </c>
    </row>
    <row r="291" spans="1:7" x14ac:dyDescent="0.2">
      <c r="A291" t="str">
        <f t="shared" si="183"/>
        <v>82 Transport and mobile machine drivers and operatives</v>
      </c>
      <c r="B291" s="11">
        <v>2.5247961358987694</v>
      </c>
      <c r="C291" s="11">
        <v>1.7007839420143558</v>
      </c>
      <c r="D291" s="11">
        <f t="shared" si="193"/>
        <v>-0.8240121938844136</v>
      </c>
      <c r="E291" s="11">
        <v>0.7968139169626598</v>
      </c>
      <c r="F291" s="11">
        <f t="shared" si="196"/>
        <v>-2.7198276921753806E-2</v>
      </c>
      <c r="G291" s="200">
        <f t="shared" si="188"/>
        <v>1.8454165107566256E-2</v>
      </c>
    </row>
    <row r="292" spans="1:7" x14ac:dyDescent="0.2">
      <c r="A292" t="str">
        <f t="shared" si="183"/>
        <v>91 Elementary trades and related occupations</v>
      </c>
      <c r="B292" s="11">
        <v>1.1480709639384388</v>
      </c>
      <c r="C292" s="11">
        <v>2.5142546970205744</v>
      </c>
      <c r="D292" s="11">
        <f t="shared" si="193"/>
        <v>1.3661837330821356</v>
      </c>
      <c r="E292" s="11">
        <v>0.67178171490156813</v>
      </c>
      <c r="F292" s="11">
        <f t="shared" ref="F292" si="197">SUM(D292:E292)</f>
        <v>2.0379654479837037</v>
      </c>
      <c r="G292" s="200">
        <f t="shared" si="188"/>
        <v>3.118795917503725E-2</v>
      </c>
    </row>
    <row r="293" spans="1:7" x14ac:dyDescent="0.2">
      <c r="A293" t="str">
        <f t="shared" si="183"/>
        <v>92 Elementary administration and service occupations</v>
      </c>
      <c r="B293" s="11">
        <v>6.5735123488046279</v>
      </c>
      <c r="C293" s="11">
        <v>3.1714614236152121</v>
      </c>
      <c r="D293" s="11">
        <f t="shared" ref="D293" si="198">C293-B293</f>
        <v>-3.4020509251894158</v>
      </c>
      <c r="E293" s="11">
        <v>1.0041274805145324</v>
      </c>
      <c r="F293" s="11">
        <f t="shared" ref="F293" si="199">SUM(D293:E293)</f>
        <v>-2.3979234446748832</v>
      </c>
      <c r="G293" s="200">
        <f t="shared" ref="G293:G294" si="200">IF(B293&gt;0,(1+(E293/B293))^(1/($C$6-$B$6))-1,0)</f>
        <v>9.5219472879664036E-3</v>
      </c>
    </row>
    <row r="294" spans="1:7" x14ac:dyDescent="0.2">
      <c r="A294" s="24" t="str">
        <f t="shared" si="183"/>
        <v>All occupations</v>
      </c>
      <c r="B294" s="34">
        <f>SUM(B268:B293)</f>
        <v>27.330192208941472</v>
      </c>
      <c r="C294" s="34">
        <f t="shared" ref="C294:F294" si="201">SUM(C268:C293)</f>
        <v>24.300444351691638</v>
      </c>
      <c r="D294" s="34">
        <f t="shared" si="201"/>
        <v>-3.02974785724984</v>
      </c>
      <c r="E294" s="34">
        <f t="shared" si="201"/>
        <v>7.3407166240060411</v>
      </c>
      <c r="F294" s="34">
        <f t="shared" si="201"/>
        <v>4.3109687667561998</v>
      </c>
      <c r="G294" s="234">
        <f t="shared" si="200"/>
        <v>1.598704290024644E-2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Coast to Capital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-3.6902600536736117</v>
      </c>
      <c r="Q7" s="11">
        <f>'Occ T1'!J16</f>
        <v>37.061419261919397</v>
      </c>
    </row>
    <row r="8" spans="1:17" x14ac:dyDescent="0.2">
      <c r="O8" t="str">
        <f>name!E11</f>
        <v>Process, plant and machine operatives</v>
      </c>
      <c r="P8" s="11">
        <f>'Occ T1'!H15</f>
        <v>-1.175275447026543</v>
      </c>
      <c r="Q8" s="11">
        <f>'Occ T1'!J15</f>
        <v>16.241794051936552</v>
      </c>
    </row>
    <row r="9" spans="1:17" x14ac:dyDescent="0.2">
      <c r="O9" t="str">
        <f>name!E10</f>
        <v>Sales and customer service occupations</v>
      </c>
      <c r="P9" s="11">
        <f>'Occ T1'!H14</f>
        <v>1.0990578333271088</v>
      </c>
      <c r="Q9" s="11">
        <f>'Occ T1'!J14</f>
        <v>28.63362372457976</v>
      </c>
    </row>
    <row r="10" spans="1:17" x14ac:dyDescent="0.2">
      <c r="O10" t="str">
        <f>name!E9</f>
        <v>Caring, leisure and other service occupations</v>
      </c>
      <c r="P10" s="11">
        <f>'Occ T1'!H13</f>
        <v>4.7719840119675325</v>
      </c>
      <c r="Q10" s="11">
        <f>'Occ T1'!J13</f>
        <v>51.098149715302171</v>
      </c>
    </row>
    <row r="11" spans="1:17" x14ac:dyDescent="0.2">
      <c r="O11" t="str">
        <f>name!E8</f>
        <v>Skilled trades occupations</v>
      </c>
      <c r="P11" s="11">
        <f>'Occ T1'!H12</f>
        <v>0.74280900416376028</v>
      </c>
      <c r="Q11" s="11">
        <f>'Occ T1'!J12</f>
        <v>29.491631271870357</v>
      </c>
    </row>
    <row r="12" spans="1:17" x14ac:dyDescent="0.2">
      <c r="O12" t="str">
        <f>name!E7</f>
        <v>Administrative and secretarial occupations</v>
      </c>
      <c r="P12" s="11">
        <f>'Occ T1'!H11</f>
        <v>-9.0071124040293142</v>
      </c>
      <c r="Q12" s="11">
        <f>'Occ T1'!J11</f>
        <v>34.302287694960768</v>
      </c>
    </row>
    <row r="13" spans="1:17" x14ac:dyDescent="0.2">
      <c r="O13" t="str">
        <f>name!E6</f>
        <v>Associate professional occupations</v>
      </c>
      <c r="P13" s="11">
        <f>'Occ T1'!H10</f>
        <v>14.395824499414488</v>
      </c>
      <c r="Q13" s="11">
        <f>'Occ T1'!J10</f>
        <v>74.598134319622261</v>
      </c>
    </row>
    <row r="14" spans="1:17" x14ac:dyDescent="0.2">
      <c r="O14" t="str">
        <f>name!E5</f>
        <v>Professional occupations</v>
      </c>
      <c r="P14" s="11">
        <f>'Occ T1'!H9</f>
        <v>31.161897137441031</v>
      </c>
      <c r="Q14" s="11">
        <f>'Occ T1'!J9</f>
        <v>129.37382615468869</v>
      </c>
    </row>
    <row r="15" spans="1:17" x14ac:dyDescent="0.2">
      <c r="O15" t="str">
        <f>name!E4</f>
        <v>Managers, directors and senior officials</v>
      </c>
      <c r="P15" s="11">
        <f>'Occ T1'!H8</f>
        <v>3.1570754184148058</v>
      </c>
      <c r="Q15" s="11">
        <f>'Occ T1'!J8</f>
        <v>56.802181226449022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Coast to Capital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-2.008110894947265</v>
      </c>
      <c r="Q37" s="11">
        <f>'Occ T2'!J8</f>
        <v>33.344779620809071</v>
      </c>
    </row>
    <row r="38" spans="1:17" x14ac:dyDescent="0.2">
      <c r="O38" s="10" t="str">
        <f>name!D5</f>
        <v>12 Other managers and proprietors</v>
      </c>
      <c r="P38" s="11">
        <f>'Occ T2'!H9</f>
        <v>5.1651863133620708</v>
      </c>
      <c r="Q38" s="11">
        <f>'Occ T2'!J9</f>
        <v>23.457401605639951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21.40100044347156</v>
      </c>
      <c r="Q39" s="11">
        <f>'Occ T2'!J10</f>
        <v>48.467212636151459</v>
      </c>
    </row>
    <row r="40" spans="1:17" x14ac:dyDescent="0.2">
      <c r="O40" s="10" t="str">
        <f>name!D7</f>
        <v>22 Health professionals</v>
      </c>
      <c r="P40" s="11">
        <f>'Occ T2'!H11</f>
        <v>-8.7617287918128284E-2</v>
      </c>
      <c r="Q40" s="11">
        <f>'Occ T2'!J11</f>
        <v>19.009298652206589</v>
      </c>
    </row>
    <row r="41" spans="1:17" x14ac:dyDescent="0.2">
      <c r="O41" s="10" t="str">
        <f>name!D8</f>
        <v>23 Teaching and other educational professionals</v>
      </c>
      <c r="P41" s="11">
        <f>'Occ T2'!H12</f>
        <v>1.1107711707602945</v>
      </c>
      <c r="Q41" s="11">
        <f>'Occ T2'!J12</f>
        <v>21.37390783222865</v>
      </c>
    </row>
    <row r="42" spans="1:17" x14ac:dyDescent="0.2">
      <c r="O42" s="10" t="str">
        <f>name!D9</f>
        <v>24 Business, media and public service professionals</v>
      </c>
      <c r="P42" s="11">
        <f>'Occ T2'!H13</f>
        <v>8.7377428111273048</v>
      </c>
      <c r="Q42" s="11">
        <f>'Occ T2'!J13</f>
        <v>40.523407034101993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0.14108861262357308</v>
      </c>
      <c r="Q43" s="11">
        <f>'Occ T2'!J14</f>
        <v>6.5338817636560114</v>
      </c>
    </row>
    <row r="44" spans="1:17" x14ac:dyDescent="0.2">
      <c r="O44" s="10" t="str">
        <f>name!D11</f>
        <v>32 Health and social care associate professionals</v>
      </c>
      <c r="P44" s="11">
        <f>'Occ T2'!H15</f>
        <v>11.998676042844664</v>
      </c>
      <c r="Q44" s="11">
        <f>'Occ T2'!J15</f>
        <v>26.454374857013974</v>
      </c>
    </row>
    <row r="45" spans="1:17" x14ac:dyDescent="0.2">
      <c r="O45" s="10" t="str">
        <f>name!D12</f>
        <v>33 Protective service occupations</v>
      </c>
      <c r="P45" s="11">
        <f>'Occ T2'!H16</f>
        <v>-0.80384568606631213</v>
      </c>
      <c r="Q45" s="11">
        <f>'Occ T2'!J16</f>
        <v>2.4703690888387162</v>
      </c>
    </row>
    <row r="46" spans="1:17" x14ac:dyDescent="0.2">
      <c r="O46" s="10" t="str">
        <f>name!D13</f>
        <v>34 Culture, media and sports occupations</v>
      </c>
      <c r="P46" s="11">
        <f>'Occ T2'!H17</f>
        <v>-0.39692771146863493</v>
      </c>
      <c r="Q46" s="11">
        <f>'Occ T2'!J17</f>
        <v>7.9893153029946475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3.4568332414811778</v>
      </c>
      <c r="Q47" s="11">
        <f>'Occ T2'!J18</f>
        <v>31.150193307118897</v>
      </c>
    </row>
    <row r="48" spans="1:17" x14ac:dyDescent="0.2">
      <c r="O48" s="10" t="str">
        <f>name!D15</f>
        <v>41 Administrative occupations</v>
      </c>
      <c r="P48" s="11">
        <f>'Occ T2'!H19</f>
        <v>-3.1484268496671035</v>
      </c>
      <c r="Q48" s="11">
        <f>'Occ T2'!J19</f>
        <v>32.040926477650189</v>
      </c>
    </row>
    <row r="49" spans="15:17" x14ac:dyDescent="0.2">
      <c r="O49" s="10" t="str">
        <f>name!D16</f>
        <v>42 Secretarial and related occupations</v>
      </c>
      <c r="P49" s="11">
        <f>'Occ T2'!H20</f>
        <v>-5.8586855543622125</v>
      </c>
      <c r="Q49" s="11">
        <f>'Occ T2'!J20</f>
        <v>2.261361217310581</v>
      </c>
    </row>
    <row r="50" spans="15:17" x14ac:dyDescent="0.2">
      <c r="O50" s="10" t="str">
        <f>name!D17</f>
        <v>51 Skilled agricultural and related trades</v>
      </c>
      <c r="P50" s="11">
        <f>'Occ T2'!H21</f>
        <v>1.1392286096212461</v>
      </c>
      <c r="Q50" s="11">
        <f>'Occ T2'!J21</f>
        <v>5.471122554501493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-0.64891853949036715</v>
      </c>
      <c r="Q51" s="11">
        <f>'Occ T2'!J22</f>
        <v>8.1276437055548918</v>
      </c>
    </row>
    <row r="52" spans="15:17" x14ac:dyDescent="0.2">
      <c r="O52" s="10" t="str">
        <f>name!D19</f>
        <v>53 Skilled construction and building trades</v>
      </c>
      <c r="P52" s="11">
        <f>'Occ T2'!H23</f>
        <v>-1.9891672582778881</v>
      </c>
      <c r="Q52" s="11">
        <f>'Occ T2'!J23</f>
        <v>6.0913907049148808</v>
      </c>
    </row>
    <row r="53" spans="15:17" x14ac:dyDescent="0.2">
      <c r="O53" s="10" t="str">
        <f>name!D20</f>
        <v>54 Textiles, printing and other skilled trades</v>
      </c>
      <c r="P53" s="11">
        <f>'Occ T2'!H24</f>
        <v>2.2416661923107668</v>
      </c>
      <c r="Q53" s="11">
        <f>'Occ T2'!J24</f>
        <v>9.8014743068990917</v>
      </c>
    </row>
    <row r="54" spans="15:17" x14ac:dyDescent="0.2">
      <c r="O54" s="10" t="str">
        <f>name!D21</f>
        <v>61 Caring personal service occupations</v>
      </c>
      <c r="P54" s="11">
        <f>'Occ T2'!H25</f>
        <v>6.214316889206188</v>
      </c>
      <c r="Q54" s="11">
        <f>'Occ T2'!J25</f>
        <v>42.128592054419578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-1.2534400092671305</v>
      </c>
      <c r="Q55" s="11">
        <f>'Occ T2'!J26</f>
        <v>8.7844594517676899</v>
      </c>
    </row>
    <row r="56" spans="15:17" x14ac:dyDescent="0.2">
      <c r="O56" s="10" t="str">
        <f>name!D23</f>
        <v>63 Community and civil enforcement occupations</v>
      </c>
      <c r="P56" s="11">
        <f>'Occ T2'!H27</f>
        <v>-0.18889286797151983</v>
      </c>
      <c r="Q56" s="11">
        <f>'Occ T2'!J27</f>
        <v>0.18509820911490854</v>
      </c>
    </row>
    <row r="57" spans="15:17" x14ac:dyDescent="0.2">
      <c r="O57" s="10" t="str">
        <f>name!D24</f>
        <v>71 Sales occupations</v>
      </c>
      <c r="P57" s="11">
        <f>'Occ T2'!H28</f>
        <v>-1.8389602512203922</v>
      </c>
      <c r="Q57" s="11">
        <f>'Occ T2'!J28</f>
        <v>18.758588373441331</v>
      </c>
    </row>
    <row r="58" spans="15:17" x14ac:dyDescent="0.2">
      <c r="O58" s="10" t="str">
        <f>name!D25</f>
        <v>72 Customer service occupations</v>
      </c>
      <c r="P58" s="11">
        <f>'Occ T2'!H29</f>
        <v>2.9380180845475028</v>
      </c>
      <c r="Q58" s="11">
        <f>'Occ T2'!J29</f>
        <v>9.8750353511384308</v>
      </c>
    </row>
    <row r="59" spans="15:17" x14ac:dyDescent="0.2">
      <c r="O59" s="10" t="str">
        <f>name!D26</f>
        <v>81 Process, plant and machine operatives</v>
      </c>
      <c r="P59" s="11">
        <f>'Occ T2'!H30</f>
        <v>0.13128583730377841</v>
      </c>
      <c r="Q59" s="11">
        <f>'Occ T2'!J30</f>
        <v>4.3910915930038348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-1.3065612843303178</v>
      </c>
      <c r="Q60" s="11">
        <f>'Occ T2'!J31</f>
        <v>11.850702458932719</v>
      </c>
    </row>
    <row r="61" spans="15:17" x14ac:dyDescent="0.2">
      <c r="O61" s="10" t="str">
        <f>name!D28</f>
        <v>91 Elementary trades and related occupations</v>
      </c>
      <c r="P61" s="11">
        <f>'Occ T2'!H32</f>
        <v>8.8699381672411359</v>
      </c>
      <c r="Q61" s="11">
        <f>'Occ T2'!J32</f>
        <v>15.739390931398237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-12.560198220914742</v>
      </c>
      <c r="Q62" s="11">
        <f>'Occ T2'!J33</f>
        <v>21.322028330521164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41.455999999999221</v>
      </c>
      <c r="Q64" s="11">
        <f>'Occ T2'!J35</f>
        <v>457.60304742132899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Coast to Capital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844.02900000000022</v>
      </c>
      <c r="C8" s="305">
        <f>SUM(C9:C17)</f>
        <v>860.25499999999965</v>
      </c>
      <c r="D8" s="305">
        <f>SUM(D9:D17)</f>
        <v>885.48500000000001</v>
      </c>
      <c r="E8" s="304"/>
      <c r="F8" s="305">
        <f>SUM(F9:F17)</f>
        <v>14.759760185860081</v>
      </c>
      <c r="G8" s="305">
        <f>SUM(G9:G17)</f>
        <v>17.021281364526317</v>
      </c>
      <c r="H8" s="305">
        <f>SUM(H9:H17)</f>
        <v>21.538111344302248</v>
      </c>
      <c r="I8" s="304"/>
      <c r="J8" s="305">
        <f>SUM(J9:J17)</f>
        <v>105.97213688763328</v>
      </c>
      <c r="K8" s="305">
        <f>SUM(K9:K17)</f>
        <v>122.29435834194858</v>
      </c>
      <c r="L8" s="305">
        <f>SUM(L9:L17)</f>
        <v>154.59465622467886</v>
      </c>
      <c r="M8" s="304"/>
      <c r="N8" s="305">
        <f>SUM(N9:N17)</f>
        <v>188.41023239848263</v>
      </c>
      <c r="O8" s="305">
        <f>SUM(O9:O17)</f>
        <v>200.93517590213455</v>
      </c>
      <c r="P8" s="305">
        <f>SUM(P9:P17)</f>
        <v>229.64910147780375</v>
      </c>
      <c r="Q8" s="306"/>
      <c r="R8" s="305">
        <f>SUM(R9:R17)</f>
        <v>51.787583732443295</v>
      </c>
      <c r="S8" s="305">
        <f>SUM(S9:S17)</f>
        <v>51.522535072951101</v>
      </c>
      <c r="T8" s="305">
        <f>SUM(T9:T17)</f>
        <v>56.776059613736145</v>
      </c>
      <c r="U8" s="306"/>
      <c r="V8" s="305">
        <f>SUM(V9:V17)</f>
        <v>51.882229001212103</v>
      </c>
      <c r="W8" s="305">
        <f>SUM(W9:W17)</f>
        <v>53.151538252094788</v>
      </c>
      <c r="X8" s="305">
        <f>SUM(X9:X17)</f>
        <v>60.186558431106164</v>
      </c>
      <c r="Y8" s="306"/>
      <c r="Z8" s="305">
        <f>SUM(Z9:Z17)</f>
        <v>169.97413444186049</v>
      </c>
      <c r="AA8" s="305">
        <f>SUM(AA9:AA17)</f>
        <v>165.77770100475507</v>
      </c>
      <c r="AB8" s="305">
        <f>SUM(AB9:AB17)</f>
        <v>164.03017966691553</v>
      </c>
      <c r="AC8" s="306"/>
      <c r="AD8" s="305">
        <f>SUM(AD9:AD17)</f>
        <v>147.07366931956361</v>
      </c>
      <c r="AE8" s="305">
        <f>SUM(AE9:AE17)</f>
        <v>142.74801307666033</v>
      </c>
      <c r="AF8" s="305">
        <f>SUM(AF9:AF17)</f>
        <v>119.81326743235823</v>
      </c>
      <c r="AG8" s="306"/>
      <c r="AH8" s="305">
        <f>SUM(AH9:AH17)</f>
        <v>86.839061824003267</v>
      </c>
      <c r="AI8" s="305">
        <f>SUM(AI9:AI17)</f>
        <v>81.077752846695589</v>
      </c>
      <c r="AJ8" s="305">
        <f>SUM(AJ9:AJ17)</f>
        <v>54.59662145740738</v>
      </c>
      <c r="AK8" s="306"/>
      <c r="AL8" s="305">
        <f>SUM(AL9:AL17)</f>
        <v>27.330192208941479</v>
      </c>
      <c r="AM8" s="305">
        <f>SUM(AM9:AM17)</f>
        <v>25.726644138233425</v>
      </c>
      <c r="AN8" s="305">
        <f>SUM(AN9:AN17)</f>
        <v>24.300444351691635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103.48984965678854</v>
      </c>
      <c r="C9" s="304">
        <f t="shared" ref="B9:D17" si="0">SUM(C21,C33,C51,C63,C75,C93)</f>
        <v>98.135581785107206</v>
      </c>
      <c r="D9" s="304">
        <f t="shared" si="0"/>
        <v>106.64692507520343</v>
      </c>
      <c r="E9" s="304"/>
      <c r="F9" s="304">
        <f t="shared" ref="F9:H17" si="1">SUM(F21,F33,F51,F63,F75,F93)</f>
        <v>1.7155937203830809</v>
      </c>
      <c r="G9" s="304">
        <f t="shared" si="1"/>
        <v>1.8128517562251825</v>
      </c>
      <c r="H9" s="304">
        <f t="shared" si="1"/>
        <v>2.3873520175711236</v>
      </c>
      <c r="I9" s="304"/>
      <c r="J9" s="304">
        <f t="shared" ref="J9:L17" si="2">SUM(J21,J33,J51,J63,J75,J93)</f>
        <v>14.473755603959205</v>
      </c>
      <c r="K9" s="304">
        <f t="shared" si="2"/>
        <v>15.062562365531354</v>
      </c>
      <c r="L9" s="304">
        <f t="shared" si="2"/>
        <v>19.470670350861813</v>
      </c>
      <c r="M9" s="304"/>
      <c r="N9" s="304">
        <f t="shared" ref="N9:P17" si="3">SUM(N21,N33,N51,N63,N75,N93)</f>
        <v>29.279488468326239</v>
      </c>
      <c r="O9" s="304">
        <f t="shared" si="3"/>
        <v>28.079106711621307</v>
      </c>
      <c r="P9" s="304">
        <f t="shared" si="3"/>
        <v>32.208312188431023</v>
      </c>
      <c r="Q9" s="306"/>
      <c r="R9" s="304">
        <f t="shared" ref="R9:T9" si="4">SUM(R21,R33,R51,R63,R75,R93)</f>
        <v>6.5780062447484342</v>
      </c>
      <c r="S9" s="304">
        <f t="shared" si="4"/>
        <v>6.1374267204491906</v>
      </c>
      <c r="T9" s="304">
        <f t="shared" si="4"/>
        <v>6.9897537057998926</v>
      </c>
      <c r="U9" s="306"/>
      <c r="V9" s="304">
        <f t="shared" ref="V9:X9" si="5">SUM(V21,V33,V51,V63,V75,V93)</f>
        <v>8.3596067385611601</v>
      </c>
      <c r="W9" s="304">
        <f t="shared" si="5"/>
        <v>7.7040130293333293</v>
      </c>
      <c r="X9" s="304">
        <f t="shared" si="5"/>
        <v>8.6559149880171997</v>
      </c>
      <c r="Y9" s="306"/>
      <c r="Z9" s="304">
        <f t="shared" ref="Z9:AB9" si="6">SUM(Z21,Z33,Z51,Z63,Z75,Z93)</f>
        <v>18.198871071228353</v>
      </c>
      <c r="AA9" s="304">
        <f t="shared" si="6"/>
        <v>16.006254189647166</v>
      </c>
      <c r="AB9" s="304">
        <f t="shared" si="6"/>
        <v>16.679432896251498</v>
      </c>
      <c r="AC9" s="306"/>
      <c r="AD9" s="304">
        <f>SUM(AD21,AD33,AD51,AD63,AD75,AD93)</f>
        <v>14.271945516205392</v>
      </c>
      <c r="AE9" s="304">
        <f t="shared" ref="AE9:AF9" si="7">SUM(AE21,AE33,AE51,AE63,AE75,AE93)</f>
        <v>12.965953923782287</v>
      </c>
      <c r="AF9" s="304">
        <f t="shared" si="7"/>
        <v>11.357757981611851</v>
      </c>
      <c r="AG9" s="306"/>
      <c r="AH9" s="304">
        <f t="shared" ref="AH9:AJ9" si="8">SUM(AH21,AH33,AH51,AH63,AH75,AH93)</f>
        <v>8.669989178245519</v>
      </c>
      <c r="AI9" s="304">
        <f t="shared" si="8"/>
        <v>8.1872301522253377</v>
      </c>
      <c r="AJ9" s="304">
        <f t="shared" si="8"/>
        <v>6.2220394965347436</v>
      </c>
      <c r="AK9" s="306"/>
      <c r="AL9" s="304">
        <f t="shared" ref="AL9:AN9" si="9">SUM(AL21,AL33,AL51,AL63,AL75,AL93)</f>
        <v>1.94259311513115</v>
      </c>
      <c r="AM9" s="304">
        <f t="shared" si="9"/>
        <v>2.1801829362920695</v>
      </c>
      <c r="AN9" s="304">
        <f t="shared" si="9"/>
        <v>2.6756914501242837</v>
      </c>
    </row>
    <row r="10" spans="1:40" x14ac:dyDescent="0.2">
      <c r="A10" s="13" t="str">
        <f>name!E5</f>
        <v>Professional occupations</v>
      </c>
      <c r="B10" s="304">
        <f t="shared" si="0"/>
        <v>195.8676902937512</v>
      </c>
      <c r="C10" s="304">
        <f t="shared" si="0"/>
        <v>209.27510360015475</v>
      </c>
      <c r="D10" s="304">
        <f t="shared" si="0"/>
        <v>227.0295874311922</v>
      </c>
      <c r="E10" s="304"/>
      <c r="F10" s="304">
        <f t="shared" si="1"/>
        <v>10.194888688472627</v>
      </c>
      <c r="G10" s="304">
        <f t="shared" si="1"/>
        <v>11.817314407449272</v>
      </c>
      <c r="H10" s="304">
        <f t="shared" si="1"/>
        <v>14.523792091344443</v>
      </c>
      <c r="I10" s="304"/>
      <c r="J10" s="304">
        <f t="shared" si="2"/>
        <v>55.727017568465143</v>
      </c>
      <c r="K10" s="304">
        <f t="shared" si="2"/>
        <v>64.155758092396837</v>
      </c>
      <c r="L10" s="304">
        <f t="shared" si="2"/>
        <v>78.307627635438564</v>
      </c>
      <c r="M10" s="304"/>
      <c r="N10" s="304">
        <f t="shared" si="3"/>
        <v>68.256939678933676</v>
      </c>
      <c r="O10" s="304">
        <f t="shared" si="3"/>
        <v>70.873342176059708</v>
      </c>
      <c r="P10" s="304">
        <f t="shared" si="3"/>
        <v>74.283956025330454</v>
      </c>
      <c r="Q10" s="306"/>
      <c r="R10" s="304">
        <f t="shared" ref="R10:T10" si="10">SUM(R22,R34,R52,R64,R76,R94)</f>
        <v>9.8105020797102611</v>
      </c>
      <c r="S10" s="304">
        <f t="shared" si="10"/>
        <v>7.6537595391033557</v>
      </c>
      <c r="T10" s="304">
        <f t="shared" si="10"/>
        <v>6.7693214093583087</v>
      </c>
      <c r="U10" s="306"/>
      <c r="V10" s="304">
        <f t="shared" ref="V10:X10" si="11">SUM(V22,V34,V52,V64,V76,V94)</f>
        <v>10.114865753121924</v>
      </c>
      <c r="W10" s="304">
        <f t="shared" si="11"/>
        <v>10.546723334712038</v>
      </c>
      <c r="X10" s="304">
        <f t="shared" si="11"/>
        <v>11.109656260663961</v>
      </c>
      <c r="Y10" s="306"/>
      <c r="Z10" s="304">
        <f t="shared" ref="Z10:AB10" si="12">SUM(Z22,Z34,Z52,Z64,Z76,Z94)</f>
        <v>19.753928392140399</v>
      </c>
      <c r="AA10" s="304">
        <f t="shared" si="12"/>
        <v>20.393953919310114</v>
      </c>
      <c r="AB10" s="304">
        <f t="shared" si="12"/>
        <v>21.253511023075376</v>
      </c>
      <c r="AC10" s="306"/>
      <c r="AD10" s="304">
        <f t="shared" ref="AD10:AF10" si="13">SUM(AD22,AD34,AD52,AD64,AD76,AD94)</f>
        <v>13.028698130284136</v>
      </c>
      <c r="AE10" s="304">
        <f t="shared" si="13"/>
        <v>13.544686777718692</v>
      </c>
      <c r="AF10" s="304">
        <f t="shared" si="13"/>
        <v>11.939554449524058</v>
      </c>
      <c r="AG10" s="306"/>
      <c r="AH10" s="304">
        <f t="shared" ref="AH10:AJ10" si="14">SUM(AH22,AH34,AH52,AH64,AH76,AH94)</f>
        <v>7.3675009328494561</v>
      </c>
      <c r="AI10" s="304">
        <f t="shared" si="14"/>
        <v>7.9297100457126533</v>
      </c>
      <c r="AJ10" s="304">
        <f t="shared" si="14"/>
        <v>5.4123752650712262</v>
      </c>
      <c r="AK10" s="306"/>
      <c r="AL10" s="304">
        <f t="shared" ref="AL10:AN10" si="15">SUM(AL22,AL34,AL52,AL64,AL76,AL94)</f>
        <v>1.6133490697735742</v>
      </c>
      <c r="AM10" s="304">
        <f t="shared" si="15"/>
        <v>2.3598553076921212</v>
      </c>
      <c r="AN10" s="304">
        <f t="shared" si="15"/>
        <v>3.4297932713857873</v>
      </c>
    </row>
    <row r="11" spans="1:40" x14ac:dyDescent="0.2">
      <c r="A11" s="13" t="str">
        <f>name!E6</f>
        <v>Associate professional occupations</v>
      </c>
      <c r="B11" s="304">
        <f>SUM(B23,B35,B53,B65,B77,B95)</f>
        <v>120.65605769675113</v>
      </c>
      <c r="C11" s="304">
        <f t="shared" si="0"/>
        <v>126.06894811063589</v>
      </c>
      <c r="D11" s="304">
        <f>SUM(D23,D35,D53,D65,D77,D95)</f>
        <v>135.05188219616559</v>
      </c>
      <c r="E11" s="304"/>
      <c r="F11" s="304">
        <f t="shared" si="1"/>
        <v>1.6877209063252985</v>
      </c>
      <c r="G11" s="304">
        <f t="shared" si="1"/>
        <v>1.9609575444726171</v>
      </c>
      <c r="H11" s="304">
        <f t="shared" si="1"/>
        <v>2.6478796396581989</v>
      </c>
      <c r="I11" s="304"/>
      <c r="J11" s="304">
        <f t="shared" si="2"/>
        <v>17.990669050717685</v>
      </c>
      <c r="K11" s="304">
        <f t="shared" si="2"/>
        <v>20.882140645021028</v>
      </c>
      <c r="L11" s="304">
        <f t="shared" si="2"/>
        <v>26.716550311810039</v>
      </c>
      <c r="M11" s="304"/>
      <c r="N11" s="304">
        <f t="shared" si="3"/>
        <v>36.787293336950327</v>
      </c>
      <c r="O11" s="304">
        <f t="shared" si="3"/>
        <v>39.658795330310312</v>
      </c>
      <c r="P11" s="304">
        <f t="shared" si="3"/>
        <v>44.985892905989061</v>
      </c>
      <c r="Q11" s="306"/>
      <c r="R11" s="304">
        <f t="shared" ref="R11:T11" si="16">SUM(R23,R35,R53,R65,R77,R95)</f>
        <v>9.4403278859193627</v>
      </c>
      <c r="S11" s="304">
        <f t="shared" si="16"/>
        <v>9.6847983014007752</v>
      </c>
      <c r="T11" s="304">
        <f t="shared" si="16"/>
        <v>9.8529648599024569</v>
      </c>
      <c r="U11" s="306"/>
      <c r="V11" s="304">
        <f t="shared" ref="V11:X11" si="17">SUM(V23,V35,V53,V65,V77,V95)</f>
        <v>8.3475692208058092</v>
      </c>
      <c r="W11" s="304">
        <f t="shared" si="17"/>
        <v>8.2029632341212597</v>
      </c>
      <c r="X11" s="304">
        <f t="shared" si="17"/>
        <v>8.8518798004645678</v>
      </c>
      <c r="Y11" s="306"/>
      <c r="Z11" s="304">
        <f t="shared" ref="Z11:AB11" si="18">SUM(Z23,Z35,Z53,Z65,Z77,Z95)</f>
        <v>20.95889853701</v>
      </c>
      <c r="AA11" s="304">
        <f t="shared" si="18"/>
        <v>20.746966767732768</v>
      </c>
      <c r="AB11" s="304">
        <f t="shared" si="18"/>
        <v>20.899413193563561</v>
      </c>
      <c r="AC11" s="306"/>
      <c r="AD11" s="304">
        <f t="shared" ref="AD11:AF11" si="19">SUM(AD23,AD35,AD53,AD65,AD77,AD95)</f>
        <v>15.201600650454447</v>
      </c>
      <c r="AE11" s="304">
        <f t="shared" si="19"/>
        <v>14.924124789783532</v>
      </c>
      <c r="AF11" s="304">
        <f t="shared" si="19"/>
        <v>12.563147962901484</v>
      </c>
      <c r="AG11" s="306"/>
      <c r="AH11" s="304">
        <f t="shared" ref="AH11:AJ11" si="20">SUM(AH23,AH35,AH53,AH65,AH77,AH95)</f>
        <v>8.3807169057651585</v>
      </c>
      <c r="AI11" s="304">
        <f t="shared" si="20"/>
        <v>7.8631330254278389</v>
      </c>
      <c r="AJ11" s="304">
        <f t="shared" si="20"/>
        <v>5.4775967656732059</v>
      </c>
      <c r="AK11" s="306"/>
      <c r="AL11" s="304">
        <f t="shared" ref="AL11:AN11" si="21">SUM(AL23,AL35,AL53,AL65,AL77,AL95)</f>
        <v>1.8612612028030351</v>
      </c>
      <c r="AM11" s="304">
        <f t="shared" si="21"/>
        <v>2.1450684723657463</v>
      </c>
      <c r="AN11" s="304">
        <f t="shared" si="21"/>
        <v>3.0565567562030198</v>
      </c>
    </row>
    <row r="12" spans="1:40" x14ac:dyDescent="0.2">
      <c r="A12" s="13" t="str">
        <f>name!E7</f>
        <v>Administrative and secretarial occupations</v>
      </c>
      <c r="B12" s="304">
        <f t="shared" si="0"/>
        <v>88.509210428487677</v>
      </c>
      <c r="C12" s="304">
        <f t="shared" si="0"/>
        <v>87.763429048836613</v>
      </c>
      <c r="D12" s="304">
        <f t="shared" si="0"/>
        <v>79.502098024458405</v>
      </c>
      <c r="E12" s="304"/>
      <c r="F12" s="304">
        <f t="shared" si="1"/>
        <v>0.52955442102869832</v>
      </c>
      <c r="G12" s="304">
        <f t="shared" si="1"/>
        <v>0.66460976984211184</v>
      </c>
      <c r="H12" s="304">
        <f t="shared" si="1"/>
        <v>0.96534054891259569</v>
      </c>
      <c r="I12" s="304"/>
      <c r="J12" s="304">
        <f t="shared" si="2"/>
        <v>6.2367288917244545</v>
      </c>
      <c r="K12" s="304">
        <f t="shared" si="2"/>
        <v>7.9096844228692396</v>
      </c>
      <c r="L12" s="304">
        <f t="shared" si="2"/>
        <v>10.313214353799435</v>
      </c>
      <c r="M12" s="304"/>
      <c r="N12" s="304">
        <f t="shared" si="3"/>
        <v>18.105233969585878</v>
      </c>
      <c r="O12" s="304">
        <f t="shared" si="3"/>
        <v>21.253067848985438</v>
      </c>
      <c r="P12" s="304">
        <f t="shared" si="3"/>
        <v>26.33783384627737</v>
      </c>
      <c r="Q12" s="306"/>
      <c r="R12" s="304">
        <f t="shared" ref="R12:T12" si="22">SUM(R24,R36,R54,R66,R78,R96)</f>
        <v>7.3065358468411121</v>
      </c>
      <c r="S12" s="304">
        <f t="shared" si="22"/>
        <v>8.2786044863690158</v>
      </c>
      <c r="T12" s="304">
        <f t="shared" si="22"/>
        <v>9.6830536691474887</v>
      </c>
      <c r="U12" s="306"/>
      <c r="V12" s="304">
        <f t="shared" ref="V12:X12" si="23">SUM(V24,V36,V54,V66,V78,V96)</f>
        <v>6.2804422657672285</v>
      </c>
      <c r="W12" s="304">
        <f t="shared" si="23"/>
        <v>6.724451298414361</v>
      </c>
      <c r="X12" s="304">
        <f t="shared" si="23"/>
        <v>7.5656003124973692</v>
      </c>
      <c r="Y12" s="306"/>
      <c r="Z12" s="304">
        <f t="shared" ref="Z12:AA12" si="24">SUM(Z24,Z36,Z54,Z66,Z78,Z96)</f>
        <v>18.810689320915543</v>
      </c>
      <c r="AA12" s="304">
        <f t="shared" si="24"/>
        <v>17.682720331054899</v>
      </c>
      <c r="AB12" s="304">
        <f>SUM(AB24,AB36,AB54,AB66,AB78,AB96)</f>
        <v>11.690048804070511</v>
      </c>
      <c r="AC12" s="306"/>
      <c r="AD12" s="304">
        <f t="shared" ref="AD12:AE12" si="25">SUM(AD24,AD36,AD54,AD66,AD78,AD96)</f>
        <v>18.862458871997994</v>
      </c>
      <c r="AE12" s="304">
        <f t="shared" si="25"/>
        <v>16.886815759150252</v>
      </c>
      <c r="AF12" s="304">
        <f>SUM(AF24,AF36,AF54,AF66,AF78,AF96)</f>
        <v>9.7786298142835619</v>
      </c>
      <c r="AG12" s="306"/>
      <c r="AH12" s="304">
        <f t="shared" ref="AH12:AI12" si="26">SUM(AH24,AH36,AH54,AH66,AH78,AH96)</f>
        <v>10.010440968116779</v>
      </c>
      <c r="AI12" s="304">
        <f t="shared" si="26"/>
        <v>6.5054481357641354</v>
      </c>
      <c r="AJ12" s="304">
        <f>SUM(AJ24,AJ36,AJ54,AJ66,AJ78,AJ96)</f>
        <v>1.8683013638444534</v>
      </c>
      <c r="AK12" s="306"/>
      <c r="AL12" s="304">
        <f t="shared" ref="AL12:AM12" si="27">SUM(AL24,AL36,AL54,AL66,AL78,AL96)</f>
        <v>2.3671258725099946</v>
      </c>
      <c r="AM12" s="304">
        <f t="shared" si="27"/>
        <v>1.8580269963871645</v>
      </c>
      <c r="AN12" s="304">
        <f>SUM(AN24,AN36,AN54,AN66,AN78,AN96)</f>
        <v>1.3000753116256096</v>
      </c>
    </row>
    <row r="13" spans="1:40" x14ac:dyDescent="0.2">
      <c r="A13" s="13" t="str">
        <f>name!E8</f>
        <v>Skilled trades occupations</v>
      </c>
      <c r="B13" s="304">
        <f t="shared" si="0"/>
        <v>66.14259216864032</v>
      </c>
      <c r="C13" s="304">
        <f t="shared" si="0"/>
        <v>68.094604609546693</v>
      </c>
      <c r="D13" s="304">
        <f t="shared" si="0"/>
        <v>66.885401172804038</v>
      </c>
      <c r="E13" s="304"/>
      <c r="F13" s="304">
        <f t="shared" si="1"/>
        <v>0.14444894849428735</v>
      </c>
      <c r="G13" s="304">
        <f t="shared" si="1"/>
        <v>0.18130996435276825</v>
      </c>
      <c r="H13" s="304">
        <f t="shared" si="1"/>
        <v>0.23957586329081093</v>
      </c>
      <c r="I13" s="304"/>
      <c r="J13" s="304">
        <f t="shared" si="2"/>
        <v>1.6940214268324185</v>
      </c>
      <c r="K13" s="304">
        <f t="shared" si="2"/>
        <v>2.1390264278273725</v>
      </c>
      <c r="L13" s="304">
        <f t="shared" si="2"/>
        <v>3.1720683750152872</v>
      </c>
      <c r="M13" s="304"/>
      <c r="N13" s="304">
        <f t="shared" si="3"/>
        <v>5.3039663892332678</v>
      </c>
      <c r="O13" s="304">
        <f t="shared" si="3"/>
        <v>6.1902029828397396</v>
      </c>
      <c r="P13" s="304">
        <f t="shared" si="3"/>
        <v>7.9856564126932748</v>
      </c>
      <c r="Q13" s="306"/>
      <c r="R13" s="304">
        <f t="shared" ref="R13:T13" si="28">SUM(R25,R37,R55,R67,R79,R97)</f>
        <v>2.2519040475062111</v>
      </c>
      <c r="S13" s="304">
        <f t="shared" si="28"/>
        <v>2.4614385449546856</v>
      </c>
      <c r="T13" s="304">
        <f t="shared" si="28"/>
        <v>3.0624114476480138</v>
      </c>
      <c r="U13" s="306"/>
      <c r="V13" s="304">
        <f t="shared" ref="V13:X13" si="29">SUM(V25,V37,V55,V67,V79,V97)</f>
        <v>4.3851497693648263</v>
      </c>
      <c r="W13" s="304">
        <f t="shared" si="29"/>
        <v>4.6395774926875966</v>
      </c>
      <c r="X13" s="304">
        <f t="shared" si="29"/>
        <v>5.5287958053784179</v>
      </c>
      <c r="Y13" s="306"/>
      <c r="Z13" s="304">
        <f t="shared" ref="Z13:AB13" si="30">SUM(Z25,Z37,Z55,Z67,Z79,Z97)</f>
        <v>21.772333208513203</v>
      </c>
      <c r="AA13" s="304">
        <f t="shared" si="30"/>
        <v>21.578795858929372</v>
      </c>
      <c r="AB13" s="304">
        <f t="shared" si="30"/>
        <v>20.692148264676145</v>
      </c>
      <c r="AC13" s="306"/>
      <c r="AD13" s="304">
        <f t="shared" ref="AD13:AF13" si="31">SUM(AD25,AD37,AD55,AD67,AD79,AD97)</f>
        <v>16.852344011706816</v>
      </c>
      <c r="AE13" s="304">
        <f t="shared" si="31"/>
        <v>16.893413797496788</v>
      </c>
      <c r="AF13" s="304">
        <f t="shared" si="31"/>
        <v>15.463815227971107</v>
      </c>
      <c r="AG13" s="306"/>
      <c r="AH13" s="304">
        <f t="shared" ref="AH13:AJ13" si="32">SUM(AH25,AH37,AH55,AH67,AH79,AH97)</f>
        <v>9.8141981048855467</v>
      </c>
      <c r="AI13" s="304">
        <f t="shared" si="32"/>
        <v>10.384098856249405</v>
      </c>
      <c r="AJ13" s="304">
        <f t="shared" si="32"/>
        <v>8.6896196016737619</v>
      </c>
      <c r="AK13" s="306"/>
      <c r="AL13" s="304">
        <f t="shared" ref="AL13:AN13" si="33">SUM(AL25,AL37,AL55,AL67,AL79,AL97)</f>
        <v>3.9242262621037334</v>
      </c>
      <c r="AM13" s="304">
        <f t="shared" si="33"/>
        <v>3.6267406842089613</v>
      </c>
      <c r="AN13" s="304">
        <f t="shared" si="33"/>
        <v>2.0513101744572197</v>
      </c>
    </row>
    <row r="14" spans="1:40" x14ac:dyDescent="0.2">
      <c r="A14" s="13" t="str">
        <f>name!E9</f>
        <v>Caring, leisure and other service occupations</v>
      </c>
      <c r="B14" s="304">
        <f t="shared" si="0"/>
        <v>83.955136869153094</v>
      </c>
      <c r="C14" s="304">
        <f t="shared" si="0"/>
        <v>84.632319387229245</v>
      </c>
      <c r="D14" s="304">
        <f t="shared" si="0"/>
        <v>88.727120881120712</v>
      </c>
      <c r="E14" s="304"/>
      <c r="F14" s="304">
        <f t="shared" si="1"/>
        <v>0.10644041442137853</v>
      </c>
      <c r="G14" s="304">
        <f t="shared" si="1"/>
        <v>0.13349521183949886</v>
      </c>
      <c r="H14" s="304">
        <f t="shared" si="1"/>
        <v>0.18101794196077442</v>
      </c>
      <c r="I14" s="304"/>
      <c r="J14" s="304">
        <f t="shared" si="2"/>
        <v>3.7555419312951548</v>
      </c>
      <c r="K14" s="304">
        <f t="shared" si="2"/>
        <v>4.7892422752530237</v>
      </c>
      <c r="L14" s="304">
        <f t="shared" si="2"/>
        <v>6.3634754164053149</v>
      </c>
      <c r="M14" s="304"/>
      <c r="N14" s="304">
        <f t="shared" si="3"/>
        <v>11.130614749400927</v>
      </c>
      <c r="O14" s="304">
        <f t="shared" si="3"/>
        <v>12.743841652436011</v>
      </c>
      <c r="P14" s="304">
        <f t="shared" si="3"/>
        <v>15.371934288239093</v>
      </c>
      <c r="Q14" s="306"/>
      <c r="R14" s="304">
        <f>SUM(R26,R38,R56,R68,R80,R98)</f>
        <v>8.3162420421629371</v>
      </c>
      <c r="S14" s="304">
        <f t="shared" ref="S14:T14" si="34">SUM(S26,S38,S56,S68,S80,S98)</f>
        <v>8.3551107786227075</v>
      </c>
      <c r="T14" s="304">
        <f t="shared" si="34"/>
        <v>9.1144104652824076</v>
      </c>
      <c r="U14" s="306"/>
      <c r="V14" s="304">
        <f t="shared" ref="V14:X14" si="35">SUM(V26,V38,V56,V68,V80,V98)</f>
        <v>6.144595029085707</v>
      </c>
      <c r="W14" s="304">
        <f t="shared" si="35"/>
        <v>6.338821287839858</v>
      </c>
      <c r="X14" s="304">
        <f t="shared" si="35"/>
        <v>7.4112550916125004</v>
      </c>
      <c r="Y14" s="306"/>
      <c r="Z14" s="304">
        <f t="shared" ref="Z14:AB14" si="36">SUM(Z26,Z38,Z56,Z68,Z80,Z98)</f>
        <v>28.117813424278417</v>
      </c>
      <c r="AA14" s="304">
        <f t="shared" si="36"/>
        <v>27.963690569859303</v>
      </c>
      <c r="AB14" s="304">
        <f t="shared" si="36"/>
        <v>30.26054677220106</v>
      </c>
      <c r="AC14" s="306"/>
      <c r="AD14" s="304">
        <f t="shared" ref="AD14:AF14" si="37">SUM(AD26,AD38,AD56,AD68,AD80,AD98)</f>
        <v>19.41895042224251</v>
      </c>
      <c r="AE14" s="304">
        <f t="shared" si="37"/>
        <v>18.215112119223601</v>
      </c>
      <c r="AF14" s="304">
        <f t="shared" si="37"/>
        <v>15.017138199900639</v>
      </c>
      <c r="AG14" s="306"/>
      <c r="AH14" s="304">
        <f t="shared" ref="AH14:AJ14" si="38">SUM(AH26,AH38,AH56,AH68,AH80,AH98)</f>
        <v>5.4381725660771876</v>
      </c>
      <c r="AI14" s="304">
        <f t="shared" si="38"/>
        <v>4.7371322040378105</v>
      </c>
      <c r="AJ14" s="304">
        <f t="shared" si="38"/>
        <v>3.6211824522156282</v>
      </c>
      <c r="AK14" s="306"/>
      <c r="AL14" s="304">
        <f t="shared" ref="AL14:AN14" si="39">SUM(AL26,AL38,AL56,AL68,AL80,AL98)</f>
        <v>1.5267662901888868</v>
      </c>
      <c r="AM14" s="304">
        <f t="shared" si="39"/>
        <v>1.3558732881174524</v>
      </c>
      <c r="AN14" s="304">
        <f t="shared" si="39"/>
        <v>1.3861602533032904</v>
      </c>
    </row>
    <row r="15" spans="1:40" x14ac:dyDescent="0.2">
      <c r="A15" s="13" t="str">
        <f>name!E10</f>
        <v>Sales and customer service occupations</v>
      </c>
      <c r="B15" s="304">
        <f t="shared" si="0"/>
        <v>61.197808110554696</v>
      </c>
      <c r="C15" s="304">
        <f t="shared" si="0"/>
        <v>62.11390512741297</v>
      </c>
      <c r="D15" s="304">
        <f t="shared" si="0"/>
        <v>62.296865943881876</v>
      </c>
      <c r="E15" s="304"/>
      <c r="F15" s="304">
        <f t="shared" si="1"/>
        <v>0.19486768221221262</v>
      </c>
      <c r="G15" s="304">
        <f t="shared" si="1"/>
        <v>0.23375849732672183</v>
      </c>
      <c r="H15" s="304">
        <f t="shared" si="1"/>
        <v>0.3033927837070261</v>
      </c>
      <c r="I15" s="304"/>
      <c r="J15" s="304">
        <f t="shared" si="2"/>
        <v>2.8177680134573837</v>
      </c>
      <c r="K15" s="304">
        <f t="shared" si="2"/>
        <v>3.4443312426577775</v>
      </c>
      <c r="L15" s="304">
        <f t="shared" si="2"/>
        <v>4.8255540671566468</v>
      </c>
      <c r="M15" s="304"/>
      <c r="N15" s="304">
        <f t="shared" si="3"/>
        <v>9.7036117042086492</v>
      </c>
      <c r="O15" s="304">
        <f t="shared" si="3"/>
        <v>10.890614632676591</v>
      </c>
      <c r="P15" s="304">
        <f t="shared" si="3"/>
        <v>13.809559907355</v>
      </c>
      <c r="Q15" s="306"/>
      <c r="R15" s="304">
        <f t="shared" ref="R15:T15" si="40">SUM(R27,R39,R57,R69,R81,R99)</f>
        <v>3.0919431432915081</v>
      </c>
      <c r="S15" s="304">
        <f t="shared" si="40"/>
        <v>3.3230521866211786</v>
      </c>
      <c r="T15" s="304">
        <f t="shared" si="40"/>
        <v>4.0164434574351446</v>
      </c>
      <c r="U15" s="306"/>
      <c r="V15" s="304">
        <f t="shared" ref="V15:X15" si="41">SUM(V27,V39,V57,V69,V81,V99)</f>
        <v>2.729762953278172</v>
      </c>
      <c r="W15" s="304">
        <f t="shared" si="41"/>
        <v>2.8402195611816441</v>
      </c>
      <c r="X15" s="304">
        <f t="shared" si="41"/>
        <v>3.32894365153407</v>
      </c>
      <c r="Y15" s="306"/>
      <c r="Z15" s="304">
        <f t="shared" ref="Z15:AB15" si="42">SUM(Z27,Z39,Z57,Z69,Z81,Z99)</f>
        <v>16.721611462042496</v>
      </c>
      <c r="AA15" s="304">
        <f t="shared" si="42"/>
        <v>16.693116461020853</v>
      </c>
      <c r="AB15" s="304">
        <f t="shared" si="42"/>
        <v>17.34188783786999</v>
      </c>
      <c r="AC15" s="306"/>
      <c r="AD15" s="304">
        <f t="shared" ref="AD15:AF15" si="43">SUM(AD27,AD39,AD57,AD69,AD81,AD99)</f>
        <v>14.418282918057244</v>
      </c>
      <c r="AE15" s="304">
        <f t="shared" si="43"/>
        <v>14.117337108017768</v>
      </c>
      <c r="AF15" s="304">
        <f t="shared" si="43"/>
        <v>12.015373350958017</v>
      </c>
      <c r="AG15" s="306"/>
      <c r="AH15" s="304">
        <f t="shared" ref="AH15:AJ15" si="44">SUM(AH27,AH39,AH57,AH69,AH81,AH99)</f>
        <v>8.5195696532928107</v>
      </c>
      <c r="AI15" s="304">
        <f t="shared" si="44"/>
        <v>7.6659015180641781</v>
      </c>
      <c r="AJ15" s="304">
        <f t="shared" si="44"/>
        <v>3.9835912827624269</v>
      </c>
      <c r="AK15" s="306"/>
      <c r="AL15" s="304">
        <f t="shared" ref="AL15:AN15" si="45">SUM(AL27,AL39,AL57,AL69,AL81,AL99)</f>
        <v>3.0003905807142228</v>
      </c>
      <c r="AM15" s="304">
        <f t="shared" si="45"/>
        <v>2.9055739198462631</v>
      </c>
      <c r="AN15" s="304">
        <f t="shared" si="45"/>
        <v>2.6721196051035494</v>
      </c>
    </row>
    <row r="16" spans="1:40" x14ac:dyDescent="0.2">
      <c r="A16" s="13" t="str">
        <f>name!E11</f>
        <v>Process, plant and machine operatives</v>
      </c>
      <c r="B16" s="304">
        <f t="shared" si="0"/>
        <v>36.463521547400461</v>
      </c>
      <c r="C16" s="304">
        <f t="shared" si="0"/>
        <v>36.752264054723639</v>
      </c>
      <c r="D16" s="304">
        <f t="shared" si="0"/>
        <v>35.28824610037389</v>
      </c>
      <c r="E16" s="304"/>
      <c r="F16" s="304">
        <f t="shared" si="1"/>
        <v>0.11745701836307168</v>
      </c>
      <c r="G16" s="304">
        <f t="shared" si="1"/>
        <v>0.14438566854892967</v>
      </c>
      <c r="H16" s="304">
        <f t="shared" si="1"/>
        <v>0.20121548927392843</v>
      </c>
      <c r="I16" s="304"/>
      <c r="J16" s="304">
        <f t="shared" si="2"/>
        <v>0.87120996794193561</v>
      </c>
      <c r="K16" s="304">
        <f t="shared" si="2"/>
        <v>1.0346329599143038</v>
      </c>
      <c r="L16" s="304">
        <f t="shared" si="2"/>
        <v>1.4540517475534327</v>
      </c>
      <c r="M16" s="304"/>
      <c r="N16" s="304">
        <f t="shared" si="3"/>
        <v>2.1355427537562415</v>
      </c>
      <c r="O16" s="304">
        <f t="shared" si="3"/>
        <v>2.4959652877767873</v>
      </c>
      <c r="P16" s="304">
        <f t="shared" si="3"/>
        <v>3.4427777896543468</v>
      </c>
      <c r="Q16" s="306"/>
      <c r="R16" s="304">
        <f t="shared" ref="R16:T16" si="46">SUM(R28,R40,R58,R70,R82,R100)</f>
        <v>0.95969851932823957</v>
      </c>
      <c r="S16" s="304">
        <f t="shared" si="46"/>
        <v>1.1084122837470147</v>
      </c>
      <c r="T16" s="304">
        <f t="shared" si="46"/>
        <v>1.4509694937780011</v>
      </c>
      <c r="U16" s="306"/>
      <c r="V16" s="304">
        <f t="shared" ref="V16:X16" si="47">SUM(V28,V40,V58,V70,V82,V100)</f>
        <v>1.7667285082753894</v>
      </c>
      <c r="W16" s="304">
        <f t="shared" si="47"/>
        <v>1.8878310080405547</v>
      </c>
      <c r="X16" s="304">
        <f t="shared" si="47"/>
        <v>2.2296074606549436</v>
      </c>
      <c r="Y16" s="306"/>
      <c r="Z16" s="304">
        <f t="shared" ref="Z16:AB16" si="48">SUM(Z28,Z40,Z58,Z70,Z82,Z100)</f>
        <v>8.4936002001519864</v>
      </c>
      <c r="AA16" s="304">
        <f t="shared" si="48"/>
        <v>8.9800564131601117</v>
      </c>
      <c r="AB16" s="304">
        <f t="shared" si="48"/>
        <v>9.8244502014148658</v>
      </c>
      <c r="AC16" s="306"/>
      <c r="AD16" s="304">
        <f t="shared" ref="AD16:AF16" si="49">SUM(AD28,AD40,AD58,AD70,AD82,AD100)</f>
        <v>10.569824953626314</v>
      </c>
      <c r="AE16" s="304">
        <f t="shared" si="49"/>
        <v>10.812340813085218</v>
      </c>
      <c r="AF16" s="304">
        <f t="shared" si="49"/>
        <v>9.8654542970783137</v>
      </c>
      <c r="AG16" s="306"/>
      <c r="AH16" s="304">
        <f t="shared" ref="AH16:AJ16" si="50">SUM(AH28,AH40,AH58,AH70,AH82,AH100)</f>
        <v>8.1765631229834614</v>
      </c>
      <c r="AI16" s="304">
        <f t="shared" si="50"/>
        <v>7.4686923505609357</v>
      </c>
      <c r="AJ16" s="304">
        <f t="shared" si="50"/>
        <v>4.7766982121129677</v>
      </c>
      <c r="AK16" s="306"/>
      <c r="AL16" s="304">
        <f t="shared" ref="AL16:AN16" si="51">SUM(AL28,AL40,AL58,AL70,AL82,AL100)</f>
        <v>3.3728965029738158</v>
      </c>
      <c r="AM16" s="304">
        <f t="shared" si="51"/>
        <v>2.8199472698897878</v>
      </c>
      <c r="AN16" s="304">
        <f t="shared" si="51"/>
        <v>2.0430214088530905</v>
      </c>
    </row>
    <row r="17" spans="1:40" x14ac:dyDescent="0.2">
      <c r="A17" s="13" t="str">
        <f>name!E12</f>
        <v>Elementary occupations</v>
      </c>
      <c r="B17" s="304">
        <f t="shared" si="0"/>
        <v>87.747133228473174</v>
      </c>
      <c r="C17" s="304">
        <f t="shared" si="0"/>
        <v>87.418844276352701</v>
      </c>
      <c r="D17" s="304">
        <f t="shared" si="0"/>
        <v>84.056873174799847</v>
      </c>
      <c r="E17" s="304"/>
      <c r="F17" s="304">
        <f t="shared" si="1"/>
        <v>6.878838615942523E-2</v>
      </c>
      <c r="G17" s="304">
        <f t="shared" si="1"/>
        <v>7.2598544469220067E-2</v>
      </c>
      <c r="H17" s="304">
        <f t="shared" si="1"/>
        <v>8.8544968583347095E-2</v>
      </c>
      <c r="I17" s="304"/>
      <c r="J17" s="304">
        <f t="shared" si="2"/>
        <v>2.4054244332398986</v>
      </c>
      <c r="K17" s="304">
        <f t="shared" si="2"/>
        <v>2.8769799104776559</v>
      </c>
      <c r="L17" s="304">
        <f t="shared" si="2"/>
        <v>3.9714439666383399</v>
      </c>
      <c r="M17" s="304"/>
      <c r="N17" s="304">
        <f t="shared" si="3"/>
        <v>7.7075413480874371</v>
      </c>
      <c r="O17" s="304">
        <f t="shared" si="3"/>
        <v>8.7502392794286532</v>
      </c>
      <c r="P17" s="304">
        <f t="shared" si="3"/>
        <v>11.223178113834114</v>
      </c>
      <c r="Q17" s="306"/>
      <c r="R17" s="304">
        <f t="shared" ref="R17:T17" si="52">SUM(R29,R41,R59,R71,R83,R101)</f>
        <v>4.0324239229352301</v>
      </c>
      <c r="S17" s="304">
        <f t="shared" si="52"/>
        <v>4.5199322316831765</v>
      </c>
      <c r="T17" s="304">
        <f t="shared" si="52"/>
        <v>5.8367311053844402</v>
      </c>
      <c r="U17" s="306"/>
      <c r="V17" s="304">
        <f t="shared" ref="V17:X17" si="53">SUM(V29,V41,V59,V71,V83,V101)</f>
        <v>3.7535087629518888</v>
      </c>
      <c r="W17" s="304">
        <f t="shared" si="53"/>
        <v>4.2669380057641551</v>
      </c>
      <c r="X17" s="304">
        <f t="shared" si="53"/>
        <v>5.5049050602831384</v>
      </c>
      <c r="Y17" s="306"/>
      <c r="Z17" s="304">
        <f t="shared" ref="Z17:AB17" si="54">SUM(Z29,Z41,Z59,Z71,Z83,Z101)</f>
        <v>17.146388825580118</v>
      </c>
      <c r="AA17" s="304">
        <f t="shared" si="54"/>
        <v>15.732146494040512</v>
      </c>
      <c r="AB17" s="304">
        <f t="shared" si="54"/>
        <v>15.388740673792514</v>
      </c>
      <c r="AC17" s="306"/>
      <c r="AD17" s="304">
        <f t="shared" ref="AD17:AF17" si="55">SUM(AD29,AD41,AD59,AD71,AD83,AD101)</f>
        <v>24.449563844988777</v>
      </c>
      <c r="AE17" s="304">
        <f t="shared" si="55"/>
        <v>24.388227988402189</v>
      </c>
      <c r="AF17" s="304">
        <f t="shared" si="55"/>
        <v>21.812396148129192</v>
      </c>
      <c r="AG17" s="306"/>
      <c r="AH17" s="304">
        <f t="shared" ref="AH17:AJ17" si="56">SUM(AH29,AH41,AH59,AH71,AH83,AH101)</f>
        <v>20.461910391787335</v>
      </c>
      <c r="AI17" s="304">
        <f t="shared" si="56"/>
        <v>20.336406558653284</v>
      </c>
      <c r="AJ17" s="304">
        <f t="shared" si="56"/>
        <v>14.545217017518961</v>
      </c>
      <c r="AK17" s="306"/>
      <c r="AL17" s="304">
        <f t="shared" ref="AL17:AN17" si="57">SUM(AL29,AL41,AL59,AL71,AL83,AL101)</f>
        <v>7.7215833127430678</v>
      </c>
      <c r="AM17" s="304">
        <f t="shared" si="57"/>
        <v>6.4753752634338557</v>
      </c>
      <c r="AN17" s="304">
        <f t="shared" si="57"/>
        <v>5.685716120635786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18.05599999999998</v>
      </c>
      <c r="C20" s="305">
        <f>SUM(C21:C29)</f>
        <v>18.467000000000006</v>
      </c>
      <c r="D20" s="305">
        <f>SUM(D21:D29)</f>
        <v>19.20699999999999</v>
      </c>
      <c r="E20" s="304"/>
      <c r="F20" s="305">
        <f>SUM(F21:F29)</f>
        <v>0.29359565472486215</v>
      </c>
      <c r="G20" s="305">
        <f>SUM(G21:G29)</f>
        <v>0.34426302664158259</v>
      </c>
      <c r="H20" s="305">
        <f>SUM(H21:H29)</f>
        <v>0.46119136210003148</v>
      </c>
      <c r="I20" s="304"/>
      <c r="J20" s="305">
        <f>SUM(J21:J29)</f>
        <v>1.6317883470687875</v>
      </c>
      <c r="K20" s="305">
        <f>SUM(K21:K29)</f>
        <v>1.8349878919556364</v>
      </c>
      <c r="L20" s="305">
        <f>SUM(L21:L29)</f>
        <v>2.3761708600559146</v>
      </c>
      <c r="M20" s="304"/>
      <c r="N20" s="305">
        <f>SUM(N21:N29)</f>
        <v>3.6759738590183213</v>
      </c>
      <c r="O20" s="305">
        <f>SUM(O21:O29)</f>
        <v>3.8331137712729326</v>
      </c>
      <c r="P20" s="305">
        <f>SUM(P21:P29)</f>
        <v>4.4338948581309978</v>
      </c>
      <c r="Q20" s="306"/>
      <c r="R20" s="305">
        <f>SUM(R21:R29)</f>
        <v>0.70621818852079932</v>
      </c>
      <c r="S20" s="305">
        <f>SUM(S21:S29)</f>
        <v>0.7391592179034242</v>
      </c>
      <c r="T20" s="305">
        <f>SUM(T21:T29)</f>
        <v>0.87111228057478429</v>
      </c>
      <c r="U20" s="306"/>
      <c r="V20" s="305">
        <f>SUM(V21:V29)</f>
        <v>1.7476617585615595</v>
      </c>
      <c r="W20" s="305">
        <f>SUM(W21:W29)</f>
        <v>1.8025616226372534</v>
      </c>
      <c r="X20" s="305">
        <f>SUM(X21:X29)</f>
        <v>2.0748283430829253</v>
      </c>
      <c r="Y20" s="306"/>
      <c r="Z20" s="305">
        <f>SUM(Z21:Z29)</f>
        <v>3.5506833492331134</v>
      </c>
      <c r="AA20" s="305">
        <f>SUM(AA21:AA29)</f>
        <v>3.452867164860455</v>
      </c>
      <c r="AB20" s="305">
        <f>SUM(AB21:AB29)</f>
        <v>3.4570705281566352</v>
      </c>
      <c r="AC20" s="306"/>
      <c r="AD20" s="305">
        <f>SUM(AD21:AD29)</f>
        <v>3.1712788044085736</v>
      </c>
      <c r="AE20" s="305">
        <f>SUM(AE21:AE29)</f>
        <v>3.101454620932913</v>
      </c>
      <c r="AF20" s="305">
        <f>SUM(AF21:AF29)</f>
        <v>2.7481715027372995</v>
      </c>
      <c r="AG20" s="306"/>
      <c r="AH20" s="305">
        <f>SUM(AH21:AH29)</f>
        <v>2.1953058031418329</v>
      </c>
      <c r="AI20" s="305">
        <f>SUM(AI21:AI29)</f>
        <v>2.0379922399567669</v>
      </c>
      <c r="AJ20" s="305">
        <f>SUM(AJ21:AJ29)</f>
        <v>1.4620383628698619</v>
      </c>
      <c r="AK20" s="306"/>
      <c r="AL20" s="305">
        <f>SUM(AL21:AL29)</f>
        <v>1.0834942353221255</v>
      </c>
      <c r="AM20" s="305">
        <f>SUM(AM21:AM29)</f>
        <v>1.3206004438390433</v>
      </c>
      <c r="AN20" s="305">
        <f>SUM(AN21:AN29)</f>
        <v>1.3225219022915382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2.3116675298898337</v>
      </c>
      <c r="C21" s="304">
        <f t="shared" ref="C21:D21" si="59">SUM(G21,K21,O21,S21,W21,AA21,AE21,AI21,AM21)</f>
        <v>2.2530275926500307</v>
      </c>
      <c r="D21" s="304">
        <f t="shared" si="59"/>
        <v>2.4144824788645081</v>
      </c>
      <c r="E21" s="304"/>
      <c r="F21" s="304">
        <v>6.6466941402262794E-2</v>
      </c>
      <c r="G21" s="304">
        <v>7.0203323772786749E-2</v>
      </c>
      <c r="H21" s="304">
        <v>8.5853125857656531E-2</v>
      </c>
      <c r="I21" s="304"/>
      <c r="J21" s="304">
        <v>0.45420643708473152</v>
      </c>
      <c r="K21" s="304">
        <v>0.44468214705481396</v>
      </c>
      <c r="L21" s="304">
        <v>0.50860441541988066</v>
      </c>
      <c r="M21" s="304"/>
      <c r="N21" s="304">
        <v>0.59788668238567855</v>
      </c>
      <c r="O21" s="304">
        <v>0.55623210089012642</v>
      </c>
      <c r="P21" s="304">
        <v>0.61012148208913286</v>
      </c>
      <c r="Q21" s="306"/>
      <c r="R21" s="304">
        <v>8.7459016012077007E-2</v>
      </c>
      <c r="S21" s="304">
        <v>8.2786939440426269E-2</v>
      </c>
      <c r="T21" s="304">
        <v>8.8375592813234774E-2</v>
      </c>
      <c r="U21" s="306"/>
      <c r="V21" s="304">
        <v>0.17408878962793253</v>
      </c>
      <c r="W21" s="304">
        <v>0.14722585507572569</v>
      </c>
      <c r="X21" s="304">
        <v>0.14722387484035832</v>
      </c>
      <c r="Y21" s="306"/>
      <c r="Z21" s="304">
        <v>0.3375892298955897</v>
      </c>
      <c r="AA21" s="304">
        <v>0.33959368223172343</v>
      </c>
      <c r="AB21" s="304">
        <v>0.4061964088193063</v>
      </c>
      <c r="AC21" s="306"/>
      <c r="AD21" s="304">
        <v>0.29315742506792775</v>
      </c>
      <c r="AE21" s="304">
        <v>0.28394795068194023</v>
      </c>
      <c r="AF21" s="304">
        <v>0.24255167141761774</v>
      </c>
      <c r="AG21" s="306"/>
      <c r="AH21" s="304">
        <v>0.19044149655454468</v>
      </c>
      <c r="AI21" s="304">
        <v>0.17638582016762083</v>
      </c>
      <c r="AJ21" s="304">
        <v>0.12154508844914079</v>
      </c>
      <c r="AK21" s="306"/>
      <c r="AL21" s="304">
        <v>0.11037151185908856</v>
      </c>
      <c r="AM21" s="304">
        <v>0.15196977333486711</v>
      </c>
      <c r="AN21" s="304">
        <v>0.20401081915818037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3.0330764008219613</v>
      </c>
      <c r="C22" s="304">
        <f t="shared" ref="C22:C29" si="61">SUM(G22,K22,O22,S22,W22,AA22,AE22,AI22,AM22)</f>
        <v>3.4502250010989961</v>
      </c>
      <c r="D22" s="304">
        <f t="shared" ref="D22:D29" si="62">SUM(H22,L22,P22,T22,X22,AB22,AF22,AJ22,AN22)</f>
        <v>3.9437919121198277</v>
      </c>
      <c r="E22" s="304"/>
      <c r="F22" s="304">
        <v>0.1405566307007238</v>
      </c>
      <c r="G22" s="304">
        <v>0.17844928846395053</v>
      </c>
      <c r="H22" s="304">
        <v>0.24580701210156319</v>
      </c>
      <c r="I22" s="304"/>
      <c r="J22" s="304">
        <v>0.64407596093269726</v>
      </c>
      <c r="K22" s="304">
        <v>0.80456077004764426</v>
      </c>
      <c r="L22" s="304">
        <v>1.069200155788395</v>
      </c>
      <c r="M22" s="304"/>
      <c r="N22" s="304">
        <v>0.99132160656488144</v>
      </c>
      <c r="O22" s="304">
        <v>1.0796871054788471</v>
      </c>
      <c r="P22" s="304">
        <v>1.1561708041385448</v>
      </c>
      <c r="Q22" s="306"/>
      <c r="R22" s="304">
        <v>9.9484515693018236E-2</v>
      </c>
      <c r="S22" s="304">
        <v>0.10971556295262294</v>
      </c>
      <c r="T22" s="304">
        <v>0.12294626562090571</v>
      </c>
      <c r="U22" s="306"/>
      <c r="V22" s="304">
        <v>0.42004652857604452</v>
      </c>
      <c r="W22" s="304">
        <v>0.45434410275459824</v>
      </c>
      <c r="X22" s="304">
        <v>0.48824740338612377</v>
      </c>
      <c r="Y22" s="306"/>
      <c r="Z22" s="304">
        <v>0.30830590176798944</v>
      </c>
      <c r="AA22" s="304">
        <v>0.31548979459310145</v>
      </c>
      <c r="AB22" s="304">
        <v>0.28136779512189991</v>
      </c>
      <c r="AC22" s="306"/>
      <c r="AD22" s="304">
        <v>0.21315684574391039</v>
      </c>
      <c r="AE22" s="304">
        <v>0.22266289938825942</v>
      </c>
      <c r="AF22" s="304">
        <v>0.25647360603696229</v>
      </c>
      <c r="AG22" s="306"/>
      <c r="AH22" s="304">
        <v>0.14601928299821262</v>
      </c>
      <c r="AI22" s="304">
        <v>0.16545261349038354</v>
      </c>
      <c r="AJ22" s="304">
        <v>0.13634534796122266</v>
      </c>
      <c r="AK22" s="306"/>
      <c r="AL22" s="304">
        <v>7.0109127844483629E-2</v>
      </c>
      <c r="AM22" s="304">
        <v>0.11986286392958864</v>
      </c>
      <c r="AN22" s="304">
        <v>0.18723352196421048</v>
      </c>
    </row>
    <row r="23" spans="1:40" x14ac:dyDescent="0.2">
      <c r="A23" s="13" t="str">
        <f t="shared" si="58"/>
        <v>Associate professional occupations</v>
      </c>
      <c r="B23" s="304">
        <f t="shared" si="60"/>
        <v>2.137324294257541</v>
      </c>
      <c r="C23" s="304">
        <f t="shared" si="61"/>
        <v>2.0876858846151132</v>
      </c>
      <c r="D23" s="304">
        <f t="shared" si="62"/>
        <v>2.2464962264283606</v>
      </c>
      <c r="E23" s="304"/>
      <c r="F23" s="304">
        <v>4.0628406993789709E-2</v>
      </c>
      <c r="G23" s="304">
        <v>4.3269164621687672E-2</v>
      </c>
      <c r="H23" s="304">
        <v>5.9473448335368488E-2</v>
      </c>
      <c r="I23" s="304"/>
      <c r="J23" s="304">
        <v>0.23912044395665319</v>
      </c>
      <c r="K23" s="304">
        <v>0.25379601578142635</v>
      </c>
      <c r="L23" s="304">
        <v>0.28813077644701379</v>
      </c>
      <c r="M23" s="304"/>
      <c r="N23" s="304">
        <v>0.60069500286376409</v>
      </c>
      <c r="O23" s="304">
        <v>0.57617739515937683</v>
      </c>
      <c r="P23" s="304">
        <v>0.61541508693664237</v>
      </c>
      <c r="Q23" s="306"/>
      <c r="R23" s="304">
        <v>5.8787389076674391E-2</v>
      </c>
      <c r="S23" s="304">
        <v>5.7200053695185632E-2</v>
      </c>
      <c r="T23" s="304">
        <v>6.6856586646724975E-2</v>
      </c>
      <c r="U23" s="306"/>
      <c r="V23" s="304">
        <v>0.29971379210275084</v>
      </c>
      <c r="W23" s="304">
        <v>0.30433832722713422</v>
      </c>
      <c r="X23" s="304">
        <v>0.36568782369465486</v>
      </c>
      <c r="Y23" s="306"/>
      <c r="Z23" s="304">
        <v>0.46065840372212064</v>
      </c>
      <c r="AA23" s="304">
        <v>0.41283393002197788</v>
      </c>
      <c r="AB23" s="304">
        <v>0.42025644542079732</v>
      </c>
      <c r="AC23" s="306"/>
      <c r="AD23" s="304">
        <v>0.19448189650718603</v>
      </c>
      <c r="AE23" s="304">
        <v>0.15583896201070518</v>
      </c>
      <c r="AF23" s="304">
        <v>0.1143333208678215</v>
      </c>
      <c r="AG23" s="306"/>
      <c r="AH23" s="304">
        <v>0.16881987758572309</v>
      </c>
      <c r="AI23" s="304">
        <v>0.17577563418102068</v>
      </c>
      <c r="AJ23" s="304">
        <v>0.14129145531902376</v>
      </c>
      <c r="AK23" s="306"/>
      <c r="AL23" s="304">
        <v>7.4419081448879029E-2</v>
      </c>
      <c r="AM23" s="304">
        <v>0.10845640191659874</v>
      </c>
      <c r="AN23" s="304">
        <v>0.17505128276031379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1.3058307292317406</v>
      </c>
      <c r="C24" s="304">
        <f t="shared" si="61"/>
        <v>1.2005070408779699</v>
      </c>
      <c r="D24" s="304">
        <f t="shared" si="62"/>
        <v>1.0895459326528354</v>
      </c>
      <c r="E24" s="304"/>
      <c r="F24" s="304">
        <v>5.3140898585829167E-3</v>
      </c>
      <c r="G24" s="304">
        <v>6.0518860943033197E-3</v>
      </c>
      <c r="H24" s="304">
        <v>1.3870798172101266E-2</v>
      </c>
      <c r="I24" s="304"/>
      <c r="J24" s="304">
        <v>8.2438088451233252E-2</v>
      </c>
      <c r="K24" s="304">
        <v>9.9780355645717203E-2</v>
      </c>
      <c r="L24" s="304">
        <v>0.20680053462396494</v>
      </c>
      <c r="M24" s="304"/>
      <c r="N24" s="304">
        <v>0.24150544658288148</v>
      </c>
      <c r="O24" s="304">
        <v>0.24570108018650191</v>
      </c>
      <c r="P24" s="304">
        <v>0.2600216168246326</v>
      </c>
      <c r="Q24" s="306"/>
      <c r="R24" s="304">
        <v>4.456669229521134E-2</v>
      </c>
      <c r="S24" s="304">
        <v>4.0589041583800375E-2</v>
      </c>
      <c r="T24" s="304">
        <v>4.3184913285761364E-2</v>
      </c>
      <c r="U24" s="306"/>
      <c r="V24" s="304">
        <v>0.13202116923243182</v>
      </c>
      <c r="W24" s="304">
        <v>0.12825967488281936</v>
      </c>
      <c r="X24" s="304">
        <v>0.13177205748242374</v>
      </c>
      <c r="Y24" s="306"/>
      <c r="Z24" s="304">
        <v>0.30730172366851433</v>
      </c>
      <c r="AA24" s="304">
        <v>0.24788973104239753</v>
      </c>
      <c r="AB24" s="304">
        <v>0.15471710546654605</v>
      </c>
      <c r="AC24" s="306"/>
      <c r="AD24" s="304">
        <v>0.24814909986933745</v>
      </c>
      <c r="AE24" s="304">
        <v>0.20874233693393957</v>
      </c>
      <c r="AF24" s="304">
        <v>0.13644276011204357</v>
      </c>
      <c r="AG24" s="306"/>
      <c r="AH24" s="304">
        <v>0.16372430798099472</v>
      </c>
      <c r="AI24" s="304">
        <v>0.12842627836763104</v>
      </c>
      <c r="AJ24" s="304">
        <v>6.3466440420877762E-2</v>
      </c>
      <c r="AK24" s="306"/>
      <c r="AL24" s="304">
        <v>8.0810111292553513E-2</v>
      </c>
      <c r="AM24" s="304">
        <v>9.5066656140859546E-2</v>
      </c>
      <c r="AN24" s="304">
        <v>7.9269706264483972E-2</v>
      </c>
    </row>
    <row r="25" spans="1:40" x14ac:dyDescent="0.2">
      <c r="A25" s="13" t="str">
        <f t="shared" si="58"/>
        <v>Skilled trades occupations</v>
      </c>
      <c r="B25" s="304">
        <f t="shared" si="60"/>
        <v>4.5022206013222785</v>
      </c>
      <c r="C25" s="304">
        <f t="shared" si="61"/>
        <v>4.429014702347887</v>
      </c>
      <c r="D25" s="304">
        <f t="shared" si="62"/>
        <v>4.4245149472620815</v>
      </c>
      <c r="E25" s="304"/>
      <c r="F25" s="304">
        <v>2.9184012349130012E-2</v>
      </c>
      <c r="G25" s="304">
        <v>3.3894618289372513E-2</v>
      </c>
      <c r="H25" s="304">
        <v>4.0756736347923678E-2</v>
      </c>
      <c r="I25" s="304"/>
      <c r="J25" s="304">
        <v>0.10695540908077919</v>
      </c>
      <c r="K25" s="304">
        <v>0.11494003910998979</v>
      </c>
      <c r="L25" s="304">
        <v>0.16731785823757248</v>
      </c>
      <c r="M25" s="304"/>
      <c r="N25" s="304">
        <v>0.79624516524597633</v>
      </c>
      <c r="O25" s="304">
        <v>0.90000913821392992</v>
      </c>
      <c r="P25" s="304">
        <v>1.2287304338369949</v>
      </c>
      <c r="Q25" s="306"/>
      <c r="R25" s="304">
        <v>0.19313668466096909</v>
      </c>
      <c r="S25" s="304">
        <v>0.1881557795965636</v>
      </c>
      <c r="T25" s="304">
        <v>0.22291377121251801</v>
      </c>
      <c r="U25" s="306"/>
      <c r="V25" s="304">
        <v>0.46154346003939623</v>
      </c>
      <c r="W25" s="304">
        <v>0.46970798068509145</v>
      </c>
      <c r="X25" s="304">
        <v>0.59729855069030502</v>
      </c>
      <c r="Y25" s="306"/>
      <c r="Z25" s="304">
        <v>1.0315392462023349</v>
      </c>
      <c r="AA25" s="304">
        <v>0.89853673755712715</v>
      </c>
      <c r="AB25" s="304">
        <v>0.76192321881376723</v>
      </c>
      <c r="AC25" s="306"/>
      <c r="AD25" s="304">
        <v>0.99608651315845509</v>
      </c>
      <c r="AE25" s="304">
        <v>0.97630656151888939</v>
      </c>
      <c r="AF25" s="304">
        <v>0.91056842654413805</v>
      </c>
      <c r="AG25" s="306"/>
      <c r="AH25" s="304">
        <v>0.58326819264809204</v>
      </c>
      <c r="AI25" s="304">
        <v>0.53863736816783003</v>
      </c>
      <c r="AJ25" s="304">
        <v>0.39104734596290142</v>
      </c>
      <c r="AK25" s="306"/>
      <c r="AL25" s="304">
        <v>0.30426191793714502</v>
      </c>
      <c r="AM25" s="304">
        <v>0.30882647920909329</v>
      </c>
      <c r="AN25" s="304">
        <v>0.10395860561596069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0.57823640553185296</v>
      </c>
      <c r="C26" s="304">
        <f t="shared" si="61"/>
        <v>0.56331396607196715</v>
      </c>
      <c r="D26" s="304">
        <f t="shared" si="62"/>
        <v>0.57037931266551767</v>
      </c>
      <c r="E26" s="304"/>
      <c r="F26" s="304">
        <v>2.7411050008750324E-3</v>
      </c>
      <c r="G26" s="304">
        <v>2.8842868073954025E-3</v>
      </c>
      <c r="H26" s="304">
        <v>3.3065683635775658E-3</v>
      </c>
      <c r="I26" s="304"/>
      <c r="J26" s="304">
        <v>2.186379229296901E-2</v>
      </c>
      <c r="K26" s="304">
        <v>2.4194474435811089E-2</v>
      </c>
      <c r="L26" s="304">
        <v>2.6263687391002752E-2</v>
      </c>
      <c r="M26" s="304"/>
      <c r="N26" s="304">
        <v>0.15548378278687258</v>
      </c>
      <c r="O26" s="304">
        <v>0.15488471405881041</v>
      </c>
      <c r="P26" s="304">
        <v>0.14528643916906467</v>
      </c>
      <c r="Q26" s="306"/>
      <c r="R26" s="304">
        <v>4.3140488382972006E-2</v>
      </c>
      <c r="S26" s="304">
        <v>4.8812497801578002E-2</v>
      </c>
      <c r="T26" s="304">
        <v>6.1303313461964458E-2</v>
      </c>
      <c r="U26" s="306"/>
      <c r="V26" s="304">
        <v>3.706544186022262E-2</v>
      </c>
      <c r="W26" s="304">
        <v>3.3173416781997492E-2</v>
      </c>
      <c r="X26" s="304">
        <v>3.4158637349813115E-2</v>
      </c>
      <c r="Y26" s="306"/>
      <c r="Z26" s="304">
        <v>8.0505246718605358E-2</v>
      </c>
      <c r="AA26" s="304">
        <v>7.9408528244752349E-2</v>
      </c>
      <c r="AB26" s="304">
        <v>9.0727287866902706E-2</v>
      </c>
      <c r="AC26" s="306"/>
      <c r="AD26" s="304">
        <v>7.9345376725849695E-2</v>
      </c>
      <c r="AE26" s="304">
        <v>6.2235372258565805E-2</v>
      </c>
      <c r="AF26" s="304">
        <v>5.0710883455863026E-2</v>
      </c>
      <c r="AG26" s="306"/>
      <c r="AH26" s="304">
        <v>0.10005813632354611</v>
      </c>
      <c r="AI26" s="304">
        <v>9.8651177161198172E-2</v>
      </c>
      <c r="AJ26" s="304">
        <v>9.6105706863512011E-2</v>
      </c>
      <c r="AK26" s="306"/>
      <c r="AL26" s="304">
        <v>5.8033035439940525E-2</v>
      </c>
      <c r="AM26" s="304">
        <v>5.9069498521858367E-2</v>
      </c>
      <c r="AN26" s="304">
        <v>6.2516788743817359E-2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0.95589085678008656</v>
      </c>
      <c r="C27" s="304">
        <f t="shared" si="61"/>
        <v>0.93113352563070806</v>
      </c>
      <c r="D27" s="304">
        <f t="shared" si="62"/>
        <v>0.974067152949603</v>
      </c>
      <c r="E27" s="304"/>
      <c r="F27" s="304">
        <v>8.2757893007770755E-3</v>
      </c>
      <c r="G27" s="304">
        <v>8.9864924551114091E-3</v>
      </c>
      <c r="H27" s="304">
        <v>1.1392641683107867E-2</v>
      </c>
      <c r="I27" s="304"/>
      <c r="J27" s="304">
        <v>4.0233518375130548E-2</v>
      </c>
      <c r="K27" s="304">
        <v>4.2541103793581961E-2</v>
      </c>
      <c r="L27" s="304">
        <v>4.7730374054396688E-2</v>
      </c>
      <c r="M27" s="304"/>
      <c r="N27" s="304">
        <v>0.16787113510316237</v>
      </c>
      <c r="O27" s="304">
        <v>0.16934776958329587</v>
      </c>
      <c r="P27" s="304">
        <v>0.2306874824714697</v>
      </c>
      <c r="Q27" s="306"/>
      <c r="R27" s="304">
        <v>0.1010519674848378</v>
      </c>
      <c r="S27" s="304">
        <v>9.7892409917848047E-2</v>
      </c>
      <c r="T27" s="304">
        <v>0.13556909911475004</v>
      </c>
      <c r="U27" s="306"/>
      <c r="V27" s="304">
        <v>6.0806117527547436E-2</v>
      </c>
      <c r="W27" s="304">
        <v>5.4591650814448375E-2</v>
      </c>
      <c r="X27" s="304">
        <v>5.6415806594572272E-2</v>
      </c>
      <c r="Y27" s="306"/>
      <c r="Z27" s="304">
        <v>0.21797123209806785</v>
      </c>
      <c r="AA27" s="304">
        <v>0.21965489191231327</v>
      </c>
      <c r="AB27" s="304">
        <v>0.25301127278742386</v>
      </c>
      <c r="AC27" s="306"/>
      <c r="AD27" s="304">
        <v>0.13175929161593625</v>
      </c>
      <c r="AE27" s="304">
        <v>0.12204167229669223</v>
      </c>
      <c r="AF27" s="304">
        <v>0.10991084180587204</v>
      </c>
      <c r="AG27" s="306"/>
      <c r="AH27" s="304">
        <v>0.16815139428574777</v>
      </c>
      <c r="AI27" s="304">
        <v>0.14697902569397911</v>
      </c>
      <c r="AJ27" s="304">
        <v>8.4950088668920495E-2</v>
      </c>
      <c r="AK27" s="306"/>
      <c r="AL27" s="304">
        <v>5.9770410988879516E-2</v>
      </c>
      <c r="AM27" s="304">
        <v>6.909850916343771E-2</v>
      </c>
      <c r="AN27" s="304">
        <v>4.4399545769089985E-2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1.4994415335354092</v>
      </c>
      <c r="C28" s="304">
        <f t="shared" si="61"/>
        <v>1.5618296955843682</v>
      </c>
      <c r="D28" s="304">
        <f t="shared" si="62"/>
        <v>1.6607402024729161</v>
      </c>
      <c r="E28" s="304"/>
      <c r="F28" s="304">
        <v>3.608898891164669E-4</v>
      </c>
      <c r="G28" s="304">
        <v>4.5963293986294189E-4</v>
      </c>
      <c r="H28" s="304">
        <v>6.6498096751362111E-4</v>
      </c>
      <c r="I28" s="304"/>
      <c r="J28" s="304">
        <v>2.5214417083906603E-2</v>
      </c>
      <c r="K28" s="304">
        <v>2.7427332974179652E-2</v>
      </c>
      <c r="L28" s="304">
        <v>3.303434148186455E-2</v>
      </c>
      <c r="M28" s="304"/>
      <c r="N28" s="304">
        <v>7.5848598819867219E-2</v>
      </c>
      <c r="O28" s="304">
        <v>8.6616677308207712E-2</v>
      </c>
      <c r="P28" s="304">
        <v>0.11070767787367637</v>
      </c>
      <c r="Q28" s="306"/>
      <c r="R28" s="304">
        <v>2.4741686377771268E-2</v>
      </c>
      <c r="S28" s="304">
        <v>2.5039197779089854E-2</v>
      </c>
      <c r="T28" s="304">
        <v>3.0248612789744781E-2</v>
      </c>
      <c r="U28" s="306"/>
      <c r="V28" s="304">
        <v>5.2890958049028901E-2</v>
      </c>
      <c r="W28" s="304">
        <v>5.3829448677807978E-2</v>
      </c>
      <c r="X28" s="304">
        <v>5.9879633952983624E-2</v>
      </c>
      <c r="Y28" s="306"/>
      <c r="Z28" s="304">
        <v>0.42284171797828024</v>
      </c>
      <c r="AA28" s="304">
        <v>0.46933559413975023</v>
      </c>
      <c r="AB28" s="304">
        <v>0.62075299599606826</v>
      </c>
      <c r="AC28" s="306"/>
      <c r="AD28" s="304">
        <v>0.46994008837987666</v>
      </c>
      <c r="AE28" s="304">
        <v>0.47805575740115469</v>
      </c>
      <c r="AF28" s="304">
        <v>0.46724808033256937</v>
      </c>
      <c r="AG28" s="306"/>
      <c r="AH28" s="304">
        <v>0.23187677881625759</v>
      </c>
      <c r="AI28" s="304">
        <v>0.20273519678923571</v>
      </c>
      <c r="AJ28" s="304">
        <v>0.11897618719051417</v>
      </c>
      <c r="AK28" s="306"/>
      <c r="AL28" s="304">
        <v>0.1957263981413041</v>
      </c>
      <c r="AM28" s="304">
        <v>0.21833085757507961</v>
      </c>
      <c r="AN28" s="304">
        <v>0.21922769188798144</v>
      </c>
    </row>
    <row r="29" spans="1:40" x14ac:dyDescent="0.2">
      <c r="A29" s="13" t="str">
        <f t="shared" si="58"/>
        <v>Elementary occupations</v>
      </c>
      <c r="B29" s="304">
        <f t="shared" si="60"/>
        <v>1.7323116486292729</v>
      </c>
      <c r="C29" s="304">
        <f t="shared" si="61"/>
        <v>1.9902625911229677</v>
      </c>
      <c r="D29" s="304">
        <f t="shared" si="62"/>
        <v>1.882981834584339</v>
      </c>
      <c r="E29" s="304"/>
      <c r="F29" s="304">
        <v>6.7789229604337426E-5</v>
      </c>
      <c r="G29" s="304">
        <v>6.4333197112064988E-5</v>
      </c>
      <c r="H29" s="304">
        <v>6.6050271219243807E-5</v>
      </c>
      <c r="I29" s="304"/>
      <c r="J29" s="304">
        <v>1.7680279810686914E-2</v>
      </c>
      <c r="K29" s="304">
        <v>2.3065653112472242E-2</v>
      </c>
      <c r="L29" s="304">
        <v>2.9088716611824099E-2</v>
      </c>
      <c r="M29" s="304"/>
      <c r="N29" s="304">
        <v>4.9116438665237634E-2</v>
      </c>
      <c r="O29" s="304">
        <v>6.4457790393837103E-2</v>
      </c>
      <c r="P29" s="304">
        <v>7.6753834790840289E-2</v>
      </c>
      <c r="Q29" s="306"/>
      <c r="R29" s="304">
        <v>5.3849748537268101E-2</v>
      </c>
      <c r="S29" s="304">
        <v>8.896773513630947E-2</v>
      </c>
      <c r="T29" s="304">
        <v>9.9714125629180278E-2</v>
      </c>
      <c r="U29" s="306"/>
      <c r="V29" s="304">
        <v>0.10948550154620483</v>
      </c>
      <c r="W29" s="304">
        <v>0.15709116573763066</v>
      </c>
      <c r="X29" s="304">
        <v>0.19414455509169051</v>
      </c>
      <c r="Y29" s="306"/>
      <c r="Z29" s="304">
        <v>0.38397064718161122</v>
      </c>
      <c r="AA29" s="304">
        <v>0.47012427511731186</v>
      </c>
      <c r="AB29" s="304">
        <v>0.46811799786392372</v>
      </c>
      <c r="AC29" s="306"/>
      <c r="AD29" s="304">
        <v>0.54520226734009425</v>
      </c>
      <c r="AE29" s="304">
        <v>0.59162310844276655</v>
      </c>
      <c r="AF29" s="304">
        <v>0.45993191216441215</v>
      </c>
      <c r="AG29" s="306"/>
      <c r="AH29" s="304">
        <v>0.44294633594871402</v>
      </c>
      <c r="AI29" s="304">
        <v>0.40494912593786753</v>
      </c>
      <c r="AJ29" s="304">
        <v>0.30831070203374866</v>
      </c>
      <c r="AK29" s="306"/>
      <c r="AL29" s="304">
        <v>0.12999264036985156</v>
      </c>
      <c r="AM29" s="304">
        <v>0.18991940404766011</v>
      </c>
      <c r="AN29" s="304">
        <v>0.24685394012750012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45.070000000000036</v>
      </c>
      <c r="C32" s="305">
        <f>SUM(C33:C41)</f>
        <v>42.637000000000015</v>
      </c>
      <c r="D32" s="305">
        <f>SUM(D33:D41)</f>
        <v>37.175999999999988</v>
      </c>
      <c r="E32" s="304"/>
      <c r="F32" s="305">
        <f>SUM(F33:F41)</f>
        <v>0.75189698515847692</v>
      </c>
      <c r="G32" s="305">
        <f>SUM(G33:G41)</f>
        <v>0.76693683106117605</v>
      </c>
      <c r="H32" s="305">
        <f>SUM(H33:H41)</f>
        <v>0.81654665942592719</v>
      </c>
      <c r="I32" s="304"/>
      <c r="J32" s="305">
        <f>SUM(J33:J41)</f>
        <v>4.1524334573143795</v>
      </c>
      <c r="K32" s="305">
        <f>SUM(K33:K41)</f>
        <v>4.3987525603597932</v>
      </c>
      <c r="L32" s="305">
        <f>SUM(L33:L41)</f>
        <v>4.8983382406255753</v>
      </c>
      <c r="M32" s="304"/>
      <c r="N32" s="305">
        <f>SUM(N33:N41)</f>
        <v>8.9351560164624733</v>
      </c>
      <c r="O32" s="305">
        <f>SUM(O33:O41)</f>
        <v>8.6473148963606103</v>
      </c>
      <c r="P32" s="305">
        <f>SUM(P33:P41)</f>
        <v>8.2949628653590484</v>
      </c>
      <c r="Q32" s="306"/>
      <c r="R32" s="305">
        <f>SUM(R33:R41)</f>
        <v>2.0893921624770742</v>
      </c>
      <c r="S32" s="305">
        <f>SUM(S33:S41)</f>
        <v>2.0673042048077681</v>
      </c>
      <c r="T32" s="305">
        <f>SUM(T33:T41)</f>
        <v>2.1107702992562514</v>
      </c>
      <c r="U32" s="306"/>
      <c r="V32" s="305">
        <f>SUM(V33:V41)</f>
        <v>4.5893510418723302</v>
      </c>
      <c r="W32" s="305">
        <f>SUM(W33:W41)</f>
        <v>4.2807063527584139</v>
      </c>
      <c r="X32" s="305">
        <f>SUM(X33:X41)</f>
        <v>3.9464295139779089</v>
      </c>
      <c r="Y32" s="306"/>
      <c r="Z32" s="305">
        <f>SUM(Z33:Z41)</f>
        <v>10.098381412114742</v>
      </c>
      <c r="AA32" s="305">
        <f>SUM(AA33:AA41)</f>
        <v>9.4301566652272424</v>
      </c>
      <c r="AB32" s="305">
        <f>SUM(AB33:AB41)</f>
        <v>7.9592563619172827</v>
      </c>
      <c r="AC32" s="306"/>
      <c r="AD32" s="305">
        <f>SUM(AD33:AD41)</f>
        <v>7.7902082958411505</v>
      </c>
      <c r="AE32" s="305">
        <f>SUM(AE33:AE41)</f>
        <v>7.1741941718508606</v>
      </c>
      <c r="AF32" s="305">
        <f>SUM(AF33:AF41)</f>
        <v>5.2015659764965712</v>
      </c>
      <c r="AG32" s="306"/>
      <c r="AH32" s="305">
        <f>SUM(AH33:AH41)</f>
        <v>5.0964313120607265</v>
      </c>
      <c r="AI32" s="305">
        <f>SUM(AI33:AI41)</f>
        <v>4.5037136328930041</v>
      </c>
      <c r="AJ32" s="305">
        <f>SUM(AJ33:AJ41)</f>
        <v>2.6536326991666819</v>
      </c>
      <c r="AK32" s="306"/>
      <c r="AL32" s="305">
        <f>SUM(AL33:AL41)</f>
        <v>1.5667493166986837</v>
      </c>
      <c r="AM32" s="305">
        <f>SUM(AM33:AM41)</f>
        <v>1.3679206846811502</v>
      </c>
      <c r="AN32" s="305">
        <f>SUM(AN33:AN41)</f>
        <v>1.2944973837747402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7.8465275640787189</v>
      </c>
      <c r="C33" s="304">
        <f t="shared" ref="C33:C41" si="64">SUM(G33,K33,O33,S33,W33,AA33,AE33,AI33,AM33)</f>
        <v>6.678741811313575</v>
      </c>
      <c r="D33" s="304">
        <f t="shared" ref="D33:D40" si="65">SUM(H33,L33,P33,T33,X33,AB33,AF33,AJ33,AN33)</f>
        <v>6.0296523359217016</v>
      </c>
      <c r="E33" s="304"/>
      <c r="F33" s="304">
        <v>0.12123911943392948</v>
      </c>
      <c r="G33" s="304">
        <v>9.7977460252751794E-2</v>
      </c>
      <c r="H33" s="304">
        <v>9.1034480092936021E-2</v>
      </c>
      <c r="I33" s="304"/>
      <c r="J33" s="304">
        <v>0.94214353268450246</v>
      </c>
      <c r="K33" s="304">
        <v>0.85744178712468877</v>
      </c>
      <c r="L33" s="304">
        <v>0.9006316780836926</v>
      </c>
      <c r="M33" s="304"/>
      <c r="N33" s="304">
        <v>2.2289057722932766</v>
      </c>
      <c r="O33" s="304">
        <v>1.9365965721401781</v>
      </c>
      <c r="P33" s="304">
        <v>1.8503676577554422</v>
      </c>
      <c r="Q33" s="306"/>
      <c r="R33" s="304">
        <v>0.46642177979312194</v>
      </c>
      <c r="S33" s="304">
        <v>0.40743638829053713</v>
      </c>
      <c r="T33" s="304">
        <v>0.40930217511747807</v>
      </c>
      <c r="U33" s="306"/>
      <c r="V33" s="304">
        <v>1.0730366908683615</v>
      </c>
      <c r="W33" s="304">
        <v>0.89455155168510947</v>
      </c>
      <c r="X33" s="304">
        <v>0.83285612694511812</v>
      </c>
      <c r="Y33" s="306"/>
      <c r="Z33" s="304">
        <v>1.3165654154452844</v>
      </c>
      <c r="AA33" s="304">
        <v>1.0518176005128339</v>
      </c>
      <c r="AB33" s="304">
        <v>0.83740167569210111</v>
      </c>
      <c r="AC33" s="306"/>
      <c r="AD33" s="304">
        <v>1.0000496053366208</v>
      </c>
      <c r="AE33" s="304">
        <v>0.81235934801749776</v>
      </c>
      <c r="AF33" s="304">
        <v>0.59760567429850109</v>
      </c>
      <c r="AG33" s="306"/>
      <c r="AH33" s="304">
        <v>0.54639171638628381</v>
      </c>
      <c r="AI33" s="304">
        <v>0.44015487986250618</v>
      </c>
      <c r="AJ33" s="304">
        <v>0.27025041458416349</v>
      </c>
      <c r="AK33" s="306"/>
      <c r="AL33" s="304">
        <v>0.15177393183733864</v>
      </c>
      <c r="AM33" s="304">
        <v>0.18040622342747192</v>
      </c>
      <c r="AN33" s="304">
        <v>0.24020245335226878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10.371788853555548</v>
      </c>
      <c r="C34" s="304">
        <f t="shared" si="64"/>
        <v>10.811275219852305</v>
      </c>
      <c r="D34" s="304">
        <f t="shared" si="65"/>
        <v>9.7800759161405573</v>
      </c>
      <c r="E34" s="304"/>
      <c r="F34" s="304">
        <v>0.46093985711472796</v>
      </c>
      <c r="G34" s="304">
        <v>0.49911626816683302</v>
      </c>
      <c r="H34" s="304">
        <v>0.54380071754636405</v>
      </c>
      <c r="I34" s="304"/>
      <c r="J34" s="304">
        <v>1.7660152810497649</v>
      </c>
      <c r="K34" s="304">
        <v>1.9878335905088913</v>
      </c>
      <c r="L34" s="304">
        <v>2.1986393658893899</v>
      </c>
      <c r="M34" s="304"/>
      <c r="N34" s="304">
        <v>3.0446742254166272</v>
      </c>
      <c r="O34" s="304">
        <v>3.0576402067510204</v>
      </c>
      <c r="P34" s="304">
        <v>2.742447216431688</v>
      </c>
      <c r="Q34" s="306"/>
      <c r="R34" s="304">
        <v>0.32078579268117519</v>
      </c>
      <c r="S34" s="304">
        <v>0.33708698135468518</v>
      </c>
      <c r="T34" s="304">
        <v>0.33575728481115719</v>
      </c>
      <c r="U34" s="306"/>
      <c r="V34" s="304">
        <v>1.3948120064179308</v>
      </c>
      <c r="W34" s="304">
        <v>1.4183638998620656</v>
      </c>
      <c r="X34" s="304">
        <v>1.2656508847641732</v>
      </c>
      <c r="Y34" s="306"/>
      <c r="Z34" s="304">
        <v>1.816166185648221</v>
      </c>
      <c r="AA34" s="304">
        <v>1.870395965087525</v>
      </c>
      <c r="AB34" s="304">
        <v>1.4822732701705359</v>
      </c>
      <c r="AC34" s="306"/>
      <c r="AD34" s="304">
        <v>0.8911010863976595</v>
      </c>
      <c r="AE34" s="304">
        <v>0.86755390654127651</v>
      </c>
      <c r="AF34" s="304">
        <v>0.56356883456118589</v>
      </c>
      <c r="AG34" s="306"/>
      <c r="AH34" s="304">
        <v>0.54017740045891582</v>
      </c>
      <c r="AI34" s="304">
        <v>0.58299852547752473</v>
      </c>
      <c r="AJ34" s="304">
        <v>0.43702451133161047</v>
      </c>
      <c r="AK34" s="306"/>
      <c r="AL34" s="304">
        <v>0.13711701837052687</v>
      </c>
      <c r="AM34" s="304">
        <v>0.19028587610248465</v>
      </c>
      <c r="AN34" s="304">
        <v>0.21091383063445165</v>
      </c>
    </row>
    <row r="35" spans="1:40" x14ac:dyDescent="0.2">
      <c r="A35" s="13" t="str">
        <f t="shared" si="63"/>
        <v>Associate professional occupations</v>
      </c>
      <c r="B35" s="304">
        <f t="shared" si="66"/>
        <v>7.2422858359790485</v>
      </c>
      <c r="C35" s="304">
        <f t="shared" si="64"/>
        <v>6.5186522645450387</v>
      </c>
      <c r="D35" s="304">
        <f t="shared" si="65"/>
        <v>5.8545751733875537</v>
      </c>
      <c r="E35" s="304"/>
      <c r="F35" s="304">
        <v>0.10585774458816148</v>
      </c>
      <c r="G35" s="304">
        <v>0.10247115060728083</v>
      </c>
      <c r="H35" s="304">
        <v>0.11057661379426181</v>
      </c>
      <c r="I35" s="304"/>
      <c r="J35" s="304">
        <v>0.79248726170374306</v>
      </c>
      <c r="K35" s="304">
        <v>0.77693234902453057</v>
      </c>
      <c r="L35" s="304">
        <v>0.82397619250886256</v>
      </c>
      <c r="M35" s="304"/>
      <c r="N35" s="304">
        <v>1.8594037200902949</v>
      </c>
      <c r="O35" s="304">
        <v>1.7287663483610278</v>
      </c>
      <c r="P35" s="304">
        <v>1.644954765174673</v>
      </c>
      <c r="Q35" s="306"/>
      <c r="R35" s="304">
        <v>0.54237082434131756</v>
      </c>
      <c r="S35" s="304">
        <v>0.52145812880733922</v>
      </c>
      <c r="T35" s="304">
        <v>0.52823222686683058</v>
      </c>
      <c r="U35" s="306"/>
      <c r="V35" s="304">
        <v>0.78673445554130628</v>
      </c>
      <c r="W35" s="304">
        <v>0.6567759328212277</v>
      </c>
      <c r="X35" s="304">
        <v>0.57327695455434369</v>
      </c>
      <c r="Y35" s="306"/>
      <c r="Z35" s="304">
        <v>1.6220513905207372</v>
      </c>
      <c r="AA35" s="304">
        <v>1.4208382032292335</v>
      </c>
      <c r="AB35" s="304">
        <v>1.1954663719170866</v>
      </c>
      <c r="AC35" s="306"/>
      <c r="AD35" s="304">
        <v>0.97672503412144307</v>
      </c>
      <c r="AE35" s="304">
        <v>0.84406413117667234</v>
      </c>
      <c r="AF35" s="304">
        <v>0.62468158925034367</v>
      </c>
      <c r="AG35" s="306"/>
      <c r="AH35" s="304">
        <v>0.47295064449608515</v>
      </c>
      <c r="AI35" s="304">
        <v>0.36433067792448581</v>
      </c>
      <c r="AJ35" s="304">
        <v>0.23776345841824312</v>
      </c>
      <c r="AK35" s="306"/>
      <c r="AL35" s="304">
        <v>8.3704760575959894E-2</v>
      </c>
      <c r="AM35" s="304">
        <v>0.10301534259324012</v>
      </c>
      <c r="AN35" s="304">
        <v>0.11564700090290896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3.9369835577395631</v>
      </c>
      <c r="C36" s="304">
        <f t="shared" si="64"/>
        <v>3.6299142693793485</v>
      </c>
      <c r="D36" s="304">
        <f t="shared" si="65"/>
        <v>3.0268596065091113</v>
      </c>
      <c r="E36" s="304"/>
      <c r="F36" s="304">
        <v>1.3815193469440958E-2</v>
      </c>
      <c r="G36" s="304">
        <v>1.4785746216344956E-2</v>
      </c>
      <c r="H36" s="304">
        <v>1.5503115418431888E-2</v>
      </c>
      <c r="I36" s="304"/>
      <c r="J36" s="304">
        <v>0.20109455532809564</v>
      </c>
      <c r="K36" s="304">
        <v>0.23629393740978838</v>
      </c>
      <c r="L36" s="304">
        <v>0.28295642465553056</v>
      </c>
      <c r="M36" s="304"/>
      <c r="N36" s="304">
        <v>0.68880510389099314</v>
      </c>
      <c r="O36" s="304">
        <v>0.71692005817076154</v>
      </c>
      <c r="P36" s="304">
        <v>0.72917538649703972</v>
      </c>
      <c r="Q36" s="306"/>
      <c r="R36" s="304">
        <v>0.26905055978650538</v>
      </c>
      <c r="S36" s="304">
        <v>0.28724205049540358</v>
      </c>
      <c r="T36" s="304">
        <v>0.30651562562494317</v>
      </c>
      <c r="U36" s="306"/>
      <c r="V36" s="304">
        <v>0.3147646180778928</v>
      </c>
      <c r="W36" s="304">
        <v>0.32148082919095822</v>
      </c>
      <c r="X36" s="304">
        <v>0.32831023430998529</v>
      </c>
      <c r="Y36" s="306"/>
      <c r="Z36" s="304">
        <v>0.89686918501089929</v>
      </c>
      <c r="AA36" s="304">
        <v>0.85884622606299799</v>
      </c>
      <c r="AB36" s="304">
        <v>0.74752210282441434</v>
      </c>
      <c r="AC36" s="306"/>
      <c r="AD36" s="304">
        <v>1.0334148605633415</v>
      </c>
      <c r="AE36" s="304">
        <v>0.84085257250833123</v>
      </c>
      <c r="AF36" s="304">
        <v>0.52721172002755667</v>
      </c>
      <c r="AG36" s="306"/>
      <c r="AH36" s="304">
        <v>0.43336410549004267</v>
      </c>
      <c r="AI36" s="304">
        <v>0.2748059915499082</v>
      </c>
      <c r="AJ36" s="304">
        <v>4.8715037676768248E-2</v>
      </c>
      <c r="AK36" s="306"/>
      <c r="AL36" s="304">
        <v>8.5805376122351978E-2</v>
      </c>
      <c r="AM36" s="304">
        <v>7.8686857774854291E-2</v>
      </c>
      <c r="AN36" s="304">
        <v>4.0949959474441647E-2</v>
      </c>
    </row>
    <row r="37" spans="1:40" x14ac:dyDescent="0.2">
      <c r="A37" s="13" t="str">
        <f t="shared" si="63"/>
        <v>Skilled trades occupations</v>
      </c>
      <c r="B37" s="304">
        <f t="shared" si="66"/>
        <v>6.8195536905354066</v>
      </c>
      <c r="C37" s="304">
        <f t="shared" si="64"/>
        <v>6.1772082583671564</v>
      </c>
      <c r="D37" s="304">
        <f t="shared" si="65"/>
        <v>4.789980533502038</v>
      </c>
      <c r="E37" s="304"/>
      <c r="F37" s="304">
        <v>1.1287645852665399E-2</v>
      </c>
      <c r="G37" s="304">
        <v>1.3818270696526923E-2</v>
      </c>
      <c r="H37" s="304">
        <v>1.7924605060164044E-2</v>
      </c>
      <c r="I37" s="304"/>
      <c r="J37" s="304">
        <v>0.20403138117058109</v>
      </c>
      <c r="K37" s="304">
        <v>0.24602337163703875</v>
      </c>
      <c r="L37" s="304">
        <v>0.33460886958888125</v>
      </c>
      <c r="M37" s="304"/>
      <c r="N37" s="304">
        <v>0.44114836132620439</v>
      </c>
      <c r="O37" s="304">
        <v>0.45682264914272075</v>
      </c>
      <c r="P37" s="304">
        <v>0.50769363311887583</v>
      </c>
      <c r="Q37" s="306"/>
      <c r="R37" s="304">
        <v>0.20272555628087524</v>
      </c>
      <c r="S37" s="304">
        <v>0.20619436407095654</v>
      </c>
      <c r="T37" s="304">
        <v>0.19893882392438872</v>
      </c>
      <c r="U37" s="306"/>
      <c r="V37" s="304">
        <v>0.59750330611895708</v>
      </c>
      <c r="W37" s="304">
        <v>0.5258601602367291</v>
      </c>
      <c r="X37" s="304">
        <v>0.4569684182952089</v>
      </c>
      <c r="Y37" s="306"/>
      <c r="Z37" s="304">
        <v>2.5345675472495834</v>
      </c>
      <c r="AA37" s="304">
        <v>2.2942393627772879</v>
      </c>
      <c r="AB37" s="304">
        <v>1.8413557305142576</v>
      </c>
      <c r="AC37" s="306"/>
      <c r="AD37" s="304">
        <v>1.5394391417240663</v>
      </c>
      <c r="AE37" s="304">
        <v>1.3508045119521102</v>
      </c>
      <c r="AF37" s="304">
        <v>0.81764105107393914</v>
      </c>
      <c r="AG37" s="306"/>
      <c r="AH37" s="304">
        <v>0.96167536004433229</v>
      </c>
      <c r="AI37" s="304">
        <v>0.8359548836823999</v>
      </c>
      <c r="AJ37" s="304">
        <v>0.44367786645289958</v>
      </c>
      <c r="AK37" s="306"/>
      <c r="AL37" s="304">
        <v>0.32717539076814067</v>
      </c>
      <c r="AM37" s="304">
        <v>0.24749068417138581</v>
      </c>
      <c r="AN37" s="304">
        <v>0.17117153547342348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0.71429514227083202</v>
      </c>
      <c r="C38" s="304">
        <f t="shared" si="64"/>
        <v>0.66567179042366631</v>
      </c>
      <c r="D38" s="304">
        <f t="shared" si="65"/>
        <v>0.60336154724440083</v>
      </c>
      <c r="E38" s="304"/>
      <c r="F38" s="304">
        <v>1.8103729864106178E-2</v>
      </c>
      <c r="G38" s="304">
        <v>1.9433888725411796E-2</v>
      </c>
      <c r="H38" s="304">
        <v>1.9690586205710178E-2</v>
      </c>
      <c r="I38" s="304"/>
      <c r="J38" s="304">
        <v>1.6387695707529185E-2</v>
      </c>
      <c r="K38" s="304">
        <v>1.6303673326990991E-2</v>
      </c>
      <c r="L38" s="304">
        <v>1.5300294994910795E-2</v>
      </c>
      <c r="M38" s="304"/>
      <c r="N38" s="304">
        <v>8.0879346634138455E-2</v>
      </c>
      <c r="O38" s="304">
        <v>7.3188558252369071E-2</v>
      </c>
      <c r="P38" s="304">
        <v>6.3646201402664429E-2</v>
      </c>
      <c r="Q38" s="306"/>
      <c r="R38" s="304">
        <v>2.0519290309747421E-2</v>
      </c>
      <c r="S38" s="304">
        <v>1.6599344689884388E-2</v>
      </c>
      <c r="T38" s="304">
        <v>1.4765030944418299E-2</v>
      </c>
      <c r="U38" s="306"/>
      <c r="V38" s="304">
        <v>5.9297044715589955E-2</v>
      </c>
      <c r="W38" s="304">
        <v>5.0959120257382806E-2</v>
      </c>
      <c r="X38" s="304">
        <v>4.4072174009736294E-2</v>
      </c>
      <c r="Y38" s="306"/>
      <c r="Z38" s="304">
        <v>0.10448894019944237</v>
      </c>
      <c r="AA38" s="304">
        <v>7.8202204337062528E-2</v>
      </c>
      <c r="AB38" s="304">
        <v>6.3967515968998911E-2</v>
      </c>
      <c r="AC38" s="306"/>
      <c r="AD38" s="304">
        <v>0.12962794531544225</v>
      </c>
      <c r="AE38" s="304">
        <v>0.10694231488464129</v>
      </c>
      <c r="AF38" s="304">
        <v>7.6135684959659652E-2</v>
      </c>
      <c r="AG38" s="306"/>
      <c r="AH38" s="304">
        <v>0.24138489303815364</v>
      </c>
      <c r="AI38" s="304">
        <v>0.24311480306796857</v>
      </c>
      <c r="AJ38" s="304">
        <v>0.21606333157327004</v>
      </c>
      <c r="AK38" s="306"/>
      <c r="AL38" s="304">
        <v>4.3606256486682489E-2</v>
      </c>
      <c r="AM38" s="304">
        <v>6.0927882881954956E-2</v>
      </c>
      <c r="AN38" s="304">
        <v>8.9720727185032212E-2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1.5712438434382703</v>
      </c>
      <c r="C39" s="304">
        <f t="shared" si="64"/>
        <v>1.5078257428484405</v>
      </c>
      <c r="D39" s="304">
        <f t="shared" si="65"/>
        <v>1.4125405808080185</v>
      </c>
      <c r="E39" s="304"/>
      <c r="F39" s="304">
        <v>1.088622458132834E-2</v>
      </c>
      <c r="G39" s="304">
        <v>1.0462595187080009E-2</v>
      </c>
      <c r="H39" s="304">
        <v>9.3230434375079132E-3</v>
      </c>
      <c r="I39" s="304"/>
      <c r="J39" s="304">
        <v>0.12270394691998339</v>
      </c>
      <c r="K39" s="304">
        <v>0.13337322905515361</v>
      </c>
      <c r="L39" s="304">
        <v>0.15257110168985608</v>
      </c>
      <c r="M39" s="304"/>
      <c r="N39" s="304">
        <v>0.30463561930012079</v>
      </c>
      <c r="O39" s="304">
        <v>0.30904572815401782</v>
      </c>
      <c r="P39" s="304">
        <v>0.30991225915274062</v>
      </c>
      <c r="Q39" s="306"/>
      <c r="R39" s="304">
        <v>9.719053246014947E-2</v>
      </c>
      <c r="S39" s="304">
        <v>9.9101814423736417E-2</v>
      </c>
      <c r="T39" s="304">
        <v>9.8515197941283328E-2</v>
      </c>
      <c r="U39" s="306"/>
      <c r="V39" s="304">
        <v>0.10885563793121825</v>
      </c>
      <c r="W39" s="304">
        <v>0.10872525441981136</v>
      </c>
      <c r="X39" s="304">
        <v>0.10380283439710414</v>
      </c>
      <c r="Y39" s="306"/>
      <c r="Z39" s="304">
        <v>0.36116733759860875</v>
      </c>
      <c r="AA39" s="304">
        <v>0.31555523966980714</v>
      </c>
      <c r="AB39" s="304">
        <v>0.28499932969421099</v>
      </c>
      <c r="AC39" s="306"/>
      <c r="AD39" s="304">
        <v>0.29377863515225744</v>
      </c>
      <c r="AE39" s="304">
        <v>0.28713617050775209</v>
      </c>
      <c r="AF39" s="304">
        <v>0.2669100772038957</v>
      </c>
      <c r="AG39" s="306"/>
      <c r="AH39" s="304">
        <v>0.17245279781179756</v>
      </c>
      <c r="AI39" s="304">
        <v>0.13003678010559322</v>
      </c>
      <c r="AJ39" s="304">
        <v>4.4684574786672211E-2</v>
      </c>
      <c r="AK39" s="306"/>
      <c r="AL39" s="304">
        <v>9.9573111682806345E-2</v>
      </c>
      <c r="AM39" s="304">
        <v>0.11438893132548886</v>
      </c>
      <c r="AN39" s="304">
        <v>0.14182216250474761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4.3225989752139791</v>
      </c>
      <c r="C40" s="304">
        <f t="shared" si="64"/>
        <v>4.0523646526402164</v>
      </c>
      <c r="D40" s="304">
        <f t="shared" si="65"/>
        <v>3.3104787244631391</v>
      </c>
      <c r="E40" s="304"/>
      <c r="F40" s="304">
        <v>1.663166345235076E-3</v>
      </c>
      <c r="G40" s="304">
        <v>1.5331412604833634E-3</v>
      </c>
      <c r="H40" s="304">
        <v>1.4799324078262827E-3</v>
      </c>
      <c r="I40" s="304"/>
      <c r="J40" s="304">
        <v>6.9679770280610023E-2</v>
      </c>
      <c r="K40" s="304">
        <v>0.102038708990875</v>
      </c>
      <c r="L40" s="304">
        <v>0.14109440303628248</v>
      </c>
      <c r="M40" s="304"/>
      <c r="N40" s="304">
        <v>0.1662114171217752</v>
      </c>
      <c r="O40" s="304">
        <v>0.18541104174111253</v>
      </c>
      <c r="P40" s="304">
        <v>0.21285758035757957</v>
      </c>
      <c r="Q40" s="306"/>
      <c r="R40" s="305">
        <v>9.8753080340352961E-2</v>
      </c>
      <c r="S40" s="305">
        <v>0.10123018041198846</v>
      </c>
      <c r="T40" s="305">
        <v>0.10346223072588688</v>
      </c>
      <c r="U40" s="306"/>
      <c r="V40" s="305">
        <v>0.19126694093644767</v>
      </c>
      <c r="W40" s="305">
        <v>0.2098489770737775</v>
      </c>
      <c r="X40" s="305">
        <v>0.22517962905765235</v>
      </c>
      <c r="Y40" s="306"/>
      <c r="Z40" s="305">
        <v>1.0871080368100239</v>
      </c>
      <c r="AA40" s="305">
        <v>1.119627559822822</v>
      </c>
      <c r="AB40" s="305">
        <v>1.0752947737415961</v>
      </c>
      <c r="AC40" s="306"/>
      <c r="AD40" s="305">
        <v>1.3478704055795603</v>
      </c>
      <c r="AE40" s="305">
        <v>1.3419575144629403</v>
      </c>
      <c r="AF40" s="305">
        <v>1.0795913378224937</v>
      </c>
      <c r="AG40" s="306"/>
      <c r="AH40" s="305">
        <v>0.97761545800077854</v>
      </c>
      <c r="AI40" s="305">
        <v>0.79638278379631722</v>
      </c>
      <c r="AJ40" s="305">
        <v>0.30733473262192151</v>
      </c>
      <c r="AK40" s="306"/>
      <c r="AL40" s="305">
        <v>0.38243069979919447</v>
      </c>
      <c r="AM40" s="305">
        <v>0.19433474507990081</v>
      </c>
      <c r="AN40" s="305">
        <v>0.16418410469190001</v>
      </c>
    </row>
    <row r="41" spans="1:40" x14ac:dyDescent="0.2">
      <c r="A41" s="39" t="str">
        <f t="shared" si="63"/>
        <v>Elementary occupations</v>
      </c>
      <c r="B41" s="307">
        <f t="shared" si="66"/>
        <v>2.2447225371886703</v>
      </c>
      <c r="C41" s="307">
        <f t="shared" si="64"/>
        <v>2.5953459906302707</v>
      </c>
      <c r="D41" s="307">
        <f>SUM(H41,L41,P41,T41,X41,AB41,AF41,AJ41,AN41)</f>
        <v>2.3684755820234678</v>
      </c>
      <c r="E41" s="307"/>
      <c r="F41" s="307">
        <v>8.1043039088820705E-3</v>
      </c>
      <c r="G41" s="307">
        <v>7.3383099484632822E-3</v>
      </c>
      <c r="H41" s="307">
        <v>7.213565462724952E-3</v>
      </c>
      <c r="I41" s="307"/>
      <c r="J41" s="307">
        <v>3.7890032469569151E-2</v>
      </c>
      <c r="K41" s="307">
        <v>4.2511913281836192E-2</v>
      </c>
      <c r="L41" s="307">
        <v>4.8559910178169491E-2</v>
      </c>
      <c r="M41" s="307"/>
      <c r="N41" s="307">
        <v>0.12049245038904269</v>
      </c>
      <c r="O41" s="307">
        <v>0.18292373364740289</v>
      </c>
      <c r="P41" s="307">
        <v>0.23390816546834498</v>
      </c>
      <c r="Q41" s="308"/>
      <c r="R41" s="307">
        <v>7.1574746483829055E-2</v>
      </c>
      <c r="S41" s="307">
        <v>9.0954952263237326E-2</v>
      </c>
      <c r="T41" s="307">
        <v>0.11528170329986534</v>
      </c>
      <c r="U41" s="308"/>
      <c r="V41" s="307">
        <v>6.3080341264625375E-2</v>
      </c>
      <c r="W41" s="307">
        <v>9.4140627211351649E-2</v>
      </c>
      <c r="X41" s="307">
        <v>0.11631225764458684</v>
      </c>
      <c r="Y41" s="308"/>
      <c r="Z41" s="307">
        <v>0.35939737363194335</v>
      </c>
      <c r="AA41" s="307">
        <v>0.42063430372767147</v>
      </c>
      <c r="AB41" s="307">
        <v>0.43097559139408143</v>
      </c>
      <c r="AC41" s="308"/>
      <c r="AD41" s="307">
        <v>0.57820158165075974</v>
      </c>
      <c r="AE41" s="307">
        <v>0.72252370179963832</v>
      </c>
      <c r="AF41" s="307">
        <v>0.64822000729899509</v>
      </c>
      <c r="AG41" s="308"/>
      <c r="AH41" s="307">
        <v>0.75041893633433665</v>
      </c>
      <c r="AI41" s="307">
        <v>0.83593430742630104</v>
      </c>
      <c r="AJ41" s="307">
        <v>0.64811877172113341</v>
      </c>
      <c r="AK41" s="308"/>
      <c r="AL41" s="307">
        <v>0.25556277105568243</v>
      </c>
      <c r="AM41" s="307">
        <v>0.19838414132436874</v>
      </c>
      <c r="AN41" s="307">
        <v>0.11988560955556601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Coast to Capital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59.994000000000106</v>
      </c>
      <c r="C50" s="305">
        <f>SUM(C51:C59)</f>
        <v>62.648999999999852</v>
      </c>
      <c r="D50" s="305">
        <f>SUM(D51:D59)</f>
        <v>65.915999999999983</v>
      </c>
      <c r="E50" s="304"/>
      <c r="F50" s="305">
        <f>SUM(F51:F59)</f>
        <v>0.2479184955758339</v>
      </c>
      <c r="G50" s="305">
        <f>SUM(G51:G59)</f>
        <v>0.30119369440550892</v>
      </c>
      <c r="H50" s="305">
        <f>SUM(H51:H59)</f>
        <v>0.44535055571764048</v>
      </c>
      <c r="I50" s="304"/>
      <c r="J50" s="305">
        <f>SUM(J51:J59)</f>
        <v>3.8300180675960656</v>
      </c>
      <c r="K50" s="305">
        <f>SUM(K51:K59)</f>
        <v>4.6796082735267381</v>
      </c>
      <c r="L50" s="305">
        <f>SUM(L51:L59)</f>
        <v>6.6607224713025888</v>
      </c>
      <c r="M50" s="304"/>
      <c r="N50" s="305">
        <f>SUM(N51:N59)</f>
        <v>6.5729589966853732</v>
      </c>
      <c r="O50" s="305">
        <f>SUM(O51:O59)</f>
        <v>6.985980944978559</v>
      </c>
      <c r="P50" s="305">
        <f>SUM(P51:P59)</f>
        <v>8.2714215333494998</v>
      </c>
      <c r="Q50" s="304"/>
      <c r="R50" s="305">
        <f>SUM(R51:R59)</f>
        <v>2.328800198442023</v>
      </c>
      <c r="S50" s="305">
        <f>SUM(S51:S59)</f>
        <v>2.4456514296759511</v>
      </c>
      <c r="T50" s="305">
        <f>SUM(T51:T59)</f>
        <v>3.0261484111450563</v>
      </c>
      <c r="U50" s="304"/>
      <c r="V50" s="305">
        <f>SUM(V51:V59)</f>
        <v>4.8370179255911339</v>
      </c>
      <c r="W50" s="305">
        <f>SUM(W51:W59)</f>
        <v>4.8884680559032816</v>
      </c>
      <c r="X50" s="305">
        <f>SUM(X51:X59)</f>
        <v>5.6460804429073495</v>
      </c>
      <c r="Y50" s="304"/>
      <c r="Z50" s="305">
        <f>SUM(Z51:Z59)</f>
        <v>17.752677260297499</v>
      </c>
      <c r="AA50" s="305">
        <f>SUM(AA51:AA59)</f>
        <v>18.068569325936366</v>
      </c>
      <c r="AB50" s="305">
        <f>SUM(AB51:AB59)</f>
        <v>18.900325340162286</v>
      </c>
      <c r="AC50" s="304"/>
      <c r="AD50" s="305">
        <f>SUM(AD51:AD59)</f>
        <v>13.651850632396037</v>
      </c>
      <c r="AE50" s="305">
        <f>SUM(AE51:AE59)</f>
        <v>14.428733343094061</v>
      </c>
      <c r="AF50" s="305">
        <f>SUM(AF51:AF59)</f>
        <v>14.382241227349873</v>
      </c>
      <c r="AG50" s="304"/>
      <c r="AH50" s="305">
        <f>SUM(AH51:AH59)</f>
        <v>8.1651002710293117</v>
      </c>
      <c r="AI50" s="305">
        <f>SUM(AI51:AI59)</f>
        <v>8.6371413998019158</v>
      </c>
      <c r="AJ50" s="305">
        <f>SUM(AJ51:AJ59)</f>
        <v>7.270761329254591</v>
      </c>
      <c r="AK50" s="304"/>
      <c r="AL50" s="305">
        <f>SUM(AL51:AL59)</f>
        <v>2.6076581523868243</v>
      </c>
      <c r="AM50" s="305">
        <f>SUM(AM51:AM59)</f>
        <v>2.2136535326774593</v>
      </c>
      <c r="AN50" s="305">
        <f>SUM(AN51:AN59)</f>
        <v>1.3129486888111024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9.1423043861406104</v>
      </c>
      <c r="C51" s="304">
        <f t="shared" ref="C51:D51" si="68">SUM(G51,K51,O51,S51,W51,AA51,AE51,AI51,AM51)</f>
        <v>8.5373762399635726</v>
      </c>
      <c r="D51" s="304">
        <f t="shared" si="68"/>
        <v>9.6449782054856321</v>
      </c>
      <c r="E51" s="304"/>
      <c r="F51" s="304">
        <v>5.4046637383676793E-2</v>
      </c>
      <c r="G51" s="304">
        <v>6.1856659816527867E-2</v>
      </c>
      <c r="H51" s="304">
        <v>9.2838899825577068E-2</v>
      </c>
      <c r="I51" s="304"/>
      <c r="J51" s="304">
        <v>1.08282615867295</v>
      </c>
      <c r="K51" s="304">
        <v>1.1516546198939941</v>
      </c>
      <c r="L51" s="304">
        <v>1.6704446280855341</v>
      </c>
      <c r="M51" s="304"/>
      <c r="N51" s="304">
        <v>1.7071384772660299</v>
      </c>
      <c r="O51" s="304">
        <v>1.5730455560594394</v>
      </c>
      <c r="P51" s="304">
        <v>1.7528032540249006</v>
      </c>
      <c r="Q51" s="304"/>
      <c r="R51" s="304">
        <v>0.45115277445309265</v>
      </c>
      <c r="S51" s="304">
        <v>0.38513134089826545</v>
      </c>
      <c r="T51" s="304">
        <v>0.4066407053745365</v>
      </c>
      <c r="U51" s="304"/>
      <c r="V51" s="304">
        <v>1.1217129643455139</v>
      </c>
      <c r="W51" s="304">
        <v>0.98650594891820098</v>
      </c>
      <c r="X51" s="304">
        <v>1.1396148649399644</v>
      </c>
      <c r="Y51" s="304"/>
      <c r="Z51" s="304">
        <v>2.2973948764364827</v>
      </c>
      <c r="AA51" s="304">
        <v>2.0657135547032608</v>
      </c>
      <c r="AB51" s="304">
        <v>2.4155669313466959</v>
      </c>
      <c r="AC51" s="304"/>
      <c r="AD51" s="304">
        <v>1.3697021063120596</v>
      </c>
      <c r="AE51" s="304">
        <v>1.2312051417372716</v>
      </c>
      <c r="AF51" s="304">
        <v>1.1663491309714322</v>
      </c>
      <c r="AG51" s="304"/>
      <c r="AH51" s="304">
        <v>0.77972205438152531</v>
      </c>
      <c r="AI51" s="304">
        <v>0.72248779110044192</v>
      </c>
      <c r="AJ51" s="304">
        <v>0.57649029218156289</v>
      </c>
      <c r="AK51" s="304"/>
      <c r="AL51" s="304">
        <v>0.2786083368892795</v>
      </c>
      <c r="AM51" s="304">
        <v>0.35977562683617154</v>
      </c>
      <c r="AN51" s="304">
        <v>0.4242294987354302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8.5113949258865542</v>
      </c>
      <c r="C52" s="304">
        <f t="shared" ref="C52:C59" si="70">SUM(G52,K52,O52,S52,W52,AA52,AE52,AI52,AM52)</f>
        <v>9.882337087447004</v>
      </c>
      <c r="D52" s="304">
        <f t="shared" ref="D52:D59" si="71">SUM(H52,L52,P52,T52,X52,AB52,AF52,AJ52,AN52)</f>
        <v>11.72133099097017</v>
      </c>
      <c r="E52" s="304"/>
      <c r="F52" s="304">
        <v>9.9637399227644433E-2</v>
      </c>
      <c r="G52" s="304">
        <v>0.12211334269915483</v>
      </c>
      <c r="H52" s="304">
        <v>0.164635416530509</v>
      </c>
      <c r="I52" s="304"/>
      <c r="J52" s="304">
        <v>1.5444245101693177</v>
      </c>
      <c r="K52" s="304">
        <v>2.0493650451875749</v>
      </c>
      <c r="L52" s="304">
        <v>2.9253275939634911</v>
      </c>
      <c r="M52" s="304"/>
      <c r="N52" s="304">
        <v>1.9584806162670392</v>
      </c>
      <c r="O52" s="304">
        <v>2.032595883809051</v>
      </c>
      <c r="P52" s="304">
        <v>2.1895357815796568</v>
      </c>
      <c r="Q52" s="304"/>
      <c r="R52" s="304">
        <v>0.26752519072086767</v>
      </c>
      <c r="S52" s="304">
        <v>0.23025487031911343</v>
      </c>
      <c r="T52" s="304">
        <v>0.27574789836702918</v>
      </c>
      <c r="U52" s="304"/>
      <c r="V52" s="304">
        <v>0.76537334963391312</v>
      </c>
      <c r="W52" s="304">
        <v>0.69263842757572458</v>
      </c>
      <c r="X52" s="304">
        <v>0.52833538620038645</v>
      </c>
      <c r="Y52" s="304"/>
      <c r="Z52" s="304">
        <v>2.1516910029334793</v>
      </c>
      <c r="AA52" s="304">
        <v>2.6449416339374139</v>
      </c>
      <c r="AB52" s="304">
        <v>3.440588679931508</v>
      </c>
      <c r="AC52" s="304"/>
      <c r="AD52" s="304">
        <v>1.1317671975141268</v>
      </c>
      <c r="AE52" s="304">
        <v>1.407139353797215</v>
      </c>
      <c r="AF52" s="304">
        <v>1.5833393684727477</v>
      </c>
      <c r="AG52" s="304"/>
      <c r="AH52" s="304">
        <v>0.4418480324189617</v>
      </c>
      <c r="AI52" s="304">
        <v>0.49356271286278336</v>
      </c>
      <c r="AJ52" s="304">
        <v>0.40724578849688109</v>
      </c>
      <c r="AK52" s="304"/>
      <c r="AL52" s="304">
        <v>0.1506476270012061</v>
      </c>
      <c r="AM52" s="304">
        <v>0.20972581725897377</v>
      </c>
      <c r="AN52" s="304">
        <v>0.20657507742796083</v>
      </c>
    </row>
    <row r="53" spans="1:40" x14ac:dyDescent="0.2">
      <c r="A53" s="13" t="str">
        <f t="shared" si="67"/>
        <v>Associate professional occupations</v>
      </c>
      <c r="B53" s="304">
        <f t="shared" si="69"/>
        <v>4.6853550794697023</v>
      </c>
      <c r="C53" s="304">
        <f t="shared" si="70"/>
        <v>4.7731018058287438</v>
      </c>
      <c r="D53" s="304">
        <f t="shared" si="71"/>
        <v>5.3852403850143169</v>
      </c>
      <c r="E53" s="304"/>
      <c r="F53" s="304">
        <v>1.4639249658284626E-2</v>
      </c>
      <c r="G53" s="304">
        <v>1.6083146854039179E-2</v>
      </c>
      <c r="H53" s="304">
        <v>2.481578259344025E-2</v>
      </c>
      <c r="I53" s="304"/>
      <c r="J53" s="304">
        <v>0.47299443146144621</v>
      </c>
      <c r="K53" s="304">
        <v>0.55602683688058641</v>
      </c>
      <c r="L53" s="304">
        <v>0.78840132287595932</v>
      </c>
      <c r="M53" s="304"/>
      <c r="N53" s="304">
        <v>0.81825686161940359</v>
      </c>
      <c r="O53" s="304">
        <v>0.83200748224747967</v>
      </c>
      <c r="P53" s="304">
        <v>0.95232742114914826</v>
      </c>
      <c r="Q53" s="304"/>
      <c r="R53" s="304">
        <v>0.38661233524316962</v>
      </c>
      <c r="S53" s="304">
        <v>0.4261876533526579</v>
      </c>
      <c r="T53" s="304">
        <v>0.53001510245556194</v>
      </c>
      <c r="U53" s="304"/>
      <c r="V53" s="304">
        <v>0.68524332272817834</v>
      </c>
      <c r="W53" s="304">
        <v>0.64497766100359</v>
      </c>
      <c r="X53" s="304">
        <v>0.71619567492292735</v>
      </c>
      <c r="Y53" s="304"/>
      <c r="Z53" s="304">
        <v>0.92528208193689465</v>
      </c>
      <c r="AA53" s="304">
        <v>0.82366548474863632</v>
      </c>
      <c r="AB53" s="304">
        <v>0.81937097464113373</v>
      </c>
      <c r="AC53" s="304"/>
      <c r="AD53" s="304">
        <v>0.77913079047825851</v>
      </c>
      <c r="AE53" s="304">
        <v>0.81090353372911939</v>
      </c>
      <c r="AF53" s="304">
        <v>0.87456734801235503</v>
      </c>
      <c r="AG53" s="304"/>
      <c r="AH53" s="304">
        <v>0.51565806691008975</v>
      </c>
      <c r="AI53" s="304">
        <v>0.57640686797977536</v>
      </c>
      <c r="AJ53" s="304">
        <v>0.53171178751383463</v>
      </c>
      <c r="AK53" s="304"/>
      <c r="AL53" s="304">
        <v>8.7537939433976961E-2</v>
      </c>
      <c r="AM53" s="304">
        <v>8.6843139032859284E-2</v>
      </c>
      <c r="AN53" s="304">
        <v>0.14783497084995642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5.3896964190066807</v>
      </c>
      <c r="C54" s="304">
        <f t="shared" si="70"/>
        <v>5.4362231706672999</v>
      </c>
      <c r="D54" s="304">
        <f t="shared" si="71"/>
        <v>5.2140973228395682</v>
      </c>
      <c r="E54" s="304"/>
      <c r="F54" s="304">
        <v>5.4793210367817098E-2</v>
      </c>
      <c r="G54" s="304">
        <v>7.1566446417995686E-2</v>
      </c>
      <c r="H54" s="304">
        <v>0.12169926483289054</v>
      </c>
      <c r="I54" s="304"/>
      <c r="J54" s="304">
        <v>0.28842342850805136</v>
      </c>
      <c r="K54" s="304">
        <v>0.38870761500627971</v>
      </c>
      <c r="L54" s="304">
        <v>0.52728320755591751</v>
      </c>
      <c r="M54" s="304"/>
      <c r="N54" s="304">
        <v>0.88256271083621951</v>
      </c>
      <c r="O54" s="304">
        <v>1.1161898034622411</v>
      </c>
      <c r="P54" s="304">
        <v>1.5827696308041854</v>
      </c>
      <c r="Q54" s="304"/>
      <c r="R54" s="304">
        <v>0.52644847581386367</v>
      </c>
      <c r="S54" s="304">
        <v>0.5920993637626345</v>
      </c>
      <c r="T54" s="304">
        <v>0.79272614617050419</v>
      </c>
      <c r="U54" s="304"/>
      <c r="V54" s="304">
        <v>0.37925084051799807</v>
      </c>
      <c r="W54" s="304">
        <v>0.43503684313507945</v>
      </c>
      <c r="X54" s="304">
        <v>0.61850724319366124</v>
      </c>
      <c r="Y54" s="304"/>
      <c r="Z54" s="304">
        <v>0.97187805542966399</v>
      </c>
      <c r="AA54" s="304">
        <v>0.85204350746435287</v>
      </c>
      <c r="AB54" s="304">
        <v>0.43913153792090948</v>
      </c>
      <c r="AC54" s="304"/>
      <c r="AD54" s="304">
        <v>0.84782889435441922</v>
      </c>
      <c r="AE54" s="304">
        <v>0.65848313736300879</v>
      </c>
      <c r="AF54" s="304">
        <v>0.2806891773197831</v>
      </c>
      <c r="AG54" s="304"/>
      <c r="AH54" s="304">
        <v>1.2033394254204783</v>
      </c>
      <c r="AI54" s="304">
        <v>1.2920785111378099</v>
      </c>
      <c r="AJ54" s="304">
        <v>0.84326701130996962</v>
      </c>
      <c r="AK54" s="304"/>
      <c r="AL54" s="304">
        <v>0.23517137775816871</v>
      </c>
      <c r="AM54" s="304">
        <v>3.0017942917898364E-2</v>
      </c>
      <c r="AN54" s="304">
        <v>8.0241037317464198E-3</v>
      </c>
    </row>
    <row r="55" spans="1:40" x14ac:dyDescent="0.2">
      <c r="A55" s="13" t="str">
        <f t="shared" si="67"/>
        <v>Skilled trades occupations</v>
      </c>
      <c r="B55" s="304">
        <f t="shared" si="69"/>
        <v>23.2718828271734</v>
      </c>
      <c r="C55" s="304">
        <f t="shared" si="70"/>
        <v>24.222649186070058</v>
      </c>
      <c r="D55" s="304">
        <f t="shared" si="71"/>
        <v>23.681189968500597</v>
      </c>
      <c r="E55" s="304"/>
      <c r="F55" s="304">
        <v>4.6717230019370313E-3</v>
      </c>
      <c r="G55" s="304">
        <v>5.336247040426176E-3</v>
      </c>
      <c r="H55" s="304">
        <v>6.7711439697396604E-3</v>
      </c>
      <c r="I55" s="304"/>
      <c r="J55" s="304">
        <v>0.25303927553832639</v>
      </c>
      <c r="K55" s="304">
        <v>0.31045627110205892</v>
      </c>
      <c r="L55" s="304">
        <v>0.43409891045022209</v>
      </c>
      <c r="M55" s="304"/>
      <c r="N55" s="304">
        <v>0.82724167155417183</v>
      </c>
      <c r="O55" s="304">
        <v>0.98232668859765637</v>
      </c>
      <c r="P55" s="304">
        <v>1.2249207633047574</v>
      </c>
      <c r="Q55" s="304"/>
      <c r="R55" s="304">
        <v>0.51763581384019564</v>
      </c>
      <c r="S55" s="304">
        <v>0.59504324886402649</v>
      </c>
      <c r="T55" s="304">
        <v>0.72784144088014591</v>
      </c>
      <c r="U55" s="304"/>
      <c r="V55" s="304">
        <v>1.3945292084440606</v>
      </c>
      <c r="W55" s="304">
        <v>1.5497636577004636</v>
      </c>
      <c r="X55" s="304">
        <v>1.9133077438974626</v>
      </c>
      <c r="Y55" s="304"/>
      <c r="Z55" s="304">
        <v>8.8359346601954929</v>
      </c>
      <c r="AA55" s="304">
        <v>8.6989362919025641</v>
      </c>
      <c r="AB55" s="304">
        <v>8.023474993857155</v>
      </c>
      <c r="AC55" s="304"/>
      <c r="AD55" s="304">
        <v>6.988060463112836</v>
      </c>
      <c r="AE55" s="304">
        <v>7.5164808940511723</v>
      </c>
      <c r="AF55" s="304">
        <v>7.5823949499664032</v>
      </c>
      <c r="AG55" s="304"/>
      <c r="AH55" s="304">
        <v>3.227779610888041</v>
      </c>
      <c r="AI55" s="304">
        <v>3.5237227776301796</v>
      </c>
      <c r="AJ55" s="304">
        <v>3.5337787450915541</v>
      </c>
      <c r="AK55" s="304"/>
      <c r="AL55" s="304">
        <v>1.2229904005983347</v>
      </c>
      <c r="AM55" s="304">
        <v>1.0405831091815072</v>
      </c>
      <c r="AN55" s="304">
        <v>0.23460127708315684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0.22553444255746116</v>
      </c>
      <c r="C56" s="304">
        <f t="shared" si="70"/>
        <v>0.20748658306690765</v>
      </c>
      <c r="D56" s="304">
        <f t="shared" si="71"/>
        <v>0.21792707100743341</v>
      </c>
      <c r="E56" s="304"/>
      <c r="F56" s="304">
        <v>2.6595054383461318E-4</v>
      </c>
      <c r="G56" s="304">
        <v>1.7608754269310387E-4</v>
      </c>
      <c r="H56" s="304">
        <v>2.1345650861548059E-4</v>
      </c>
      <c r="I56" s="304"/>
      <c r="J56" s="304">
        <v>7.3248159614369172E-3</v>
      </c>
      <c r="K56" s="304">
        <v>7.6567843759157645E-3</v>
      </c>
      <c r="L56" s="304">
        <v>8.6671587948273666E-3</v>
      </c>
      <c r="M56" s="304"/>
      <c r="N56" s="304">
        <v>1.0375170301152431E-2</v>
      </c>
      <c r="O56" s="304">
        <v>8.9498032856032226E-3</v>
      </c>
      <c r="P56" s="304">
        <v>9.291249210568361E-3</v>
      </c>
      <c r="Q56" s="304"/>
      <c r="R56" s="304">
        <v>1.9221121550992326E-3</v>
      </c>
      <c r="S56" s="304">
        <v>1.6587458085129008E-3</v>
      </c>
      <c r="T56" s="304">
        <v>1.7897526022675509E-3</v>
      </c>
      <c r="U56" s="304"/>
      <c r="V56" s="304">
        <v>7.4058540291194637E-3</v>
      </c>
      <c r="W56" s="304">
        <v>6.8021316827554497E-3</v>
      </c>
      <c r="X56" s="304">
        <v>7.4111316136923379E-3</v>
      </c>
      <c r="Y56" s="304"/>
      <c r="Z56" s="304">
        <v>6.7157248630393046E-2</v>
      </c>
      <c r="AA56" s="304">
        <v>7.4323840078922371E-2</v>
      </c>
      <c r="AB56" s="304">
        <v>9.10621663766258E-2</v>
      </c>
      <c r="AC56" s="304"/>
      <c r="AD56" s="304">
        <v>1.3531180678621087E-2</v>
      </c>
      <c r="AE56" s="304">
        <v>1.1399195845861904E-2</v>
      </c>
      <c r="AF56" s="304">
        <v>1.1680200875528221E-2</v>
      </c>
      <c r="AG56" s="304"/>
      <c r="AH56" s="304">
        <v>6.5565904999504446E-2</v>
      </c>
      <c r="AI56" s="304">
        <v>5.1690825636116794E-2</v>
      </c>
      <c r="AJ56" s="304">
        <v>4.6854304992264006E-2</v>
      </c>
      <c r="AK56" s="304"/>
      <c r="AL56" s="304">
        <v>5.1986205258299924E-2</v>
      </c>
      <c r="AM56" s="304">
        <v>4.4829168810526135E-2</v>
      </c>
      <c r="AN56" s="304">
        <v>4.0957650033044288E-2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1.015438776493754</v>
      </c>
      <c r="C57" s="304">
        <f t="shared" si="70"/>
        <v>1.0685524944717397</v>
      </c>
      <c r="D57" s="304">
        <f t="shared" si="71"/>
        <v>1.1268270154765085</v>
      </c>
      <c r="E57" s="304"/>
      <c r="F57" s="304">
        <v>3.6448338860921524E-3</v>
      </c>
      <c r="G57" s="304">
        <v>4.6588681789517831E-3</v>
      </c>
      <c r="H57" s="304">
        <v>6.8579630251707265E-3</v>
      </c>
      <c r="I57" s="304"/>
      <c r="J57" s="304">
        <v>7.426895103420042E-2</v>
      </c>
      <c r="K57" s="304">
        <v>7.3588179846187374E-2</v>
      </c>
      <c r="L57" s="304">
        <v>8.0323657398771078E-2</v>
      </c>
      <c r="M57" s="304"/>
      <c r="N57" s="304">
        <v>0.18920445636033559</v>
      </c>
      <c r="O57" s="304">
        <v>0.20953282365746803</v>
      </c>
      <c r="P57" s="304">
        <v>0.24106159055211321</v>
      </c>
      <c r="Q57" s="304"/>
      <c r="R57" s="304">
        <v>4.9001100313738971E-2</v>
      </c>
      <c r="S57" s="304">
        <v>5.6618068615131176E-2</v>
      </c>
      <c r="T57" s="304">
        <v>6.5777114941870413E-2</v>
      </c>
      <c r="U57" s="304"/>
      <c r="V57" s="304">
        <v>6.0634024987247001E-2</v>
      </c>
      <c r="W57" s="304">
        <v>6.6094952062448656E-2</v>
      </c>
      <c r="X57" s="304">
        <v>7.6865698343150671E-2</v>
      </c>
      <c r="Y57" s="304"/>
      <c r="Z57" s="304">
        <v>0.38791961011704318</v>
      </c>
      <c r="AA57" s="304">
        <v>0.40160681207853027</v>
      </c>
      <c r="AB57" s="304">
        <v>0.46547034969466849</v>
      </c>
      <c r="AC57" s="304"/>
      <c r="AD57" s="304">
        <v>5.9195232630928823E-2</v>
      </c>
      <c r="AE57" s="304">
        <v>4.935739235900051E-2</v>
      </c>
      <c r="AF57" s="304">
        <v>2.961664744329702E-2</v>
      </c>
      <c r="AG57" s="304"/>
      <c r="AH57" s="304">
        <v>0.10520032547587641</v>
      </c>
      <c r="AI57" s="304">
        <v>9.8888285378982213E-2</v>
      </c>
      <c r="AJ57" s="304">
        <v>2.1589738263240503E-2</v>
      </c>
      <c r="AK57" s="304"/>
      <c r="AL57" s="304">
        <v>8.637024168829148E-2</v>
      </c>
      <c r="AM57" s="304">
        <v>0.10820711229503985</v>
      </c>
      <c r="AN57" s="304">
        <v>0.13926425581422633</v>
      </c>
    </row>
    <row r="58" spans="1:40" x14ac:dyDescent="0.2">
      <c r="A58" s="13" t="str">
        <f t="shared" si="67"/>
        <v>Process, plant and machine operatives</v>
      </c>
      <c r="B58" s="304">
        <f t="shared" si="69"/>
        <v>4.5544556911434579</v>
      </c>
      <c r="C58" s="304">
        <f t="shared" si="70"/>
        <v>4.9295519801475987</v>
      </c>
      <c r="D58" s="304">
        <f t="shared" si="71"/>
        <v>4.9836026337330361</v>
      </c>
      <c r="E58" s="304"/>
      <c r="F58" s="304">
        <v>1.5840212215812288E-2</v>
      </c>
      <c r="G58" s="304">
        <v>1.8997733900593169E-2</v>
      </c>
      <c r="H58" s="304">
        <v>2.7064842639684571E-2</v>
      </c>
      <c r="I58" s="304"/>
      <c r="J58" s="304">
        <v>6.0908995829969718E-2</v>
      </c>
      <c r="K58" s="304">
        <v>8.2094959256030706E-2</v>
      </c>
      <c r="L58" s="304">
        <v>0.1344637785510143</v>
      </c>
      <c r="M58" s="304"/>
      <c r="N58" s="304">
        <v>9.3021589773445296E-2</v>
      </c>
      <c r="O58" s="304">
        <v>0.11536679272363541</v>
      </c>
      <c r="P58" s="304">
        <v>0.17379702566352256</v>
      </c>
      <c r="Q58" s="304"/>
      <c r="R58" s="304">
        <v>0.10847892772781867</v>
      </c>
      <c r="S58" s="304">
        <v>0.13539176137066186</v>
      </c>
      <c r="T58" s="304">
        <v>0.20138766691756427</v>
      </c>
      <c r="U58" s="304"/>
      <c r="V58" s="304">
        <v>0.25344694939737106</v>
      </c>
      <c r="W58" s="304">
        <v>0.28208266645855701</v>
      </c>
      <c r="X58" s="304">
        <v>0.34056377676048327</v>
      </c>
      <c r="Y58" s="304"/>
      <c r="Z58" s="304">
        <v>1.2568057328878186</v>
      </c>
      <c r="AA58" s="304">
        <v>1.4336351955771629</v>
      </c>
      <c r="AB58" s="304">
        <v>1.7177289942802967</v>
      </c>
      <c r="AC58" s="304"/>
      <c r="AD58" s="304">
        <v>1.5477412482830386</v>
      </c>
      <c r="AE58" s="304">
        <v>1.7169833976801037</v>
      </c>
      <c r="AF58" s="304">
        <v>1.7463721106713466</v>
      </c>
      <c r="AG58" s="304"/>
      <c r="AH58" s="304">
        <v>0.98885519948651712</v>
      </c>
      <c r="AI58" s="304">
        <v>0.95222420877174152</v>
      </c>
      <c r="AJ58" s="304">
        <v>0.59663889793675207</v>
      </c>
      <c r="AK58" s="304"/>
      <c r="AL58" s="304">
        <v>0.22935683554166672</v>
      </c>
      <c r="AM58" s="304">
        <v>0.19277526440911261</v>
      </c>
      <c r="AN58" s="304">
        <v>4.5585540312371546E-2</v>
      </c>
    </row>
    <row r="59" spans="1:40" x14ac:dyDescent="0.2">
      <c r="A59" s="13" t="str">
        <f t="shared" si="67"/>
        <v>Elementary occupations</v>
      </c>
      <c r="B59" s="304">
        <f t="shared" si="69"/>
        <v>3.1979374521284849</v>
      </c>
      <c r="C59" s="304">
        <f t="shared" si="70"/>
        <v>3.5917214523369196</v>
      </c>
      <c r="D59" s="304">
        <f t="shared" si="71"/>
        <v>3.9408064069727269</v>
      </c>
      <c r="E59" s="304"/>
      <c r="F59" s="304">
        <v>3.7927929073488923E-4</v>
      </c>
      <c r="G59" s="304">
        <v>4.0516195512711094E-4</v>
      </c>
      <c r="H59" s="304">
        <v>4.5378579201317841E-4</v>
      </c>
      <c r="I59" s="304"/>
      <c r="J59" s="304">
        <v>4.5807500420367388E-2</v>
      </c>
      <c r="K59" s="304">
        <v>6.0057961978109489E-2</v>
      </c>
      <c r="L59" s="304">
        <v>9.1712213626852765E-2</v>
      </c>
      <c r="M59" s="304"/>
      <c r="N59" s="304">
        <v>8.6677442707575963E-2</v>
      </c>
      <c r="O59" s="304">
        <v>0.11596611113598516</v>
      </c>
      <c r="P59" s="304">
        <v>0.14491481706064632</v>
      </c>
      <c r="Q59" s="304"/>
      <c r="R59" s="304">
        <v>2.0023468174176388E-2</v>
      </c>
      <c r="S59" s="304">
        <v>2.3266376684947056E-2</v>
      </c>
      <c r="T59" s="304">
        <v>2.4222583435576473E-2</v>
      </c>
      <c r="U59" s="304"/>
      <c r="V59" s="304">
        <v>0.16942141150773302</v>
      </c>
      <c r="W59" s="304">
        <v>0.22456576736646175</v>
      </c>
      <c r="X59" s="304">
        <v>0.30527892303562043</v>
      </c>
      <c r="Y59" s="304"/>
      <c r="Z59" s="304">
        <v>0.85861399173023056</v>
      </c>
      <c r="AA59" s="304">
        <v>1.0737030054455237</v>
      </c>
      <c r="AB59" s="304">
        <v>1.4879307121132939</v>
      </c>
      <c r="AC59" s="304"/>
      <c r="AD59" s="304">
        <v>0.91489351903174831</v>
      </c>
      <c r="AE59" s="304">
        <v>1.0267812965313097</v>
      </c>
      <c r="AF59" s="304">
        <v>1.1072322936169818</v>
      </c>
      <c r="AG59" s="304"/>
      <c r="AH59" s="304">
        <v>0.83713165104831844</v>
      </c>
      <c r="AI59" s="304">
        <v>0.92607941930408511</v>
      </c>
      <c r="AJ59" s="304">
        <v>0.71318476346853188</v>
      </c>
      <c r="AK59" s="304"/>
      <c r="AL59" s="304">
        <v>0.26498918821760004</v>
      </c>
      <c r="AM59" s="304">
        <v>0.1408963519353704</v>
      </c>
      <c r="AN59" s="304">
        <v>6.5876314823209561E-2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225.31100000000026</v>
      </c>
      <c r="C62" s="305">
        <f>SUM(C63:C71)</f>
        <v>227.75899999999993</v>
      </c>
      <c r="D62" s="305">
        <f>SUM(D63:D71)</f>
        <v>237.13200000000006</v>
      </c>
      <c r="E62" s="304"/>
      <c r="F62" s="305">
        <f>SUM(F63:F71)</f>
        <v>0.84948158148295039</v>
      </c>
      <c r="G62" s="305">
        <f>SUM(G63:G71)</f>
        <v>1.0620177641418758</v>
      </c>
      <c r="H62" s="305">
        <f>SUM(H63:H71)</f>
        <v>1.6328922164070965</v>
      </c>
      <c r="I62" s="304"/>
      <c r="J62" s="305">
        <f>SUM(J63:J71)</f>
        <v>10.544577186821295</v>
      </c>
      <c r="K62" s="305">
        <f>SUM(K63:K71)</f>
        <v>12.730082734244309</v>
      </c>
      <c r="L62" s="305">
        <f>SUM(L63:L71)</f>
        <v>18.945739245692472</v>
      </c>
      <c r="M62" s="304"/>
      <c r="N62" s="305">
        <f>SUM(N63:N71)</f>
        <v>35.09853722350713</v>
      </c>
      <c r="O62" s="305">
        <f>SUM(O63:O71)</f>
        <v>39.181774861157066</v>
      </c>
      <c r="P62" s="305">
        <f>SUM(P63:P71)</f>
        <v>51.648290779737749</v>
      </c>
      <c r="Q62" s="304"/>
      <c r="R62" s="305">
        <f>SUM(R63:R71)</f>
        <v>10.55354493751749</v>
      </c>
      <c r="S62" s="305">
        <f>SUM(S63:S71)</f>
        <v>11.431697556044876</v>
      </c>
      <c r="T62" s="305">
        <f>SUM(T63:T71)</f>
        <v>14.81227765084175</v>
      </c>
      <c r="U62" s="304"/>
      <c r="V62" s="305">
        <f>SUM(V63:V71)</f>
        <v>12.207658572254495</v>
      </c>
      <c r="W62" s="305">
        <f>SUM(W63:W71)</f>
        <v>12.933849991066346</v>
      </c>
      <c r="X62" s="305">
        <f>SUM(X63:X71)</f>
        <v>16.29677394277747</v>
      </c>
      <c r="Y62" s="304"/>
      <c r="Z62" s="305">
        <f>SUM(Z63:Z71)</f>
        <v>54.781246889148555</v>
      </c>
      <c r="AA62" s="305">
        <f>SUM(AA63:AA71)</f>
        <v>54.165585503380171</v>
      </c>
      <c r="AB62" s="305">
        <f>SUM(AB63:AB71)</f>
        <v>57.943251742306622</v>
      </c>
      <c r="AC62" s="304"/>
      <c r="AD62" s="305">
        <f>SUM(AD63:AD71)</f>
        <v>54.969155726499331</v>
      </c>
      <c r="AE62" s="305">
        <f>SUM(AE63:AE71)</f>
        <v>53.893582228890153</v>
      </c>
      <c r="AF62" s="305">
        <f>SUM(AF63:AF71)</f>
        <v>47.995886401656215</v>
      </c>
      <c r="AG62" s="304"/>
      <c r="AH62" s="305">
        <f>SUM(AH63:AH71)</f>
        <v>34.746466167739996</v>
      </c>
      <c r="AI62" s="305">
        <f>SUM(AI63:AI71)</f>
        <v>31.944863008404393</v>
      </c>
      <c r="AJ62" s="305">
        <f>SUM(AJ63:AJ71)</f>
        <v>18.161642437160374</v>
      </c>
      <c r="AK62" s="304"/>
      <c r="AL62" s="305">
        <f>SUM(AL63:AL71)</f>
        <v>11.560331715029047</v>
      </c>
      <c r="AM62" s="305">
        <f>SUM(AM63:AM71)</f>
        <v>10.415546352670731</v>
      </c>
      <c r="AN62" s="305">
        <f>SUM(AN63:AN71)</f>
        <v>9.6952455834202773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29.365451643521094</v>
      </c>
      <c r="C63" s="304">
        <f t="shared" ref="C63:C71" si="73">SUM(G63,K63,O63,S63,W63,AA63,AE63,AI63,AM63)</f>
        <v>28.108621077162461</v>
      </c>
      <c r="D63" s="304">
        <f t="shared" ref="D63:D71" si="74">SUM(H63,L63,P63,T63,X63,AB63,AF63,AJ63,AN63)</f>
        <v>31.559127494057634</v>
      </c>
      <c r="E63" s="304"/>
      <c r="F63" s="304">
        <v>0.1387748297564094</v>
      </c>
      <c r="G63" s="304">
        <v>0.15972573272134996</v>
      </c>
      <c r="H63" s="304">
        <v>0.24979417866229453</v>
      </c>
      <c r="I63" s="304"/>
      <c r="J63" s="304">
        <v>2.1733499728164944</v>
      </c>
      <c r="K63" s="304">
        <v>2.3664869824401036</v>
      </c>
      <c r="L63" s="304">
        <v>3.4460119645329326</v>
      </c>
      <c r="M63" s="304"/>
      <c r="N63" s="304">
        <v>7.3954090723370864</v>
      </c>
      <c r="O63" s="304">
        <v>7.4513657157012076</v>
      </c>
      <c r="P63" s="304">
        <v>9.6029361431990559</v>
      </c>
      <c r="Q63" s="304"/>
      <c r="R63" s="304">
        <v>1.4805676365786751</v>
      </c>
      <c r="S63" s="304">
        <v>1.4266634935761366</v>
      </c>
      <c r="T63" s="304">
        <v>1.8511222258560847</v>
      </c>
      <c r="U63" s="304"/>
      <c r="V63" s="304">
        <v>1.888494713119836</v>
      </c>
      <c r="W63" s="304">
        <v>1.7904652582975893</v>
      </c>
      <c r="X63" s="304">
        <v>2.1507430965240064</v>
      </c>
      <c r="Y63" s="304"/>
      <c r="Z63" s="304">
        <v>5.9111089157361061</v>
      </c>
      <c r="AA63" s="304">
        <v>5.3832237820166746</v>
      </c>
      <c r="AB63" s="304">
        <v>6.1940306673848315</v>
      </c>
      <c r="AC63" s="304"/>
      <c r="AD63" s="304">
        <v>5.8121431933700158</v>
      </c>
      <c r="AE63" s="304">
        <v>5.2428891361245045</v>
      </c>
      <c r="AF63" s="304">
        <v>4.6659476623507947</v>
      </c>
      <c r="AG63" s="304"/>
      <c r="AH63" s="304">
        <v>4.0596836834912207</v>
      </c>
      <c r="AI63" s="304">
        <v>3.8136017917275451</v>
      </c>
      <c r="AJ63" s="304">
        <v>2.8176267275285598</v>
      </c>
      <c r="AK63" s="304"/>
      <c r="AL63" s="304">
        <v>0.50591962631525045</v>
      </c>
      <c r="AM63" s="304">
        <v>0.47419918455735433</v>
      </c>
      <c r="AN63" s="304">
        <v>0.58091482801907035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19.200454501457259</v>
      </c>
      <c r="C64" s="304">
        <f t="shared" si="73"/>
        <v>21.458939923119473</v>
      </c>
      <c r="D64" s="304">
        <f t="shared" si="74"/>
        <v>24.886424269544282</v>
      </c>
      <c r="E64" s="304"/>
      <c r="F64" s="304">
        <v>0.35493837364337738</v>
      </c>
      <c r="G64" s="304">
        <v>0.46473917114245267</v>
      </c>
      <c r="H64" s="304">
        <v>0.72471724451309805</v>
      </c>
      <c r="I64" s="304"/>
      <c r="J64" s="304">
        <v>2.3190182065296763</v>
      </c>
      <c r="K64" s="304">
        <v>2.9465897317473835</v>
      </c>
      <c r="L64" s="304">
        <v>4.2941157138998935</v>
      </c>
      <c r="M64" s="304"/>
      <c r="N64" s="304">
        <v>5.3651633577974058</v>
      </c>
      <c r="O64" s="304">
        <v>6.2132047434731028</v>
      </c>
      <c r="P64" s="304">
        <v>7.8850667275741841</v>
      </c>
      <c r="Q64" s="304"/>
      <c r="R64" s="304">
        <v>0.81209585317644517</v>
      </c>
      <c r="S64" s="304">
        <v>0.83340854151476629</v>
      </c>
      <c r="T64" s="304">
        <v>0.94306762162307056</v>
      </c>
      <c r="U64" s="304"/>
      <c r="V64" s="304">
        <v>1.2436691036983647</v>
      </c>
      <c r="W64" s="304">
        <v>1.394679889537914</v>
      </c>
      <c r="X64" s="304">
        <v>1.7364449127770443</v>
      </c>
      <c r="Y64" s="304"/>
      <c r="Z64" s="304">
        <v>3.9517987666543304</v>
      </c>
      <c r="AA64" s="304">
        <v>4.290273498594825</v>
      </c>
      <c r="AB64" s="304">
        <v>4.9659139694012602</v>
      </c>
      <c r="AC64" s="304"/>
      <c r="AD64" s="304">
        <v>2.9801163290467758</v>
      </c>
      <c r="AE64" s="304">
        <v>3.0192078335058778</v>
      </c>
      <c r="AF64" s="304">
        <v>2.5583386148835197</v>
      </c>
      <c r="AG64" s="304"/>
      <c r="AH64" s="304">
        <v>1.8043202470736492</v>
      </c>
      <c r="AI64" s="304">
        <v>1.9028903901424548</v>
      </c>
      <c r="AJ64" s="304">
        <v>1.093073839235116</v>
      </c>
      <c r="AK64" s="304"/>
      <c r="AL64" s="304">
        <v>0.36933426383723</v>
      </c>
      <c r="AM64" s="304">
        <v>0.39394612346069713</v>
      </c>
      <c r="AN64" s="304">
        <v>0.68568562563709157</v>
      </c>
    </row>
    <row r="65" spans="1:40" x14ac:dyDescent="0.2">
      <c r="A65" s="13" t="str">
        <f t="shared" si="72"/>
        <v>Associate professional occupations</v>
      </c>
      <c r="B65" s="304">
        <f t="shared" si="75"/>
        <v>19.479874304743056</v>
      </c>
      <c r="C65" s="304">
        <f t="shared" si="73"/>
        <v>20.038822570275098</v>
      </c>
      <c r="D65" s="304">
        <f t="shared" si="74"/>
        <v>22.652262151154332</v>
      </c>
      <c r="E65" s="304"/>
      <c r="F65" s="304">
        <v>0.14295122205847444</v>
      </c>
      <c r="G65" s="304">
        <v>0.17030867049627274</v>
      </c>
      <c r="H65" s="304">
        <v>0.24749094293279775</v>
      </c>
      <c r="I65" s="304"/>
      <c r="J65" s="304">
        <v>1.2259092546354486</v>
      </c>
      <c r="K65" s="304">
        <v>1.4065992517132477</v>
      </c>
      <c r="L65" s="304">
        <v>1.9351192148231955</v>
      </c>
      <c r="M65" s="304"/>
      <c r="N65" s="304">
        <v>4.3699977466675923</v>
      </c>
      <c r="O65" s="304">
        <v>4.6438690236234583</v>
      </c>
      <c r="P65" s="304">
        <v>5.8134208998001586</v>
      </c>
      <c r="Q65" s="304"/>
      <c r="R65" s="304">
        <v>1.0388094819957312</v>
      </c>
      <c r="S65" s="304">
        <v>1.1044022474310673</v>
      </c>
      <c r="T65" s="304">
        <v>1.4163819623203686</v>
      </c>
      <c r="U65" s="304"/>
      <c r="V65" s="304">
        <v>1.3323687486977582</v>
      </c>
      <c r="W65" s="304">
        <v>1.41716405914927</v>
      </c>
      <c r="X65" s="304">
        <v>1.794394779014777</v>
      </c>
      <c r="Y65" s="304"/>
      <c r="Z65" s="304">
        <v>4.5856105390651187</v>
      </c>
      <c r="AA65" s="304">
        <v>4.6461424154378959</v>
      </c>
      <c r="AB65" s="304">
        <v>5.4412108001100936</v>
      </c>
      <c r="AC65" s="304"/>
      <c r="AD65" s="304">
        <v>4.1145227418704051</v>
      </c>
      <c r="AE65" s="304">
        <v>4.2584792452159697</v>
      </c>
      <c r="AF65" s="304">
        <v>4.2979402649113574</v>
      </c>
      <c r="AG65" s="304"/>
      <c r="AH65" s="304">
        <v>2.179012914084161</v>
      </c>
      <c r="AI65" s="304">
        <v>1.9705604061979549</v>
      </c>
      <c r="AJ65" s="304">
        <v>1.0906945728171014</v>
      </c>
      <c r="AK65" s="304"/>
      <c r="AL65" s="304">
        <v>0.49069165566836936</v>
      </c>
      <c r="AM65" s="304">
        <v>0.42129725100995918</v>
      </c>
      <c r="AN65" s="304">
        <v>0.61560871442448317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20.295269834614921</v>
      </c>
      <c r="C66" s="304">
        <f t="shared" si="73"/>
        <v>21.430997834534711</v>
      </c>
      <c r="D66" s="304">
        <f t="shared" si="74"/>
        <v>22.120410328228466</v>
      </c>
      <c r="E66" s="304"/>
      <c r="F66" s="304">
        <v>5.6212763360585512E-2</v>
      </c>
      <c r="G66" s="304">
        <v>8.2200348835140824E-2</v>
      </c>
      <c r="H66" s="304">
        <v>0.14211535994786334</v>
      </c>
      <c r="I66" s="304"/>
      <c r="J66" s="304">
        <v>1.0094856581959222</v>
      </c>
      <c r="K66" s="304">
        <v>1.3117389285992611</v>
      </c>
      <c r="L66" s="304">
        <v>2.0610047362720443</v>
      </c>
      <c r="M66" s="304"/>
      <c r="N66" s="304">
        <v>3.3385988012065861</v>
      </c>
      <c r="O66" s="304">
        <v>4.1569489698006858</v>
      </c>
      <c r="P66" s="304">
        <v>5.7765786018939203</v>
      </c>
      <c r="Q66" s="304"/>
      <c r="R66" s="304">
        <v>1.1546741311686317</v>
      </c>
      <c r="S66" s="304">
        <v>1.3525605574239479</v>
      </c>
      <c r="T66" s="304">
        <v>1.74738879862199</v>
      </c>
      <c r="U66" s="304"/>
      <c r="V66" s="304">
        <v>0.99233514869305184</v>
      </c>
      <c r="W66" s="304">
        <v>1.0509983761515802</v>
      </c>
      <c r="X66" s="304">
        <v>1.2531933910266226</v>
      </c>
      <c r="Y66" s="304"/>
      <c r="Z66" s="304">
        <v>5.1833055007058872</v>
      </c>
      <c r="AA66" s="304">
        <v>5.4383793847834037</v>
      </c>
      <c r="AB66" s="304">
        <v>5.5285967133505567</v>
      </c>
      <c r="AC66" s="304"/>
      <c r="AD66" s="304">
        <v>5.7516425335019123</v>
      </c>
      <c r="AE66" s="304">
        <v>6.1092706826583125</v>
      </c>
      <c r="AF66" s="304">
        <v>5.1525986873679717</v>
      </c>
      <c r="AG66" s="304"/>
      <c r="AH66" s="304">
        <v>2.3900622180899687</v>
      </c>
      <c r="AI66" s="304">
        <v>1.6440651641107542</v>
      </c>
      <c r="AJ66" s="304">
        <v>0.275201126695513</v>
      </c>
      <c r="AK66" s="304"/>
      <c r="AL66" s="304">
        <v>0.418953079692375</v>
      </c>
      <c r="AM66" s="304">
        <v>0.28483542217162566</v>
      </c>
      <c r="AN66" s="304">
        <v>0.183732913051982</v>
      </c>
    </row>
    <row r="67" spans="1:40" x14ac:dyDescent="0.2">
      <c r="A67" s="13" t="str">
        <f t="shared" si="72"/>
        <v>Skilled trades occupations</v>
      </c>
      <c r="B67" s="304">
        <f t="shared" si="75"/>
        <v>19.268239860770123</v>
      </c>
      <c r="C67" s="304">
        <f t="shared" si="73"/>
        <v>19.996644067108161</v>
      </c>
      <c r="D67" s="304">
        <f t="shared" si="74"/>
        <v>20.250953631973154</v>
      </c>
      <c r="E67" s="304"/>
      <c r="F67" s="304">
        <v>1.1337589793181202E-2</v>
      </c>
      <c r="G67" s="304">
        <v>1.4548629748904723E-2</v>
      </c>
      <c r="H67" s="304">
        <v>2.3169124285226852E-2</v>
      </c>
      <c r="I67" s="304"/>
      <c r="J67" s="304">
        <v>0.41145027648872384</v>
      </c>
      <c r="K67" s="304">
        <v>0.53417004970355342</v>
      </c>
      <c r="L67" s="304">
        <v>0.91375368443483496</v>
      </c>
      <c r="M67" s="304"/>
      <c r="N67" s="304">
        <v>1.2865635315772344</v>
      </c>
      <c r="O67" s="304">
        <v>1.5777384078385697</v>
      </c>
      <c r="P67" s="304">
        <v>2.1279761634469714</v>
      </c>
      <c r="Q67" s="304"/>
      <c r="R67" s="304">
        <v>0.61145591294470436</v>
      </c>
      <c r="S67" s="304">
        <v>0.65971107447309163</v>
      </c>
      <c r="T67" s="304">
        <v>0.83270654387804321</v>
      </c>
      <c r="U67" s="304"/>
      <c r="V67" s="304">
        <v>1.0772766247113712</v>
      </c>
      <c r="W67" s="304">
        <v>1.1942830783746561</v>
      </c>
      <c r="X67" s="304">
        <v>1.4927843346028065</v>
      </c>
      <c r="Y67" s="304"/>
      <c r="Z67" s="304">
        <v>6.5557170585880282</v>
      </c>
      <c r="AA67" s="304">
        <v>6.9854060765111337</v>
      </c>
      <c r="AB67" s="304">
        <v>7.6740084169753358</v>
      </c>
      <c r="AC67" s="304"/>
      <c r="AD67" s="304">
        <v>4.4721099813410312</v>
      </c>
      <c r="AE67" s="304">
        <v>4.1351137457162315</v>
      </c>
      <c r="AF67" s="304">
        <v>3.7446340934654954</v>
      </c>
      <c r="AG67" s="304"/>
      <c r="AH67" s="304">
        <v>3.4927439901054553</v>
      </c>
      <c r="AI67" s="304">
        <v>3.7999619092622487</v>
      </c>
      <c r="AJ67" s="304">
        <v>2.8695684314397716</v>
      </c>
      <c r="AK67" s="304"/>
      <c r="AL67" s="304">
        <v>1.3495848952203915</v>
      </c>
      <c r="AM67" s="304">
        <v>1.0957110954797724</v>
      </c>
      <c r="AN67" s="304">
        <v>0.57235283944466775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8.3108377679073477</v>
      </c>
      <c r="C68" s="304">
        <f t="shared" si="73"/>
        <v>7.789363205083319</v>
      </c>
      <c r="D68" s="304">
        <f t="shared" si="74"/>
        <v>9.0805001797252682</v>
      </c>
      <c r="E68" s="304"/>
      <c r="F68" s="304">
        <v>1.0867090443715097E-2</v>
      </c>
      <c r="G68" s="304">
        <v>1.3697403357361047E-2</v>
      </c>
      <c r="H68" s="304">
        <v>2.1086497577404825E-2</v>
      </c>
      <c r="I68" s="304"/>
      <c r="J68" s="304">
        <v>0.20671019230959428</v>
      </c>
      <c r="K68" s="304">
        <v>0.22556363155615147</v>
      </c>
      <c r="L68" s="304">
        <v>0.32666148088375874</v>
      </c>
      <c r="M68" s="304"/>
      <c r="N68" s="304">
        <v>1.1589385067549383</v>
      </c>
      <c r="O68" s="304">
        <v>1.1575177082751726</v>
      </c>
      <c r="P68" s="304">
        <v>1.476054319658856</v>
      </c>
      <c r="Q68" s="304"/>
      <c r="R68" s="304">
        <v>0.89160557279434216</v>
      </c>
      <c r="S68" s="304">
        <v>0.94565492507714677</v>
      </c>
      <c r="T68" s="304">
        <v>1.3626618661157039</v>
      </c>
      <c r="U68" s="304"/>
      <c r="V68" s="304">
        <v>0.89944046314197457</v>
      </c>
      <c r="W68" s="304">
        <v>0.89756996477888806</v>
      </c>
      <c r="X68" s="304">
        <v>1.2773337521652719</v>
      </c>
      <c r="Y68" s="304"/>
      <c r="Z68" s="304">
        <v>1.7132581050980493</v>
      </c>
      <c r="AA68" s="304">
        <v>1.4843509061572744</v>
      </c>
      <c r="AB68" s="304">
        <v>1.6359548896241289</v>
      </c>
      <c r="AC68" s="304"/>
      <c r="AD68" s="304">
        <v>1.9707876079429361</v>
      </c>
      <c r="AE68" s="304">
        <v>1.8150156708785878</v>
      </c>
      <c r="AF68" s="304">
        <v>1.8964337023945628</v>
      </c>
      <c r="AG68" s="304"/>
      <c r="AH68" s="304">
        <v>0.93479818796310854</v>
      </c>
      <c r="AI68" s="304">
        <v>0.87599094136958244</v>
      </c>
      <c r="AJ68" s="304">
        <v>0.69312083034335881</v>
      </c>
      <c r="AK68" s="304"/>
      <c r="AL68" s="304">
        <v>0.52443204145868993</v>
      </c>
      <c r="AM68" s="304">
        <v>0.37400205363315497</v>
      </c>
      <c r="AN68" s="304">
        <v>0.39119284096222223</v>
      </c>
    </row>
    <row r="69" spans="1:40" x14ac:dyDescent="0.2">
      <c r="A69" s="13" t="str">
        <f t="shared" si="72"/>
        <v>Sales and customer service occupations</v>
      </c>
      <c r="B69" s="304">
        <f t="shared" si="75"/>
        <v>42.311049956621467</v>
      </c>
      <c r="C69" s="304">
        <f t="shared" si="73"/>
        <v>42.199698988351315</v>
      </c>
      <c r="D69" s="304">
        <f t="shared" si="74"/>
        <v>41.844104334900919</v>
      </c>
      <c r="E69" s="304"/>
      <c r="F69" s="304">
        <v>5.7671703847084747E-2</v>
      </c>
      <c r="G69" s="304">
        <v>6.5101952915147213E-2</v>
      </c>
      <c r="H69" s="304">
        <v>9.2613361951918369E-2</v>
      </c>
      <c r="I69" s="304"/>
      <c r="J69" s="304">
        <v>1.3620681753731563</v>
      </c>
      <c r="K69" s="304">
        <v>1.6955621280790147</v>
      </c>
      <c r="L69" s="304">
        <v>2.6226539717625585</v>
      </c>
      <c r="M69" s="304"/>
      <c r="N69" s="304">
        <v>5.6542050148359824</v>
      </c>
      <c r="O69" s="304">
        <v>6.4291016925658413</v>
      </c>
      <c r="P69" s="304">
        <v>8.6224297793485327</v>
      </c>
      <c r="Q69" s="304"/>
      <c r="R69" s="304">
        <v>1.7303115039922337</v>
      </c>
      <c r="S69" s="304">
        <v>1.8613802802936179</v>
      </c>
      <c r="T69" s="304">
        <v>2.3017999779980225</v>
      </c>
      <c r="U69" s="304"/>
      <c r="V69" s="304">
        <v>1.4409853973456919</v>
      </c>
      <c r="W69" s="304">
        <v>1.4232396379410179</v>
      </c>
      <c r="X69" s="304">
        <v>1.7460670468364512</v>
      </c>
      <c r="Y69" s="304"/>
      <c r="Z69" s="304">
        <v>12.607416316941059</v>
      </c>
      <c r="AA69" s="304">
        <v>12.683268397081665</v>
      </c>
      <c r="AB69" s="304">
        <v>13.621661892511893</v>
      </c>
      <c r="AC69" s="304"/>
      <c r="AD69" s="304">
        <v>10.569038246921343</v>
      </c>
      <c r="AE69" s="304">
        <v>10.147225163362595</v>
      </c>
      <c r="AF69" s="304">
        <v>8.5600629369742407</v>
      </c>
      <c r="AG69" s="304"/>
      <c r="AH69" s="304">
        <v>6.628919239896236</v>
      </c>
      <c r="AI69" s="304">
        <v>5.8974794806192143</v>
      </c>
      <c r="AJ69" s="304">
        <v>2.7405770450937297</v>
      </c>
      <c r="AK69" s="304"/>
      <c r="AL69" s="304">
        <v>2.2604343574686809</v>
      </c>
      <c r="AM69" s="304">
        <v>1.9973402554931992</v>
      </c>
      <c r="AN69" s="304">
        <v>1.5362383224235678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18.603415492481808</v>
      </c>
      <c r="C70" s="304">
        <f t="shared" si="73"/>
        <v>18.204279740960626</v>
      </c>
      <c r="D70" s="304">
        <f t="shared" si="74"/>
        <v>17.561429261836334</v>
      </c>
      <c r="E70" s="304"/>
      <c r="F70" s="304">
        <v>5.7464267754996592E-2</v>
      </c>
      <c r="G70" s="304">
        <v>6.944629983485831E-2</v>
      </c>
      <c r="H70" s="304">
        <v>0.10411649851701367</v>
      </c>
      <c r="I70" s="304"/>
      <c r="J70" s="304">
        <v>0.37648028656287591</v>
      </c>
      <c r="K70" s="304">
        <v>0.42438538003864251</v>
      </c>
      <c r="L70" s="304">
        <v>0.62396996241744229</v>
      </c>
      <c r="M70" s="304"/>
      <c r="N70" s="304">
        <v>1.0969691481461654</v>
      </c>
      <c r="O70" s="304">
        <v>1.2978974083960289</v>
      </c>
      <c r="P70" s="304">
        <v>2.0245287122223989</v>
      </c>
      <c r="Q70" s="304"/>
      <c r="R70" s="304">
        <v>0.46747241729116529</v>
      </c>
      <c r="S70" s="304">
        <v>0.51991898886250443</v>
      </c>
      <c r="T70" s="304">
        <v>0.70059340743153808</v>
      </c>
      <c r="U70" s="304"/>
      <c r="V70" s="304">
        <v>0.78500876658114871</v>
      </c>
      <c r="W70" s="304">
        <v>0.81946515818063348</v>
      </c>
      <c r="X70" s="304">
        <v>0.98594684387244569</v>
      </c>
      <c r="Y70" s="304"/>
      <c r="Z70" s="304">
        <v>3.7702418297162335</v>
      </c>
      <c r="AA70" s="304">
        <v>3.8505909967156216</v>
      </c>
      <c r="AB70" s="304">
        <v>4.065183969956637</v>
      </c>
      <c r="AC70" s="304"/>
      <c r="AD70" s="304">
        <v>5.7847421063565143</v>
      </c>
      <c r="AE70" s="304">
        <v>5.8377840840289164</v>
      </c>
      <c r="AF70" s="304">
        <v>5.3931938759937568</v>
      </c>
      <c r="AG70" s="304"/>
      <c r="AH70" s="304">
        <v>4.4759956160417644</v>
      </c>
      <c r="AI70" s="304">
        <v>4.0032068321075815</v>
      </c>
      <c r="AJ70" s="304">
        <v>2.8103659569147039</v>
      </c>
      <c r="AK70" s="304"/>
      <c r="AL70" s="304">
        <v>1.7890410540309449</v>
      </c>
      <c r="AM70" s="304">
        <v>1.3815845927958395</v>
      </c>
      <c r="AN70" s="304">
        <v>0.85353003451039922</v>
      </c>
    </row>
    <row r="71" spans="1:40" x14ac:dyDescent="0.2">
      <c r="A71" s="13" t="str">
        <f t="shared" si="72"/>
        <v>Elementary occupations</v>
      </c>
      <c r="B71" s="304">
        <f t="shared" si="75"/>
        <v>48.476406637883201</v>
      </c>
      <c r="C71" s="304">
        <f t="shared" si="73"/>
        <v>48.531632593404758</v>
      </c>
      <c r="D71" s="304">
        <f t="shared" si="74"/>
        <v>47.176788348579649</v>
      </c>
      <c r="E71" s="304"/>
      <c r="F71" s="304">
        <v>1.9263740825125962E-2</v>
      </c>
      <c r="G71" s="304">
        <v>2.2249555090388375E-2</v>
      </c>
      <c r="H71" s="304">
        <v>2.7789008019479162E-2</v>
      </c>
      <c r="I71" s="304"/>
      <c r="J71" s="304">
        <v>1.4601051639094031</v>
      </c>
      <c r="K71" s="304">
        <v>1.8189866503669527</v>
      </c>
      <c r="L71" s="304">
        <v>2.7224485166658114</v>
      </c>
      <c r="M71" s="304"/>
      <c r="N71" s="304">
        <v>5.4326920441841366</v>
      </c>
      <c r="O71" s="304">
        <v>6.2541311914830002</v>
      </c>
      <c r="P71" s="304">
        <v>8.3192994325936738</v>
      </c>
      <c r="Q71" s="304"/>
      <c r="R71" s="304">
        <v>2.3665524275755616</v>
      </c>
      <c r="S71" s="304">
        <v>2.7279974473925974</v>
      </c>
      <c r="T71" s="304">
        <v>3.6565552469969296</v>
      </c>
      <c r="U71" s="304"/>
      <c r="V71" s="304">
        <v>2.5480796062652988</v>
      </c>
      <c r="W71" s="304">
        <v>2.9459845686547963</v>
      </c>
      <c r="X71" s="304">
        <v>3.8598657859580454</v>
      </c>
      <c r="Y71" s="304"/>
      <c r="Z71" s="304">
        <v>10.502789856643743</v>
      </c>
      <c r="AA71" s="304">
        <v>9.4039500460816772</v>
      </c>
      <c r="AB71" s="304">
        <v>8.8166904229918845</v>
      </c>
      <c r="AC71" s="304"/>
      <c r="AD71" s="304">
        <v>13.514052986148394</v>
      </c>
      <c r="AE71" s="304">
        <v>13.328596667399157</v>
      </c>
      <c r="AF71" s="304">
        <v>11.726736563314509</v>
      </c>
      <c r="AG71" s="304"/>
      <c r="AH71" s="304">
        <v>8.780930070994426</v>
      </c>
      <c r="AI71" s="304">
        <v>8.0371060928670595</v>
      </c>
      <c r="AJ71" s="304">
        <v>3.7714139070925192</v>
      </c>
      <c r="AK71" s="304"/>
      <c r="AL71" s="304">
        <v>3.8519407413371134</v>
      </c>
      <c r="AM71" s="304">
        <v>3.9926303740691291</v>
      </c>
      <c r="AN71" s="304">
        <v>4.2759894649467931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276.2519999999999</v>
      </c>
      <c r="C74" s="305">
        <f>SUM(C75:C83)</f>
        <v>284.41799999999989</v>
      </c>
      <c r="D74" s="305">
        <f>SUM(D75:D83)</f>
        <v>298.70499999999998</v>
      </c>
      <c r="E74" s="304"/>
      <c r="F74" s="305">
        <f>SUM(F75:F83)</f>
        <v>5.7585578215927979</v>
      </c>
      <c r="G74" s="305">
        <f>SUM(G75:G83)</f>
        <v>6.6470461699563819</v>
      </c>
      <c r="H74" s="305">
        <f>SUM(H75:H83)</f>
        <v>8.5479988564367169</v>
      </c>
      <c r="I74" s="304"/>
      <c r="J74" s="305">
        <f>SUM(J75:J83)</f>
        <v>44.918999431075648</v>
      </c>
      <c r="K74" s="305">
        <f>SUM(K75:K83)</f>
        <v>52.129279835362297</v>
      </c>
      <c r="L74" s="305">
        <f>SUM(L75:L83)</f>
        <v>66.924515908165461</v>
      </c>
      <c r="M74" s="304"/>
      <c r="N74" s="305">
        <f>SUM(N75:N83)</f>
        <v>79.491530525764389</v>
      </c>
      <c r="O74" s="305">
        <f>SUM(O75:O83)</f>
        <v>83.370366094563124</v>
      </c>
      <c r="P74" s="305">
        <f>SUM(P75:P83)</f>
        <v>91.84871165273816</v>
      </c>
      <c r="Q74" s="304"/>
      <c r="R74" s="305">
        <f>SUM(R75:R83)</f>
        <v>14.851057838041385</v>
      </c>
      <c r="S74" s="305">
        <f>SUM(S75:S83)</f>
        <v>15.678760267458864</v>
      </c>
      <c r="T74" s="305">
        <f>SUM(T75:T83)</f>
        <v>18.540442286556925</v>
      </c>
      <c r="U74" s="304"/>
      <c r="V74" s="305">
        <f>SUM(V75:V83)</f>
        <v>17.641597099439817</v>
      </c>
      <c r="W74" s="305">
        <f>SUM(W75:W83)</f>
        <v>18.105757040605916</v>
      </c>
      <c r="X74" s="305">
        <f>SUM(X75:X83)</f>
        <v>20.448774997217665</v>
      </c>
      <c r="Y74" s="304"/>
      <c r="Z74" s="305">
        <f>SUM(Z75:Z83)</f>
        <v>41.110584714202972</v>
      </c>
      <c r="AA74" s="305">
        <f>SUM(AA75:AA83)</f>
        <v>37.482875048459874</v>
      </c>
      <c r="AB74" s="305">
        <f>SUM(AB75:AB83)</f>
        <v>33.032434879001293</v>
      </c>
      <c r="AC74" s="304"/>
      <c r="AD74" s="305">
        <f>SUM(AD75:AD83)</f>
        <v>37.97883289049993</v>
      </c>
      <c r="AE74" s="305">
        <f>SUM(AE75:AE83)</f>
        <v>36.414055869945415</v>
      </c>
      <c r="AF74" s="305">
        <f>SUM(AF75:AF83)</f>
        <v>29.871785518394788</v>
      </c>
      <c r="AG74" s="304"/>
      <c r="AH74" s="305">
        <f>SUM(AH75:AH83)</f>
        <v>26.041834155122576</v>
      </c>
      <c r="AI74" s="305">
        <f>SUM(AI75:AI83)</f>
        <v>26.025931674096533</v>
      </c>
      <c r="AJ74" s="305">
        <f>SUM(AJ75:AJ83)</f>
        <v>21.06694183086411</v>
      </c>
      <c r="AK74" s="304"/>
      <c r="AL74" s="305">
        <f>SUM(AL75:AL83)</f>
        <v>8.4590055242603821</v>
      </c>
      <c r="AM74" s="305">
        <f>SUM(AM75:AM83)</f>
        <v>8.5639279995514741</v>
      </c>
      <c r="AN74" s="305">
        <f>SUM(AN75:AN83)</f>
        <v>8.4233940706247559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43.285596684403288</v>
      </c>
      <c r="C75" s="305">
        <f t="shared" ref="C75:C83" si="77">SUM(G75,K75,O75,S75,W75,AA75,AE75,AI75,AM75)</f>
        <v>41.4956144847053</v>
      </c>
      <c r="D75" s="305">
        <f t="shared" ref="D75:D83" si="78">SUM(H75,L75,P75,T75,X75,AB75,AF75,AJ75,AN75)</f>
        <v>45.153013672429495</v>
      </c>
      <c r="E75" s="304"/>
      <c r="F75" s="304">
        <v>1.0834811988328312</v>
      </c>
      <c r="G75" s="304">
        <v>1.1521466841905024</v>
      </c>
      <c r="H75" s="304">
        <v>1.5286107551387156</v>
      </c>
      <c r="I75" s="304"/>
      <c r="J75" s="304">
        <v>7.4086696767601898</v>
      </c>
      <c r="K75" s="304">
        <v>7.7726899354082448</v>
      </c>
      <c r="L75" s="304">
        <v>10.092595636274551</v>
      </c>
      <c r="M75" s="304"/>
      <c r="N75" s="304">
        <v>13.823515948508577</v>
      </c>
      <c r="O75" s="304">
        <v>13.083143279749933</v>
      </c>
      <c r="P75" s="304">
        <v>14.470807779177273</v>
      </c>
      <c r="Q75" s="304"/>
      <c r="R75" s="304">
        <v>2.0903871888187799</v>
      </c>
      <c r="S75" s="304">
        <v>1.9872309009224991</v>
      </c>
      <c r="T75" s="304">
        <v>2.2527940322311064</v>
      </c>
      <c r="U75" s="304"/>
      <c r="V75" s="304">
        <v>3.5821660783199856</v>
      </c>
      <c r="W75" s="304">
        <v>3.4451563294898202</v>
      </c>
      <c r="X75" s="304">
        <v>3.9608849615647177</v>
      </c>
      <c r="Y75" s="304"/>
      <c r="Z75" s="304">
        <v>6.6619681901725043</v>
      </c>
      <c r="AA75" s="304">
        <v>5.7074627145335013</v>
      </c>
      <c r="AB75" s="304">
        <v>5.4751370400017247</v>
      </c>
      <c r="AC75" s="304"/>
      <c r="AD75" s="304">
        <v>5.0849337220183113</v>
      </c>
      <c r="AE75" s="304">
        <v>4.763539163033248</v>
      </c>
      <c r="AF75" s="304">
        <v>4.1630130875316285</v>
      </c>
      <c r="AG75" s="304"/>
      <c r="AH75" s="304">
        <v>2.81657860793662</v>
      </c>
      <c r="AI75" s="304">
        <v>2.7892751266529547</v>
      </c>
      <c r="AJ75" s="304">
        <v>2.2581788244456362</v>
      </c>
      <c r="AK75" s="304"/>
      <c r="AL75" s="304">
        <v>0.73389607303549109</v>
      </c>
      <c r="AM75" s="304">
        <v>0.79497035072459932</v>
      </c>
      <c r="AN75" s="304">
        <v>0.95099155606413666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74.693483979900506</v>
      </c>
      <c r="C76" s="305">
        <f t="shared" si="77"/>
        <v>83.257948036201157</v>
      </c>
      <c r="D76" s="305">
        <f>SUM(H76,L76,P76,T76,X76,AB76,AF76,AJ76,AN76)</f>
        <v>91.357832704838188</v>
      </c>
      <c r="E76" s="304"/>
      <c r="F76" s="304">
        <v>3.1366932015001097</v>
      </c>
      <c r="G76" s="304">
        <v>3.716123020135456</v>
      </c>
      <c r="H76" s="304">
        <v>4.6340144350474874</v>
      </c>
      <c r="I76" s="304"/>
      <c r="J76" s="304">
        <v>20.342908764612687</v>
      </c>
      <c r="K76" s="304">
        <v>24.487199608753262</v>
      </c>
      <c r="L76" s="304">
        <v>31.029594196517127</v>
      </c>
      <c r="M76" s="304"/>
      <c r="N76" s="304">
        <v>28.891870459434784</v>
      </c>
      <c r="O76" s="304">
        <v>31.150739281050406</v>
      </c>
      <c r="P76" s="304">
        <v>32.107875941922629</v>
      </c>
      <c r="Q76" s="304"/>
      <c r="R76" s="304">
        <v>2.6766207494620637</v>
      </c>
      <c r="S76" s="304">
        <v>2.9565192893812657</v>
      </c>
      <c r="T76" s="304">
        <v>3.3906780158702721</v>
      </c>
      <c r="U76" s="304"/>
      <c r="V76" s="304">
        <v>4.4666871040720011</v>
      </c>
      <c r="W76" s="304">
        <v>4.7435538272447078</v>
      </c>
      <c r="X76" s="304">
        <v>5.1562456411273612</v>
      </c>
      <c r="Y76" s="304"/>
      <c r="Z76" s="304">
        <v>6.6750305120401023</v>
      </c>
      <c r="AA76" s="304">
        <v>6.5583126664258478</v>
      </c>
      <c r="AB76" s="304">
        <v>6.1668006629989973</v>
      </c>
      <c r="AC76" s="304"/>
      <c r="AD76" s="304">
        <v>5.0327957993991168</v>
      </c>
      <c r="AE76" s="304">
        <v>5.4392645400625979</v>
      </c>
      <c r="AF76" s="304">
        <v>5.0124994404602266</v>
      </c>
      <c r="AG76" s="304"/>
      <c r="AH76" s="304">
        <v>2.8063288664727613</v>
      </c>
      <c r="AI76" s="304">
        <v>3.0958283014027774</v>
      </c>
      <c r="AJ76" s="304">
        <v>2.2162126258919934</v>
      </c>
      <c r="AK76" s="304"/>
      <c r="AL76" s="304">
        <v>0.66454852290688426</v>
      </c>
      <c r="AM76" s="304">
        <v>1.1104075017448385</v>
      </c>
      <c r="AN76" s="304">
        <v>1.6439117450020839</v>
      </c>
    </row>
    <row r="77" spans="1:40" x14ac:dyDescent="0.2">
      <c r="A77" s="13" t="str">
        <f t="shared" si="76"/>
        <v>Associate professional occupations</v>
      </c>
      <c r="B77" s="305">
        <f t="shared" si="79"/>
        <v>53.952538037520476</v>
      </c>
      <c r="C77" s="305">
        <f t="shared" si="77"/>
        <v>53.310656312994489</v>
      </c>
      <c r="D77" s="305">
        <f t="shared" si="78"/>
        <v>56.499631745941471</v>
      </c>
      <c r="E77" s="304"/>
      <c r="F77" s="304">
        <v>1.0667642519152607</v>
      </c>
      <c r="G77" s="304">
        <v>1.200031440398686</v>
      </c>
      <c r="H77" s="304">
        <v>1.601577279742215</v>
      </c>
      <c r="I77" s="304"/>
      <c r="J77" s="304">
        <v>10.766938659874494</v>
      </c>
      <c r="K77" s="304">
        <v>11.991971546184157</v>
      </c>
      <c r="L77" s="304">
        <v>15.428883746284818</v>
      </c>
      <c r="M77" s="304"/>
      <c r="N77" s="304">
        <v>19.113851655925984</v>
      </c>
      <c r="O77" s="304">
        <v>18.928278644229461</v>
      </c>
      <c r="P77" s="304">
        <v>20.266340047607727</v>
      </c>
      <c r="Q77" s="304"/>
      <c r="R77" s="304">
        <v>3.2628491312107228</v>
      </c>
      <c r="S77" s="304">
        <v>3.3083555384822101</v>
      </c>
      <c r="T77" s="304">
        <v>3.9101439389178867</v>
      </c>
      <c r="U77" s="304"/>
      <c r="V77" s="304">
        <v>3.2630876044569503</v>
      </c>
      <c r="W77" s="304">
        <v>3.1273310202688029</v>
      </c>
      <c r="X77" s="304">
        <v>3.1632366506621299</v>
      </c>
      <c r="Y77" s="304"/>
      <c r="Z77" s="304">
        <v>7.1855417562876891</v>
      </c>
      <c r="AA77" s="304">
        <v>6.184819604927358</v>
      </c>
      <c r="AB77" s="304">
        <v>5.136069139055409</v>
      </c>
      <c r="AC77" s="304"/>
      <c r="AD77" s="304">
        <v>5.1622355253576044</v>
      </c>
      <c r="AE77" s="304">
        <v>4.437269565205475</v>
      </c>
      <c r="AF77" s="304">
        <v>3.1711234659771463</v>
      </c>
      <c r="AG77" s="304"/>
      <c r="AH77" s="304">
        <v>3.2695040505803097</v>
      </c>
      <c r="AI77" s="304">
        <v>3.0251471719716414</v>
      </c>
      <c r="AJ77" s="304">
        <v>2.3362623670347751</v>
      </c>
      <c r="AK77" s="304"/>
      <c r="AL77" s="304">
        <v>0.86176540191146278</v>
      </c>
      <c r="AM77" s="304">
        <v>1.1074517813267</v>
      </c>
      <c r="AN77" s="304">
        <v>1.4859951106593638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33.885591723460607</v>
      </c>
      <c r="C78" s="305">
        <f t="shared" si="77"/>
        <v>33.374896407842002</v>
      </c>
      <c r="D78" s="305">
        <f t="shared" si="78"/>
        <v>31.083962616605312</v>
      </c>
      <c r="E78" s="304"/>
      <c r="F78" s="304">
        <v>0.2344975578779562</v>
      </c>
      <c r="G78" s="304">
        <v>0.28592446643835212</v>
      </c>
      <c r="H78" s="304">
        <v>0.39544284085010623</v>
      </c>
      <c r="I78" s="304"/>
      <c r="J78" s="304">
        <v>2.8051761254003109</v>
      </c>
      <c r="K78" s="304">
        <v>3.5142963772374061</v>
      </c>
      <c r="L78" s="304">
        <v>4.669858007575443</v>
      </c>
      <c r="M78" s="304"/>
      <c r="N78" s="304">
        <v>8.3117953919986274</v>
      </c>
      <c r="O78" s="304">
        <v>9.5908994996719592</v>
      </c>
      <c r="P78" s="304">
        <v>12.003527469891809</v>
      </c>
      <c r="Q78" s="304"/>
      <c r="R78" s="304">
        <v>2.4195552745006403</v>
      </c>
      <c r="S78" s="304">
        <v>2.6388478276428557</v>
      </c>
      <c r="T78" s="304">
        <v>3.0343255062129004</v>
      </c>
      <c r="U78" s="304"/>
      <c r="V78" s="304">
        <v>2.7102832513210005</v>
      </c>
      <c r="W78" s="304">
        <v>2.9430401042788548</v>
      </c>
      <c r="X78" s="304">
        <v>3.4029466536960262</v>
      </c>
      <c r="Y78" s="304"/>
      <c r="Z78" s="304">
        <v>6.174859046042692</v>
      </c>
      <c r="AA78" s="304">
        <v>5.2418458615444656</v>
      </c>
      <c r="AB78" s="304">
        <v>2.8459396452077881</v>
      </c>
      <c r="AC78" s="304"/>
      <c r="AD78" s="304">
        <v>6.5313199314040169</v>
      </c>
      <c r="AE78" s="304">
        <v>5.628184381426041</v>
      </c>
      <c r="AF78" s="304">
        <v>3.1370712275872119</v>
      </c>
      <c r="AG78" s="304"/>
      <c r="AH78" s="304">
        <v>3.442823499045756</v>
      </c>
      <c r="AI78" s="304">
        <v>2.2312286688409464</v>
      </c>
      <c r="AJ78" s="304">
        <v>0.63205250561203985</v>
      </c>
      <c r="AK78" s="304"/>
      <c r="AL78" s="304">
        <v>1.2552816458696083</v>
      </c>
      <c r="AM78" s="304">
        <v>1.3006292207611239</v>
      </c>
      <c r="AN78" s="304">
        <v>0.9627987599719855</v>
      </c>
    </row>
    <row r="79" spans="1:40" x14ac:dyDescent="0.2">
      <c r="A79" s="13" t="str">
        <f t="shared" si="76"/>
        <v>Skilled trades occupations</v>
      </c>
      <c r="B79" s="305">
        <f t="shared" si="79"/>
        <v>9.8597557382492411</v>
      </c>
      <c r="C79" s="305">
        <f t="shared" si="77"/>
        <v>10.938619852077512</v>
      </c>
      <c r="D79" s="305">
        <f t="shared" si="78"/>
        <v>11.788890681786224</v>
      </c>
      <c r="E79" s="304"/>
      <c r="F79" s="304">
        <v>6.157367748143136E-2</v>
      </c>
      <c r="G79" s="304">
        <v>7.9723653856687962E-2</v>
      </c>
      <c r="H79" s="304">
        <v>0.10787747739248094</v>
      </c>
      <c r="I79" s="304"/>
      <c r="J79" s="304">
        <v>0.64421835182746878</v>
      </c>
      <c r="K79" s="304">
        <v>0.84041084363663832</v>
      </c>
      <c r="L79" s="304">
        <v>1.1845150674215807</v>
      </c>
      <c r="M79" s="304"/>
      <c r="N79" s="304">
        <v>1.6334230583098626</v>
      </c>
      <c r="O79" s="304">
        <v>1.8988946476305433</v>
      </c>
      <c r="P79" s="304">
        <v>2.4828157167342431</v>
      </c>
      <c r="Q79" s="304"/>
      <c r="R79" s="304">
        <v>0.5999967431570552</v>
      </c>
      <c r="S79" s="304">
        <v>0.68029566920672113</v>
      </c>
      <c r="T79" s="304">
        <v>0.93115039597228155</v>
      </c>
      <c r="U79" s="304"/>
      <c r="V79" s="304">
        <v>0.73189693279512713</v>
      </c>
      <c r="W79" s="304">
        <v>0.76382075909975156</v>
      </c>
      <c r="X79" s="304">
        <v>0.89360111011128651</v>
      </c>
      <c r="Y79" s="304"/>
      <c r="Z79" s="304">
        <v>2.2420263478685571</v>
      </c>
      <c r="AA79" s="304">
        <v>2.2164925136382965</v>
      </c>
      <c r="AB79" s="304">
        <v>2.0500903079457098</v>
      </c>
      <c r="AC79" s="304"/>
      <c r="AD79" s="304">
        <v>2.1232256548186026</v>
      </c>
      <c r="AE79" s="304">
        <v>2.2495313019799079</v>
      </c>
      <c r="AF79" s="304">
        <v>2.0264241615862009</v>
      </c>
      <c r="AG79" s="304"/>
      <c r="AH79" s="304">
        <v>1.1905370045168329</v>
      </c>
      <c r="AI79" s="304">
        <v>1.3614231923517441</v>
      </c>
      <c r="AJ79" s="304">
        <v>1.1942334444678591</v>
      </c>
      <c r="AK79" s="304"/>
      <c r="AL79" s="304">
        <v>0.63285796747430256</v>
      </c>
      <c r="AM79" s="304">
        <v>0.8480272706772215</v>
      </c>
      <c r="AN79" s="304">
        <v>0.91818300015458054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19.006166505860005</v>
      </c>
      <c r="C80" s="305">
        <f t="shared" si="77"/>
        <v>19.105091283076312</v>
      </c>
      <c r="D80" s="305">
        <f t="shared" si="78"/>
        <v>19.642217444458606</v>
      </c>
      <c r="E80" s="304"/>
      <c r="F80" s="304">
        <v>2.3466132547615915E-2</v>
      </c>
      <c r="G80" s="304">
        <v>2.7624685311176234E-2</v>
      </c>
      <c r="H80" s="304">
        <v>4.1729938035571595E-2</v>
      </c>
      <c r="I80" s="304"/>
      <c r="J80" s="304">
        <v>1.0384967627430997</v>
      </c>
      <c r="K80" s="304">
        <v>1.276228319280275</v>
      </c>
      <c r="L80" s="304">
        <v>1.6740972969242178</v>
      </c>
      <c r="M80" s="304"/>
      <c r="N80" s="304">
        <v>2.9375979080154617</v>
      </c>
      <c r="O80" s="304">
        <v>3.4620741245801718</v>
      </c>
      <c r="P80" s="304">
        <v>4.3884122380057624</v>
      </c>
      <c r="Q80" s="304"/>
      <c r="R80" s="304">
        <v>1.7520968297680246</v>
      </c>
      <c r="S80" s="304">
        <v>1.8656708547883469</v>
      </c>
      <c r="T80" s="304">
        <v>2.230901786681073</v>
      </c>
      <c r="U80" s="304"/>
      <c r="V80" s="304">
        <v>1.3335823374291047</v>
      </c>
      <c r="W80" s="304">
        <v>1.4469869193848601</v>
      </c>
      <c r="X80" s="304">
        <v>1.9135161962118485</v>
      </c>
      <c r="Y80" s="304"/>
      <c r="Z80" s="304">
        <v>5.128359578939409</v>
      </c>
      <c r="AA80" s="304">
        <v>4.8306673268261271</v>
      </c>
      <c r="AB80" s="304">
        <v>4.5898627012097242</v>
      </c>
      <c r="AC80" s="304"/>
      <c r="AD80" s="304">
        <v>3.8652311709849836</v>
      </c>
      <c r="AE80" s="304">
        <v>3.3392308003200264</v>
      </c>
      <c r="AF80" s="304">
        <v>2.4587170266800507</v>
      </c>
      <c r="AG80" s="304"/>
      <c r="AH80" s="304">
        <v>2.3884188823430752</v>
      </c>
      <c r="AI80" s="304">
        <v>2.3437779170578987</v>
      </c>
      <c r="AJ80" s="304">
        <v>1.8588492340455629</v>
      </c>
      <c r="AK80" s="304"/>
      <c r="AL80" s="304">
        <v>0.53891690308923057</v>
      </c>
      <c r="AM80" s="304">
        <v>0.51283033552742874</v>
      </c>
      <c r="AN80" s="304">
        <v>0.4861310266647918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12.663188994955535</v>
      </c>
      <c r="C81" s="305">
        <f t="shared" si="77"/>
        <v>13.544373310984493</v>
      </c>
      <c r="D81" s="305">
        <f t="shared" si="78"/>
        <v>14.163179225406608</v>
      </c>
      <c r="E81" s="304"/>
      <c r="F81" s="304">
        <v>9.785853552665584E-2</v>
      </c>
      <c r="G81" s="304">
        <v>0.12269012068318966</v>
      </c>
      <c r="H81" s="304">
        <v>0.15705102506947272</v>
      </c>
      <c r="I81" s="304"/>
      <c r="J81" s="304">
        <v>0.91433747249398323</v>
      </c>
      <c r="K81" s="304">
        <v>1.128847610156938</v>
      </c>
      <c r="L81" s="304">
        <v>1.5013641886614242</v>
      </c>
      <c r="M81" s="304"/>
      <c r="N81" s="304">
        <v>2.7145266902929848</v>
      </c>
      <c r="O81" s="304">
        <v>3.0118709709736273</v>
      </c>
      <c r="P81" s="304">
        <v>3.576189748436533</v>
      </c>
      <c r="Q81" s="304"/>
      <c r="R81" s="304">
        <v>0.75378343882583165</v>
      </c>
      <c r="S81" s="304">
        <v>0.8734177324859852</v>
      </c>
      <c r="T81" s="304">
        <v>1.0960678386551321</v>
      </c>
      <c r="U81" s="304"/>
      <c r="V81" s="304">
        <v>0.82858810064916044</v>
      </c>
      <c r="W81" s="304">
        <v>0.9269650725774935</v>
      </c>
      <c r="X81" s="304">
        <v>1.0665515390357445</v>
      </c>
      <c r="Y81" s="304"/>
      <c r="Z81" s="304">
        <v>2.6222907640404807</v>
      </c>
      <c r="AA81" s="304">
        <v>2.5459443395904207</v>
      </c>
      <c r="AB81" s="304">
        <v>2.2352687085086429</v>
      </c>
      <c r="AC81" s="304"/>
      <c r="AD81" s="304">
        <v>2.9647872998137972</v>
      </c>
      <c r="AE81" s="304">
        <v>3.1204871049655831</v>
      </c>
      <c r="AF81" s="304">
        <v>2.8107771494159888</v>
      </c>
      <c r="AG81" s="304"/>
      <c r="AH81" s="304">
        <v>1.3230399214149207</v>
      </c>
      <c r="AI81" s="304">
        <v>1.2739088317982505</v>
      </c>
      <c r="AJ81" s="304">
        <v>1.0320420101115098</v>
      </c>
      <c r="AK81" s="304"/>
      <c r="AL81" s="304">
        <v>0.44397677189772267</v>
      </c>
      <c r="AM81" s="304">
        <v>0.54024152775300627</v>
      </c>
      <c r="AN81" s="304">
        <v>0.68786701751216017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4.7225594529212032</v>
      </c>
      <c r="C82" s="305">
        <f t="shared" si="77"/>
        <v>5.0614215640790556</v>
      </c>
      <c r="D82" s="305">
        <f t="shared" si="78"/>
        <v>5.0597507019930736</v>
      </c>
      <c r="E82" s="304"/>
      <c r="F82" s="304">
        <v>2.06943519786792E-2</v>
      </c>
      <c r="G82" s="304">
        <v>2.64597352076213E-2</v>
      </c>
      <c r="H82" s="304">
        <v>3.3432576021507593E-2</v>
      </c>
      <c r="I82" s="304"/>
      <c r="J82" s="304">
        <v>0.27770095975369075</v>
      </c>
      <c r="K82" s="304">
        <v>0.31448940803004033</v>
      </c>
      <c r="L82" s="304">
        <v>0.42072049969030617</v>
      </c>
      <c r="M82" s="304"/>
      <c r="N82" s="304">
        <v>0.44893530081108329</v>
      </c>
      <c r="O82" s="304">
        <v>0.51490353331248073</v>
      </c>
      <c r="P82" s="304">
        <v>0.58698913545896259</v>
      </c>
      <c r="Q82" s="304"/>
      <c r="R82" s="304">
        <v>0.14590512428078908</v>
      </c>
      <c r="S82" s="304">
        <v>0.18341359434231796</v>
      </c>
      <c r="T82" s="304">
        <v>0.24347730307712395</v>
      </c>
      <c r="U82" s="304"/>
      <c r="V82" s="304">
        <v>0.16396299886648291</v>
      </c>
      <c r="W82" s="304">
        <v>0.17800246350958709</v>
      </c>
      <c r="X82" s="304">
        <v>0.21541305721761048</v>
      </c>
      <c r="Y82" s="304"/>
      <c r="Z82" s="304">
        <v>1.2078546378069368</v>
      </c>
      <c r="AA82" s="304">
        <v>1.3122615578917811</v>
      </c>
      <c r="AB82" s="304">
        <v>1.536407611671305</v>
      </c>
      <c r="AC82" s="304"/>
      <c r="AD82" s="304">
        <v>0.91344397600384153</v>
      </c>
      <c r="AE82" s="304">
        <v>0.9364651989764039</v>
      </c>
      <c r="AF82" s="304">
        <v>0.87308006483860179</v>
      </c>
      <c r="AG82" s="304"/>
      <c r="AH82" s="304">
        <v>0.90174252202472904</v>
      </c>
      <c r="AI82" s="304">
        <v>0.92001728367050539</v>
      </c>
      <c r="AJ82" s="304">
        <v>0.63148825258112706</v>
      </c>
      <c r="AK82" s="304"/>
      <c r="AL82" s="304">
        <v>0.64231958139497058</v>
      </c>
      <c r="AM82" s="304">
        <v>0.67540878913831759</v>
      </c>
      <c r="AN82" s="304">
        <v>0.5187422014365296</v>
      </c>
    </row>
    <row r="83" spans="1:40" x14ac:dyDescent="0.2">
      <c r="A83" s="39" t="str">
        <f t="shared" si="76"/>
        <v>Elementary occupations</v>
      </c>
      <c r="B83" s="307">
        <f t="shared" si="79"/>
        <v>24.183118882729051</v>
      </c>
      <c r="C83" s="307">
        <f t="shared" si="77"/>
        <v>24.329378748039517</v>
      </c>
      <c r="D83" s="307">
        <f t="shared" si="78"/>
        <v>23.956521206540952</v>
      </c>
      <c r="E83" s="307"/>
      <c r="F83" s="307">
        <v>3.3528913932259423E-2</v>
      </c>
      <c r="G83" s="307">
        <v>3.6322363734709463E-2</v>
      </c>
      <c r="H83" s="307">
        <v>4.826252913916082E-2</v>
      </c>
      <c r="I83" s="307"/>
      <c r="J83" s="307">
        <v>0.7205526576097282</v>
      </c>
      <c r="K83" s="307">
        <v>0.80314618667532256</v>
      </c>
      <c r="L83" s="307">
        <v>0.92288726881599659</v>
      </c>
      <c r="M83" s="307"/>
      <c r="N83" s="307">
        <v>1.6160141124670317</v>
      </c>
      <c r="O83" s="307">
        <v>1.7295621133645318</v>
      </c>
      <c r="P83" s="307">
        <v>1.9657535755032389</v>
      </c>
      <c r="Q83" s="307"/>
      <c r="R83" s="307">
        <v>1.149863358017478</v>
      </c>
      <c r="S83" s="307">
        <v>1.1850088602066633</v>
      </c>
      <c r="T83" s="307">
        <v>1.4509034689391498</v>
      </c>
      <c r="U83" s="307"/>
      <c r="V83" s="307">
        <v>0.5613426915300056</v>
      </c>
      <c r="W83" s="307">
        <v>0.53090054475203918</v>
      </c>
      <c r="X83" s="307">
        <v>0.67637918759094273</v>
      </c>
      <c r="Y83" s="307"/>
      <c r="Z83" s="307">
        <v>3.2126538810046075</v>
      </c>
      <c r="AA83" s="307">
        <v>2.8850684630820798</v>
      </c>
      <c r="AB83" s="307">
        <v>2.9968590624019971</v>
      </c>
      <c r="AC83" s="307"/>
      <c r="AD83" s="307">
        <v>6.3008598106996629</v>
      </c>
      <c r="AE83" s="307">
        <v>6.5000838139761257</v>
      </c>
      <c r="AF83" s="307">
        <v>6.2190798943177343</v>
      </c>
      <c r="AG83" s="307"/>
      <c r="AH83" s="307">
        <v>7.9028608007875709</v>
      </c>
      <c r="AI83" s="307">
        <v>8.9853251803498093</v>
      </c>
      <c r="AJ83" s="307">
        <v>8.9076225666736075</v>
      </c>
      <c r="AK83" s="307"/>
      <c r="AL83" s="307">
        <v>2.6854426566807077</v>
      </c>
      <c r="AM83" s="307">
        <v>1.6739612218982378</v>
      </c>
      <c r="AN83" s="307">
        <v>0.76877365315912483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Coast to Capital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219.34599999999995</v>
      </c>
      <c r="C92" s="305">
        <f>SUM(C93:C101)</f>
        <v>224.32500000000013</v>
      </c>
      <c r="D92" s="305">
        <f>SUM(D93:D101)</f>
        <v>227.34900000000002</v>
      </c>
      <c r="E92" s="304"/>
      <c r="F92" s="305">
        <f>SUM(F93:F101)</f>
        <v>6.8583096473251572</v>
      </c>
      <c r="G92" s="305">
        <f>SUM(G93:G101)</f>
        <v>7.8998238783197978</v>
      </c>
      <c r="H92" s="305">
        <f>SUM(H93:H101)</f>
        <v>9.6341316942148332</v>
      </c>
      <c r="I92" s="304"/>
      <c r="J92" s="305">
        <f>SUM(J93:J101)</f>
        <v>40.894320397757092</v>
      </c>
      <c r="K92" s="305">
        <f>SUM(K93:K101)</f>
        <v>46.521647046499837</v>
      </c>
      <c r="L92" s="305">
        <f>SUM(L93:L101)</f>
        <v>54.789169498836863</v>
      </c>
      <c r="M92" s="304"/>
      <c r="N92" s="305">
        <f>SUM(N93:N101)</f>
        <v>54.636075777044944</v>
      </c>
      <c r="O92" s="305">
        <f>SUM(O93:O101)</f>
        <v>58.916625333802266</v>
      </c>
      <c r="P92" s="305">
        <f>SUM(P93:P101)</f>
        <v>65.151819788488254</v>
      </c>
      <c r="Q92" s="304"/>
      <c r="R92" s="305">
        <f>SUM(R93:R101)</f>
        <v>21.258570407444523</v>
      </c>
      <c r="S92" s="305">
        <f>SUM(S93:S101)</f>
        <v>19.15996239706022</v>
      </c>
      <c r="T92" s="305">
        <f>SUM(T93:T101)</f>
        <v>17.415308685361385</v>
      </c>
      <c r="U92" s="304"/>
      <c r="V92" s="305">
        <f>SUM(V93:V101)</f>
        <v>10.858942603492768</v>
      </c>
      <c r="W92" s="305">
        <f>SUM(W93:W101)</f>
        <v>11.140195189123585</v>
      </c>
      <c r="X92" s="305">
        <f>SUM(X93:X101)</f>
        <v>11.773671191142846</v>
      </c>
      <c r="Y92" s="304"/>
      <c r="Z92" s="305">
        <f>SUM(Z93:Z101)</f>
        <v>42.680560816863618</v>
      </c>
      <c r="AA92" s="305">
        <f>SUM(AA93:AA101)</f>
        <v>43.177647296890981</v>
      </c>
      <c r="AB92" s="305">
        <f>SUM(AB93:AB101)</f>
        <v>42.737840815371385</v>
      </c>
      <c r="AC92" s="304"/>
      <c r="AD92" s="305">
        <f>SUM(AD93:AD101)</f>
        <v>29.512342969918613</v>
      </c>
      <c r="AE92" s="305">
        <f>SUM(AE93:AE101)</f>
        <v>27.735992841946928</v>
      </c>
      <c r="AF92" s="305">
        <f>SUM(AF93:AF101)</f>
        <v>19.613616805723478</v>
      </c>
      <c r="AG92" s="304"/>
      <c r="AH92" s="305">
        <f>SUM(AH93:AH101)</f>
        <v>10.593924114908811</v>
      </c>
      <c r="AI92" s="305">
        <f>SUM(AI93:AI101)</f>
        <v>7.9281108915429694</v>
      </c>
      <c r="AJ92" s="305">
        <f>SUM(AJ93:AJ101)</f>
        <v>3.9816047980917575</v>
      </c>
      <c r="AK92" s="304"/>
      <c r="AL92" s="305">
        <f>SUM(AL93:AL101)</f>
        <v>2.0529532652444216</v>
      </c>
      <c r="AM92" s="305">
        <f>SUM(AM93:AM101)</f>
        <v>1.8449951248135652</v>
      </c>
      <c r="AN92" s="305">
        <f>SUM(AN93:AN101)</f>
        <v>2.2518367227692209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11.538301848754989</v>
      </c>
      <c r="C93" s="305">
        <f t="shared" ref="C93:D93" si="81">SUM(G93,K93,O93,S93,W93,AA93,AE93,AI93,AM93)</f>
        <v>11.062200579312277</v>
      </c>
      <c r="D93" s="305">
        <f t="shared" si="81"/>
        <v>11.845670888444467</v>
      </c>
      <c r="E93" s="304"/>
      <c r="F93" s="304">
        <v>0.25158499357397113</v>
      </c>
      <c r="G93" s="304">
        <v>0.27094189547126363</v>
      </c>
      <c r="H93" s="304">
        <v>0.33922057799394395</v>
      </c>
      <c r="I93" s="304"/>
      <c r="J93" s="304">
        <v>2.4125598259403391</v>
      </c>
      <c r="K93" s="304">
        <v>2.4696068936095088</v>
      </c>
      <c r="L93" s="304">
        <v>2.8523820284652204</v>
      </c>
      <c r="M93" s="304"/>
      <c r="N93" s="304">
        <v>3.5266325155355922</v>
      </c>
      <c r="O93" s="304">
        <v>3.4787234870804227</v>
      </c>
      <c r="P93" s="304">
        <v>3.9212758721852197</v>
      </c>
      <c r="Q93" s="304"/>
      <c r="R93" s="304">
        <v>2.0020178490926872</v>
      </c>
      <c r="S93" s="304">
        <v>1.8481776573213262</v>
      </c>
      <c r="T93" s="304">
        <v>1.9815189744074522</v>
      </c>
      <c r="U93" s="304"/>
      <c r="V93" s="304">
        <v>0.52010750227953084</v>
      </c>
      <c r="W93" s="304">
        <v>0.44010808586688349</v>
      </c>
      <c r="X93" s="304">
        <v>0.42459206320303394</v>
      </c>
      <c r="Y93" s="304"/>
      <c r="Z93" s="304">
        <v>1.6742444435423849</v>
      </c>
      <c r="AA93" s="304">
        <v>1.4584428556491724</v>
      </c>
      <c r="AB93" s="304">
        <v>1.3511001730068393</v>
      </c>
      <c r="AC93" s="304"/>
      <c r="AD93" s="304">
        <v>0.71195946410045741</v>
      </c>
      <c r="AE93" s="304">
        <v>0.63201318418782471</v>
      </c>
      <c r="AF93" s="304">
        <v>0.52229075504187594</v>
      </c>
      <c r="AG93" s="304"/>
      <c r="AH93" s="304">
        <v>0.2771716194953236</v>
      </c>
      <c r="AI93" s="304">
        <v>0.24532474271426835</v>
      </c>
      <c r="AJ93" s="304">
        <v>0.1779481493456809</v>
      </c>
      <c r="AK93" s="304"/>
      <c r="AL93" s="304">
        <v>0.16202363519470167</v>
      </c>
      <c r="AM93" s="304">
        <v>0.2188617774116052</v>
      </c>
      <c r="AN93" s="304">
        <v>0.27534229479519745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80.05749163212937</v>
      </c>
      <c r="C94" s="305">
        <f t="shared" ref="C94:C101" si="83">SUM(G94,K94,O94,S94,W94,AA94,AE94,AI94,AM94)</f>
        <v>80.414378332435845</v>
      </c>
      <c r="D94" s="305">
        <f t="shared" ref="D94:D101" si="84">SUM(H94,L94,P94,T94,X94,AB94,AF94,AJ94,AN94)</f>
        <v>85.340131637579162</v>
      </c>
      <c r="E94" s="305"/>
      <c r="F94" s="304">
        <v>6.0021232262860442</v>
      </c>
      <c r="G94" s="304">
        <v>6.8367733168414251</v>
      </c>
      <c r="H94" s="304">
        <v>8.2108172656054208</v>
      </c>
      <c r="I94" s="304"/>
      <c r="J94" s="304">
        <v>29.110574845170998</v>
      </c>
      <c r="K94" s="304">
        <v>31.880209346152085</v>
      </c>
      <c r="L94" s="304">
        <v>36.790750609380275</v>
      </c>
      <c r="M94" s="304"/>
      <c r="N94" s="304">
        <v>28.005429413452934</v>
      </c>
      <c r="O94" s="304">
        <v>27.339474955497284</v>
      </c>
      <c r="P94" s="304">
        <v>28.202859553683755</v>
      </c>
      <c r="Q94" s="304"/>
      <c r="R94" s="304">
        <v>5.6339899779766904</v>
      </c>
      <c r="S94" s="304">
        <v>3.1867742935809025</v>
      </c>
      <c r="T94" s="304">
        <v>1.7011243230658748</v>
      </c>
      <c r="U94" s="304"/>
      <c r="V94" s="304">
        <v>1.8242776607236704</v>
      </c>
      <c r="W94" s="304">
        <v>1.8431431877370279</v>
      </c>
      <c r="X94" s="304">
        <v>1.9347320324088724</v>
      </c>
      <c r="Y94" s="304"/>
      <c r="Z94" s="304">
        <v>4.8509360230962768</v>
      </c>
      <c r="AA94" s="304">
        <v>4.7145403606713989</v>
      </c>
      <c r="AB94" s="304">
        <v>4.9165666454511712</v>
      </c>
      <c r="AC94" s="304"/>
      <c r="AD94" s="304">
        <v>2.779760872182548</v>
      </c>
      <c r="AE94" s="304">
        <v>2.5888582444234656</v>
      </c>
      <c r="AF94" s="304">
        <v>1.9653345851094157</v>
      </c>
      <c r="AG94" s="304"/>
      <c r="AH94" s="304">
        <v>1.6288071034269564</v>
      </c>
      <c r="AI94" s="304">
        <v>1.6889775023367295</v>
      </c>
      <c r="AJ94" s="304">
        <v>1.122473152154402</v>
      </c>
      <c r="AK94" s="304"/>
      <c r="AL94" s="304">
        <v>0.22159250981324322</v>
      </c>
      <c r="AM94" s="304">
        <v>0.33562712519553872</v>
      </c>
      <c r="AN94" s="304">
        <v>0.49547347071998865</v>
      </c>
    </row>
    <row r="95" spans="1:40" x14ac:dyDescent="0.2">
      <c r="A95" s="13" t="str">
        <f t="shared" si="80"/>
        <v>Associate professional occupations</v>
      </c>
      <c r="B95" s="305">
        <f t="shared" si="82"/>
        <v>33.1586801447813</v>
      </c>
      <c r="C95" s="305">
        <f t="shared" si="83"/>
        <v>39.340029272377393</v>
      </c>
      <c r="D95" s="305">
        <f t="shared" si="84"/>
        <v>42.413676514239555</v>
      </c>
      <c r="E95" s="305"/>
      <c r="F95" s="304">
        <v>0.31688003111132768</v>
      </c>
      <c r="G95" s="304">
        <v>0.42879397149465054</v>
      </c>
      <c r="H95" s="304">
        <v>0.60394557226011591</v>
      </c>
      <c r="I95" s="304"/>
      <c r="J95" s="304">
        <v>4.4932189990858991</v>
      </c>
      <c r="K95" s="304">
        <v>5.8968146454370807</v>
      </c>
      <c r="L95" s="304">
        <v>7.4520390588701897</v>
      </c>
      <c r="M95" s="304"/>
      <c r="N95" s="304">
        <v>10.025088349783292</v>
      </c>
      <c r="O95" s="304">
        <v>12.949696436689505</v>
      </c>
      <c r="P95" s="304">
        <v>15.693434685320707</v>
      </c>
      <c r="Q95" s="304"/>
      <c r="R95" s="304">
        <v>4.1508987240517472</v>
      </c>
      <c r="S95" s="304">
        <v>4.2671946796323148</v>
      </c>
      <c r="T95" s="304">
        <v>3.4013350426950848</v>
      </c>
      <c r="U95" s="304"/>
      <c r="V95" s="304">
        <v>1.9804212972788651</v>
      </c>
      <c r="W95" s="304">
        <v>2.0523762336512346</v>
      </c>
      <c r="X95" s="304">
        <v>2.2390879176157346</v>
      </c>
      <c r="Y95" s="304"/>
      <c r="Z95" s="304">
        <v>6.1797543654774412</v>
      </c>
      <c r="AA95" s="304">
        <v>7.258667129367665</v>
      </c>
      <c r="AB95" s="304">
        <v>7.8870394624190405</v>
      </c>
      <c r="AC95" s="304"/>
      <c r="AD95" s="304">
        <v>3.9745046621195494</v>
      </c>
      <c r="AE95" s="304">
        <v>4.4175693524455912</v>
      </c>
      <c r="AF95" s="304">
        <v>3.4805019738824599</v>
      </c>
      <c r="AG95" s="304"/>
      <c r="AH95" s="304">
        <v>1.7747713521087893</v>
      </c>
      <c r="AI95" s="304">
        <v>1.7509122671729609</v>
      </c>
      <c r="AJ95" s="304">
        <v>1.1398731245702287</v>
      </c>
      <c r="AK95" s="304"/>
      <c r="AL95" s="304">
        <v>0.26314236376438704</v>
      </c>
      <c r="AM95" s="304">
        <v>0.31800455648638909</v>
      </c>
      <c r="AN95" s="304">
        <v>0.51641967660599364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23.695838164434168</v>
      </c>
      <c r="C96" s="305">
        <f t="shared" si="83"/>
        <v>22.690890325535278</v>
      </c>
      <c r="D96" s="305">
        <f t="shared" si="84"/>
        <v>16.967222217623103</v>
      </c>
      <c r="E96" s="305"/>
      <c r="F96" s="304">
        <v>0.16492160609431564</v>
      </c>
      <c r="G96" s="304">
        <v>0.20408087583997486</v>
      </c>
      <c r="H96" s="304">
        <v>0.27670916969120252</v>
      </c>
      <c r="I96" s="304"/>
      <c r="J96" s="304">
        <v>1.8501110358408415</v>
      </c>
      <c r="K96" s="304">
        <v>2.3588672089707865</v>
      </c>
      <c r="L96" s="304">
        <v>2.565311443116534</v>
      </c>
      <c r="M96" s="304"/>
      <c r="N96" s="304">
        <v>4.6419665150705702</v>
      </c>
      <c r="O96" s="304">
        <v>5.4264084376932873</v>
      </c>
      <c r="P96" s="304">
        <v>5.9857611403657796</v>
      </c>
      <c r="Q96" s="304"/>
      <c r="R96" s="304">
        <v>2.8922407132762595</v>
      </c>
      <c r="S96" s="304">
        <v>3.3672656454603733</v>
      </c>
      <c r="T96" s="304">
        <v>3.7589126792313898</v>
      </c>
      <c r="U96" s="304"/>
      <c r="V96" s="304">
        <v>1.7517872379248536</v>
      </c>
      <c r="W96" s="304">
        <v>1.8456354707750691</v>
      </c>
      <c r="X96" s="304">
        <v>1.83087073278865</v>
      </c>
      <c r="Y96" s="304"/>
      <c r="Z96" s="304">
        <v>5.2764758100578861</v>
      </c>
      <c r="AA96" s="304">
        <v>5.0437156201572817</v>
      </c>
      <c r="AB96" s="304">
        <v>1.9741416993002976</v>
      </c>
      <c r="AC96" s="304"/>
      <c r="AD96" s="304">
        <v>4.4501035523049675</v>
      </c>
      <c r="AE96" s="304">
        <v>3.4412826482606187</v>
      </c>
      <c r="AF96" s="304">
        <v>0.5446162418689946</v>
      </c>
      <c r="AG96" s="304"/>
      <c r="AH96" s="304">
        <v>2.3771274120895365</v>
      </c>
      <c r="AI96" s="304">
        <v>0.93484352175708607</v>
      </c>
      <c r="AJ96" s="304">
        <v>5.5992421292849481E-3</v>
      </c>
      <c r="AK96" s="304"/>
      <c r="AL96" s="304">
        <v>0.2911042817749368</v>
      </c>
      <c r="AM96" s="304">
        <v>6.8790896620802941E-2</v>
      </c>
      <c r="AN96" s="304">
        <v>2.5299869130970078E-2</v>
      </c>
    </row>
    <row r="97" spans="1:40" x14ac:dyDescent="0.2">
      <c r="A97" s="13" t="str">
        <f t="shared" si="80"/>
        <v>Skilled trades occupations</v>
      </c>
      <c r="B97" s="305">
        <f t="shared" si="82"/>
        <v>2.4209394505898696</v>
      </c>
      <c r="C97" s="305">
        <f t="shared" si="83"/>
        <v>2.3304685435759178</v>
      </c>
      <c r="D97" s="305">
        <f t="shared" si="84"/>
        <v>1.9498714097799479</v>
      </c>
      <c r="E97" s="304"/>
      <c r="F97" s="304">
        <v>2.6394300015942364E-2</v>
      </c>
      <c r="G97" s="304">
        <v>3.3988544720849945E-2</v>
      </c>
      <c r="H97" s="304">
        <v>4.3076776235275747E-2</v>
      </c>
      <c r="I97" s="304"/>
      <c r="J97" s="304">
        <v>7.432673272653921E-2</v>
      </c>
      <c r="K97" s="304">
        <v>9.3025852638093168E-2</v>
      </c>
      <c r="L97" s="304">
        <v>0.13777398488219608</v>
      </c>
      <c r="M97" s="304"/>
      <c r="N97" s="304">
        <v>0.31934460121981773</v>
      </c>
      <c r="O97" s="304">
        <v>0.37441145141631971</v>
      </c>
      <c r="P97" s="304">
        <v>0.41351970225143292</v>
      </c>
      <c r="Q97" s="304"/>
      <c r="R97" s="304">
        <v>0.12695333662241143</v>
      </c>
      <c r="S97" s="304">
        <v>0.13203840874332634</v>
      </c>
      <c r="T97" s="304">
        <v>0.14886047178063655</v>
      </c>
      <c r="U97" s="304"/>
      <c r="V97" s="304">
        <v>0.12240023725591433</v>
      </c>
      <c r="W97" s="304">
        <v>0.13614185659090416</v>
      </c>
      <c r="X97" s="304">
        <v>0.1748356477813485</v>
      </c>
      <c r="Y97" s="304"/>
      <c r="Z97" s="304">
        <v>0.5725483484092061</v>
      </c>
      <c r="AA97" s="304">
        <v>0.48518487654296361</v>
      </c>
      <c r="AB97" s="304">
        <v>0.34129559656991976</v>
      </c>
      <c r="AC97" s="304"/>
      <c r="AD97" s="304">
        <v>0.73342225755182744</v>
      </c>
      <c r="AE97" s="304">
        <v>0.66517678227847599</v>
      </c>
      <c r="AF97" s="304">
        <v>0.38215254533493104</v>
      </c>
      <c r="AG97" s="304"/>
      <c r="AH97" s="304">
        <v>0.35819394668279197</v>
      </c>
      <c r="AI97" s="304">
        <v>0.32439872515500384</v>
      </c>
      <c r="AJ97" s="304">
        <v>0.25731376825877683</v>
      </c>
      <c r="AK97" s="304"/>
      <c r="AL97" s="304">
        <v>8.7355690105419034E-2</v>
      </c>
      <c r="AM97" s="304">
        <v>8.6102045489981044E-2</v>
      </c>
      <c r="AN97" s="304">
        <v>5.1042916685430317E-2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55.120066605025599</v>
      </c>
      <c r="C98" s="305">
        <f t="shared" si="83"/>
        <v>56.301392559507079</v>
      </c>
      <c r="D98" s="305">
        <f t="shared" si="84"/>
        <v>58.612735326019482</v>
      </c>
      <c r="E98" s="304"/>
      <c r="F98" s="304">
        <v>5.0996406021231684E-2</v>
      </c>
      <c r="G98" s="304">
        <v>6.9678860095461273E-2</v>
      </c>
      <c r="H98" s="304">
        <v>9.4990895269894765E-2</v>
      </c>
      <c r="I98" s="304"/>
      <c r="J98" s="304">
        <v>2.4647586722805257</v>
      </c>
      <c r="K98" s="304">
        <v>3.2392953922778789</v>
      </c>
      <c r="L98" s="304">
        <v>4.3124854974165974</v>
      </c>
      <c r="M98" s="304"/>
      <c r="N98" s="304">
        <v>6.7873400349083619</v>
      </c>
      <c r="O98" s="304">
        <v>7.8872267439838835</v>
      </c>
      <c r="P98" s="304">
        <v>9.2892438407921762</v>
      </c>
      <c r="Q98" s="304"/>
      <c r="R98" s="304">
        <v>5.6069577487527518</v>
      </c>
      <c r="S98" s="304">
        <v>5.4767144104572383</v>
      </c>
      <c r="T98" s="304">
        <v>5.4429887154769805</v>
      </c>
      <c r="U98" s="304"/>
      <c r="V98" s="304">
        <v>3.8078038879096958</v>
      </c>
      <c r="W98" s="304">
        <v>3.9033297349539735</v>
      </c>
      <c r="X98" s="304">
        <v>4.1347632002621379</v>
      </c>
      <c r="Y98" s="304"/>
      <c r="Z98" s="304">
        <v>21.024044304692517</v>
      </c>
      <c r="AA98" s="304">
        <v>21.416737764215164</v>
      </c>
      <c r="AB98" s="304">
        <v>23.788972211154679</v>
      </c>
      <c r="AC98" s="304"/>
      <c r="AD98" s="304">
        <v>13.360427140594677</v>
      </c>
      <c r="AE98" s="304">
        <v>12.880288765035917</v>
      </c>
      <c r="AF98" s="304">
        <v>10.523460701534974</v>
      </c>
      <c r="AG98" s="304"/>
      <c r="AH98" s="304">
        <v>1.7079465614097997</v>
      </c>
      <c r="AI98" s="304">
        <v>1.1239065397450456</v>
      </c>
      <c r="AJ98" s="304">
        <v>0.71018904439766029</v>
      </c>
      <c r="AK98" s="304"/>
      <c r="AL98" s="304">
        <v>0.3097918484560433</v>
      </c>
      <c r="AM98" s="304">
        <v>0.30421434874252928</v>
      </c>
      <c r="AN98" s="304">
        <v>0.31564121971438247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2.680995682265582</v>
      </c>
      <c r="C99" s="305">
        <f t="shared" si="83"/>
        <v>2.862321065126276</v>
      </c>
      <c r="D99" s="305">
        <f>SUM(H99,L99,P99,T99,X99,AB99,AF99,AJ99,AN99)</f>
        <v>2.7761476343402167</v>
      </c>
      <c r="E99" s="304"/>
      <c r="F99" s="304">
        <v>1.6530595070274497E-2</v>
      </c>
      <c r="G99" s="304">
        <v>2.185846790724176E-2</v>
      </c>
      <c r="H99" s="304">
        <v>2.6154748539848529E-2</v>
      </c>
      <c r="I99" s="304"/>
      <c r="J99" s="304">
        <v>0.30415594926093026</v>
      </c>
      <c r="K99" s="304">
        <v>0.37041899172690118</v>
      </c>
      <c r="L99" s="304">
        <v>0.4209107735896403</v>
      </c>
      <c r="M99" s="304"/>
      <c r="N99" s="304">
        <v>0.67316878831606286</v>
      </c>
      <c r="O99" s="304">
        <v>0.76171564774234002</v>
      </c>
      <c r="P99" s="304">
        <v>0.82927904739361025</v>
      </c>
      <c r="Q99" s="304"/>
      <c r="R99" s="304">
        <v>0.36060460021471641</v>
      </c>
      <c r="S99" s="304">
        <v>0.33464188088486024</v>
      </c>
      <c r="T99" s="304">
        <v>0.31871422878408612</v>
      </c>
      <c r="U99" s="304"/>
      <c r="V99" s="304">
        <v>0.22989367483730686</v>
      </c>
      <c r="W99" s="304">
        <v>0.26060299336642423</v>
      </c>
      <c r="X99" s="304">
        <v>0.27924072632704733</v>
      </c>
      <c r="Y99" s="304"/>
      <c r="Z99" s="304">
        <v>0.52484620124723524</v>
      </c>
      <c r="AA99" s="304">
        <v>0.52708678068811532</v>
      </c>
      <c r="AB99" s="304">
        <v>0.48147628467315101</v>
      </c>
      <c r="AC99" s="304"/>
      <c r="AD99" s="304">
        <v>0.39972421192298258</v>
      </c>
      <c r="AE99" s="304">
        <v>0.39108960452614294</v>
      </c>
      <c r="AF99" s="304">
        <v>0.2380956981147222</v>
      </c>
      <c r="AG99" s="304"/>
      <c r="AH99" s="304">
        <v>0.12180597440823179</v>
      </c>
      <c r="AI99" s="304">
        <v>0.1186091144681591</v>
      </c>
      <c r="AJ99" s="304">
        <v>5.9747825838354439E-2</v>
      </c>
      <c r="AK99" s="304"/>
      <c r="AL99" s="304">
        <v>5.0265686987841944E-2</v>
      </c>
      <c r="AM99" s="304">
        <v>7.6297583816091141E-2</v>
      </c>
      <c r="AN99" s="304">
        <v>0.12252830107975705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2.761050402104599</v>
      </c>
      <c r="C100" s="305">
        <f t="shared" si="83"/>
        <v>2.9428164213117749</v>
      </c>
      <c r="D100" s="305">
        <f t="shared" si="84"/>
        <v>2.7122445758753884</v>
      </c>
      <c r="E100" s="304"/>
      <c r="F100" s="304">
        <v>2.1434130179232076E-2</v>
      </c>
      <c r="G100" s="304">
        <v>2.7489125405510594E-2</v>
      </c>
      <c r="H100" s="304">
        <v>3.4456658720382706E-2</v>
      </c>
      <c r="I100" s="304"/>
      <c r="J100" s="304">
        <v>6.1225538430882638E-2</v>
      </c>
      <c r="K100" s="304">
        <v>8.4197170624535606E-2</v>
      </c>
      <c r="L100" s="304">
        <v>0.10076876237652305</v>
      </c>
      <c r="M100" s="304"/>
      <c r="N100" s="304">
        <v>0.25455669908390521</v>
      </c>
      <c r="O100" s="304">
        <v>0.29576983429532205</v>
      </c>
      <c r="P100" s="304">
        <v>0.3338976580782067</v>
      </c>
      <c r="Q100" s="304"/>
      <c r="R100" s="304">
        <v>0.11434728331034229</v>
      </c>
      <c r="S100" s="304">
        <v>0.14341856098045216</v>
      </c>
      <c r="T100" s="304">
        <v>0.17180027283614324</v>
      </c>
      <c r="U100" s="304"/>
      <c r="V100" s="304">
        <v>0.32015189444491021</v>
      </c>
      <c r="W100" s="304">
        <v>0.34460229414019161</v>
      </c>
      <c r="X100" s="304">
        <v>0.40262451979376795</v>
      </c>
      <c r="Y100" s="304"/>
      <c r="Z100" s="304">
        <v>0.74874824495269354</v>
      </c>
      <c r="AA100" s="304">
        <v>0.79460550901297256</v>
      </c>
      <c r="AB100" s="304">
        <v>0.80908185576896208</v>
      </c>
      <c r="AC100" s="304"/>
      <c r="AD100" s="304">
        <v>0.50608712902348296</v>
      </c>
      <c r="AE100" s="304">
        <v>0.50109486053569796</v>
      </c>
      <c r="AF100" s="304">
        <v>0.3059688274195449</v>
      </c>
      <c r="AG100" s="304"/>
      <c r="AH100" s="304">
        <v>0.60047754861341462</v>
      </c>
      <c r="AI100" s="304">
        <v>0.59412604542555425</v>
      </c>
      <c r="AJ100" s="304">
        <v>0.31189418486794884</v>
      </c>
      <c r="AK100" s="304"/>
      <c r="AL100" s="304">
        <v>0.1340219340657352</v>
      </c>
      <c r="AM100" s="304">
        <v>0.15751302089153793</v>
      </c>
      <c r="AN100" s="304">
        <v>0.24175183601390837</v>
      </c>
    </row>
    <row r="101" spans="1:40" x14ac:dyDescent="0.2">
      <c r="A101" s="39" t="str">
        <f t="shared" si="80"/>
        <v>Elementary occupations</v>
      </c>
      <c r="B101" s="307">
        <f t="shared" si="82"/>
        <v>7.9126360699144929</v>
      </c>
      <c r="C101" s="307">
        <f t="shared" si="83"/>
        <v>6.3805029008182697</v>
      </c>
      <c r="D101" s="307">
        <f t="shared" si="84"/>
        <v>4.731299796098706</v>
      </c>
      <c r="E101" s="307"/>
      <c r="F101" s="307">
        <v>7.4443589728185391E-3</v>
      </c>
      <c r="G101" s="307">
        <v>6.2188205434197726E-3</v>
      </c>
      <c r="H101" s="307">
        <v>4.7600298987497411E-3</v>
      </c>
      <c r="I101" s="307"/>
      <c r="J101" s="307">
        <v>0.12338879902014352</v>
      </c>
      <c r="K101" s="307">
        <v>0.12921154506296245</v>
      </c>
      <c r="L101" s="307">
        <v>0.15674734073968558</v>
      </c>
      <c r="M101" s="307"/>
      <c r="N101" s="307">
        <v>0.40254885967441179</v>
      </c>
      <c r="O101" s="307">
        <v>0.40319833940389743</v>
      </c>
      <c r="P101" s="307">
        <v>0.48254828841737002</v>
      </c>
      <c r="Q101" s="307"/>
      <c r="R101" s="307">
        <v>0.37056017414691672</v>
      </c>
      <c r="S101" s="307">
        <v>0.4037368599994221</v>
      </c>
      <c r="T101" s="307">
        <v>0.49005397708373916</v>
      </c>
      <c r="U101" s="307"/>
      <c r="V101" s="307">
        <v>0.30209921083802127</v>
      </c>
      <c r="W101" s="307">
        <v>0.31425533204187572</v>
      </c>
      <c r="X101" s="307">
        <v>0.352924350962253</v>
      </c>
      <c r="Y101" s="307"/>
      <c r="Z101" s="307">
        <v>1.8289630753879837</v>
      </c>
      <c r="AA101" s="307">
        <v>1.4786664005862475</v>
      </c>
      <c r="AB101" s="307">
        <v>1.1881668870273323</v>
      </c>
      <c r="AC101" s="307"/>
      <c r="AD101" s="307">
        <v>2.5963536801181166</v>
      </c>
      <c r="AE101" s="307">
        <v>2.2186194002531927</v>
      </c>
      <c r="AF101" s="307">
        <v>1.651195477416562</v>
      </c>
      <c r="AG101" s="307"/>
      <c r="AH101" s="307">
        <v>1.7476225966739667</v>
      </c>
      <c r="AI101" s="307">
        <v>1.1470124327681617</v>
      </c>
      <c r="AJ101" s="307">
        <v>0.19656630652942086</v>
      </c>
      <c r="AK101" s="307"/>
      <c r="AL101" s="307">
        <v>0.53365531508211328</v>
      </c>
      <c r="AM101" s="307">
        <v>0.27958377015908997</v>
      </c>
      <c r="AN101" s="307">
        <v>0.20833713802359294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Coast to Capital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Coast to Capital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Coast to Capital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Coast to Capital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Coast to Capital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Coast to Capital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Coast to Capital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Coast to Capital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Coast to Capital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0.86823952066431198</v>
      </c>
      <c r="C8" s="69">
        <v>1.1269008385371142</v>
      </c>
      <c r="D8" s="69">
        <v>1.2796812426199458</v>
      </c>
      <c r="E8" s="69">
        <v>1.3008298359971671</v>
      </c>
      <c r="F8" s="69">
        <v>1.6968262031688304</v>
      </c>
      <c r="G8" s="10"/>
      <c r="H8" s="69">
        <f>F8-D8</f>
        <v>0.41714496054888461</v>
      </c>
      <c r="I8" s="69">
        <f>'RD T1'!E36</f>
        <v>0.76906665140156749</v>
      </c>
      <c r="J8" s="69">
        <f>SUM(H8:I8)</f>
        <v>1.1862116119504522</v>
      </c>
      <c r="L8" t="str">
        <f>A8</f>
        <v>11 Corporate managers and directors</v>
      </c>
      <c r="M8" s="69">
        <v>7.1373741164900917</v>
      </c>
      <c r="N8" s="69">
        <v>9.7480860530116598</v>
      </c>
      <c r="O8" s="69">
        <v>10.617981246270238</v>
      </c>
      <c r="P8" s="69">
        <v>10.576223237863488</v>
      </c>
      <c r="Q8" s="69">
        <v>13.388194666282899</v>
      </c>
      <c r="R8" s="10"/>
      <c r="S8" s="69">
        <f>Q8-O8</f>
        <v>2.7702134200126611</v>
      </c>
      <c r="T8" s="69">
        <f>'RD T1'!E65</f>
        <v>6.2376815870617799</v>
      </c>
      <c r="U8" s="69">
        <f>SUM(S8:T8)</f>
        <v>9.0078950070744419</v>
      </c>
      <c r="W8" t="str">
        <f>A8</f>
        <v>11 Corporate managers and directors</v>
      </c>
      <c r="X8" s="69">
        <v>18.119077610208539</v>
      </c>
      <c r="Y8" s="69">
        <v>22.558838304692756</v>
      </c>
      <c r="Z8" s="69">
        <v>22.039151522659655</v>
      </c>
      <c r="AA8" s="69">
        <v>20.339758572060042</v>
      </c>
      <c r="AB8" s="69">
        <v>22.936230886030476</v>
      </c>
      <c r="AC8" s="69"/>
      <c r="AD8" s="69">
        <f>AB8-Z8</f>
        <v>0.89707936337082117</v>
      </c>
      <c r="AE8" s="69">
        <f>'RD T1'!E94</f>
        <v>12.274677074106625</v>
      </c>
      <c r="AF8" s="69">
        <f>SUM(AD8:AE8)</f>
        <v>13.171756437477447</v>
      </c>
      <c r="AH8" t="str">
        <f>L8</f>
        <v>11 Corporate managers and directors</v>
      </c>
      <c r="AI8" s="69">
        <v>3.4805034883371171</v>
      </c>
      <c r="AJ8" s="69">
        <v>4.20890241353126</v>
      </c>
      <c r="AK8" s="69">
        <v>4.2983293694511149</v>
      </c>
      <c r="AL8" s="69">
        <v>3.8341635264474552</v>
      </c>
      <c r="AM8" s="69">
        <v>4.1870130105068935</v>
      </c>
      <c r="AN8" s="69"/>
      <c r="AO8" s="69">
        <f>AM8-AK8</f>
        <v>-0.11131635894422143</v>
      </c>
      <c r="AP8" s="69">
        <f>'RD T1'!E123</f>
        <v>2.1272508228053204</v>
      </c>
      <c r="AQ8" s="69">
        <f>SUM(AO8:AP8)</f>
        <v>2.015934463861099</v>
      </c>
      <c r="AS8" t="str">
        <f>W8</f>
        <v>11 Corporate managers and directors</v>
      </c>
      <c r="AT8" s="69">
        <v>4.9447049323386612</v>
      </c>
      <c r="AU8" s="69">
        <v>6.0358290608956224</v>
      </c>
      <c r="AV8" s="69">
        <v>6.0240922665425085</v>
      </c>
      <c r="AW8" s="69">
        <v>5.1994214664133782</v>
      </c>
      <c r="AX8" s="69">
        <v>5.7165729637970992</v>
      </c>
      <c r="AY8" s="69"/>
      <c r="AZ8" s="69">
        <f>AX8-AV8</f>
        <v>-0.30751930274540928</v>
      </c>
      <c r="BA8" s="69">
        <f>'RD T1'!E152</f>
        <v>2.9157090381243198</v>
      </c>
      <c r="BB8" s="69">
        <f>SUM(AZ8:BA8)</f>
        <v>2.6081897353789105</v>
      </c>
      <c r="BD8" t="str">
        <f>AH8</f>
        <v>11 Corporate managers and directors</v>
      </c>
      <c r="BE8" s="69">
        <v>11.143829370470566</v>
      </c>
      <c r="BF8" s="69">
        <v>11.946163577439336</v>
      </c>
      <c r="BG8" s="69">
        <v>12.957267427174123</v>
      </c>
      <c r="BH8" s="69">
        <v>11.055325973823759</v>
      </c>
      <c r="BI8" s="69">
        <v>11.621094589361279</v>
      </c>
      <c r="BJ8" s="69"/>
      <c r="BK8" s="69">
        <f>BI8-BG8</f>
        <v>-1.3361728378128443</v>
      </c>
      <c r="BL8" s="69">
        <f>'RD T1'!E181</f>
        <v>5.099197097628692</v>
      </c>
      <c r="BM8" s="69">
        <f>SUM(BK8:BL8)</f>
        <v>3.7630242598158476</v>
      </c>
      <c r="BO8" t="str">
        <f>AS8</f>
        <v>11 Corporate managers and directors</v>
      </c>
      <c r="BP8" s="69">
        <v>8.918009089483899</v>
      </c>
      <c r="BQ8" s="69">
        <v>9.8793130279083687</v>
      </c>
      <c r="BR8" s="69">
        <v>9.2499772705616987</v>
      </c>
      <c r="BS8" s="69">
        <v>7.8381546881157611</v>
      </c>
      <c r="BT8" s="69">
        <v>6.4428686496269911</v>
      </c>
      <c r="BU8" s="69"/>
      <c r="BV8" s="69">
        <f>BT8-BR8</f>
        <v>-2.8071086209347076</v>
      </c>
      <c r="BW8" s="69">
        <f>'RD T1'!E210</f>
        <v>3.3716442764431869</v>
      </c>
      <c r="BX8" s="69">
        <f>SUM(BV8:BW8)</f>
        <v>0.56453565550847928</v>
      </c>
      <c r="BZ8" t="str">
        <f>BD8</f>
        <v>11 Corporate managers and directors</v>
      </c>
      <c r="CA8" s="69">
        <v>6.0505683093890736</v>
      </c>
      <c r="CB8" s="69">
        <v>6.1653891568132426</v>
      </c>
      <c r="CC8" s="69">
        <v>6.00059148039447</v>
      </c>
      <c r="CD8" s="69">
        <v>5.4896600925329375</v>
      </c>
      <c r="CE8" s="69">
        <v>4.1519449323886501</v>
      </c>
      <c r="CF8" s="69"/>
      <c r="CG8" s="69">
        <f>CE8-CC8</f>
        <v>-1.8486465480058198</v>
      </c>
      <c r="CH8" s="69">
        <f>'RD T1'!E239</f>
        <v>2.1916310209538445</v>
      </c>
      <c r="CI8" s="69">
        <f>SUM(CG8:CH8)</f>
        <v>0.3429844729480247</v>
      </c>
      <c r="CK8" t="str">
        <f>BO8</f>
        <v>11 Corporate managers and directors</v>
      </c>
      <c r="CL8" s="69">
        <v>0.9328001326740345</v>
      </c>
      <c r="CM8" s="69">
        <v>1.1882135353957393</v>
      </c>
      <c r="CN8" s="69">
        <v>1.075992784490718</v>
      </c>
      <c r="CO8" s="69">
        <v>1.1538616119794525</v>
      </c>
      <c r="CP8" s="69">
        <v>1.3942078140541863</v>
      </c>
      <c r="CQ8" s="69"/>
      <c r="CR8" s="69">
        <f>CP8-CN8</f>
        <v>0.31821502956346825</v>
      </c>
      <c r="CS8" s="69">
        <f>'RD T1'!E268</f>
        <v>0.36603294723100677</v>
      </c>
      <c r="CT8" s="69">
        <f>SUM(CR8:CS8)</f>
        <v>0.68424797679447502</v>
      </c>
    </row>
    <row r="9" spans="1:98" x14ac:dyDescent="0.2">
      <c r="A9" s="10" t="str">
        <f>name!D5</f>
        <v>12 Other managers and proprietors</v>
      </c>
      <c r="B9" s="69">
        <v>0.32111912745533161</v>
      </c>
      <c r="C9" s="69">
        <v>0.42848125768720891</v>
      </c>
      <c r="D9" s="69">
        <v>0.43591247776313535</v>
      </c>
      <c r="E9" s="69">
        <v>0.51202192022801518</v>
      </c>
      <c r="F9" s="69">
        <v>0.69052581440229277</v>
      </c>
      <c r="H9" s="69">
        <f t="shared" ref="H9:H32" si="26">F9-D9</f>
        <v>0.25461333663915742</v>
      </c>
      <c r="I9" s="69">
        <f>'RD T1'!E37</f>
        <v>0.34704655595876616</v>
      </c>
      <c r="J9" s="69">
        <f t="shared" ref="J9:J32" si="27">SUM(H9:I9)</f>
        <v>0.60165989259792352</v>
      </c>
      <c r="L9" t="str">
        <f t="shared" ref="L9:L32" si="28">A9</f>
        <v>12 Other managers and proprietors</v>
      </c>
      <c r="M9" s="69">
        <v>2.7894384331070272</v>
      </c>
      <c r="N9" s="69">
        <v>3.5655636652324216</v>
      </c>
      <c r="O9" s="69">
        <v>3.8557743576889685</v>
      </c>
      <c r="P9" s="69">
        <v>4.4863391276678595</v>
      </c>
      <c r="Q9" s="69">
        <v>6.0824756845789105</v>
      </c>
      <c r="S9" s="69">
        <f t="shared" ref="S9:S35" si="29">Q9-O9</f>
        <v>2.226701326889942</v>
      </c>
      <c r="T9" s="69">
        <f>'RD T1'!E66</f>
        <v>3.0027123824518132</v>
      </c>
      <c r="U9" s="69">
        <f t="shared" ref="U9:U32" si="30">SUM(S9:T9)</f>
        <v>5.2294137093417552</v>
      </c>
      <c r="W9" t="str">
        <f t="shared" ref="W9:W32" si="31">A9</f>
        <v>12 Other managers and proprietors</v>
      </c>
      <c r="X9" s="69">
        <v>6.6106200252273712</v>
      </c>
      <c r="Y9" s="69">
        <v>7.5340880828600278</v>
      </c>
      <c r="Z9" s="69">
        <v>7.2403369456665905</v>
      </c>
      <c r="AA9" s="69">
        <v>7.7393481395612795</v>
      </c>
      <c r="AB9" s="69">
        <v>9.2720813024005384</v>
      </c>
      <c r="AC9" s="69"/>
      <c r="AD9" s="69">
        <f t="shared" ref="AD9:AD32" si="32">AB9-Z9</f>
        <v>2.0317443567339479</v>
      </c>
      <c r="AE9" s="69">
        <f>'RD T1'!E95</f>
        <v>5.1986590069939611</v>
      </c>
      <c r="AF9" s="69">
        <f t="shared" ref="AF9:AF32" si="33">SUM(AD9:AE9)</f>
        <v>7.230403363727909</v>
      </c>
      <c r="AH9" t="str">
        <f t="shared" ref="AH9:AH32" si="34">L9</f>
        <v>12 Other managers and proprietors</v>
      </c>
      <c r="AI9" s="69">
        <v>1.8892234324083828</v>
      </c>
      <c r="AJ9" s="69">
        <v>2.2272088636065606</v>
      </c>
      <c r="AK9" s="69">
        <v>2.2796768752973193</v>
      </c>
      <c r="AL9" s="69">
        <v>2.3032631940017336</v>
      </c>
      <c r="AM9" s="69">
        <v>2.8027406952929996</v>
      </c>
      <c r="AN9" s="69"/>
      <c r="AO9" s="69">
        <f t="shared" ref="AO9:AO32" si="35">AM9-AK9</f>
        <v>0.5230638199956803</v>
      </c>
      <c r="AP9" s="69">
        <f>'RD T1'!E124</f>
        <v>1.5925390107389545</v>
      </c>
      <c r="AQ9" s="69">
        <f t="shared" ref="AQ9:AQ32" si="36">SUM(AO9:AP9)</f>
        <v>2.1156028307346348</v>
      </c>
      <c r="AS9" t="str">
        <f t="shared" ref="AS9:AS32" si="37">W9</f>
        <v>12 Other managers and proprietors</v>
      </c>
      <c r="AT9" s="69">
        <v>2.1076787648640538</v>
      </c>
      <c r="AU9" s="69">
        <v>2.371329381084565</v>
      </c>
      <c r="AV9" s="69">
        <v>2.3355144720186578</v>
      </c>
      <c r="AW9" s="69">
        <v>2.5045915629199467</v>
      </c>
      <c r="AX9" s="69">
        <v>2.9393420242200996</v>
      </c>
      <c r="AY9" s="69"/>
      <c r="AZ9" s="69">
        <f t="shared" ref="AZ9:AZ32" si="38">AX9-AV9</f>
        <v>0.6038275522014418</v>
      </c>
      <c r="BA9" s="69">
        <f>'RD T1'!E153</f>
        <v>1.584982513994144</v>
      </c>
      <c r="BB9" s="69">
        <f t="shared" ref="BB9:BB32" si="39">SUM(AZ9:BA9)</f>
        <v>2.188810066195586</v>
      </c>
      <c r="BD9" t="str">
        <f t="shared" ref="BD9:BD32" si="40">AH9</f>
        <v>12 Other managers and proprietors</v>
      </c>
      <c r="BE9" s="69">
        <v>5.4457410842798861</v>
      </c>
      <c r="BF9" s="69">
        <v>4.9566585640960081</v>
      </c>
      <c r="BG9" s="69">
        <v>5.2416036440542264</v>
      </c>
      <c r="BH9" s="69">
        <v>4.9509282158234145</v>
      </c>
      <c r="BI9" s="69">
        <v>5.0583383068902199</v>
      </c>
      <c r="BJ9" s="69"/>
      <c r="BK9" s="69">
        <f t="shared" ref="BK9:BK32" si="41">BI9-BG9</f>
        <v>-0.1832653371640065</v>
      </c>
      <c r="BL9" s="69">
        <f>'RD T1'!E182</f>
        <v>2.4196246069265692</v>
      </c>
      <c r="BM9" s="69">
        <f t="shared" ref="BM9:BM32" si="42">SUM(BK9:BL9)</f>
        <v>2.2363592697625627</v>
      </c>
      <c r="BO9" t="str">
        <f t="shared" ref="BO9:BO32" si="43">AS9</f>
        <v>12 Other managers and proprietors</v>
      </c>
      <c r="BP9" s="69">
        <v>5.3031219835695333</v>
      </c>
      <c r="BQ9" s="69">
        <v>5.2963585825476818</v>
      </c>
      <c r="BR9" s="69">
        <v>5.0219682456436985</v>
      </c>
      <c r="BS9" s="69">
        <v>5.1277992356665276</v>
      </c>
      <c r="BT9" s="69">
        <v>4.9148893319848579</v>
      </c>
      <c r="BU9" s="69"/>
      <c r="BV9" s="69">
        <f t="shared" ref="BV9:BV32" si="44">BT9-BR9</f>
        <v>-0.10707891365884059</v>
      </c>
      <c r="BW9" s="69">
        <f>'RD T1'!E211</f>
        <v>2.6759669568902451</v>
      </c>
      <c r="BX9" s="69">
        <f t="shared" ref="BX9:BX32" si="45">SUM(BV9:BW9)</f>
        <v>2.5688880432314045</v>
      </c>
      <c r="BZ9" t="str">
        <f t="shared" ref="BZ9:BZ32" si="46">BD9</f>
        <v>12 Other managers and proprietors</v>
      </c>
      <c r="CA9" s="69">
        <v>3.3689192620092436</v>
      </c>
      <c r="CB9" s="69">
        <v>3.1093578979667726</v>
      </c>
      <c r="CC9" s="69">
        <v>2.6693976978510507</v>
      </c>
      <c r="CD9" s="69">
        <v>2.6975700596923953</v>
      </c>
      <c r="CE9" s="69">
        <v>2.0700945641460948</v>
      </c>
      <c r="CF9" s="69"/>
      <c r="CG9" s="69">
        <f t="shared" ref="CG9:CG32" si="47">CE9-CC9</f>
        <v>-0.59930313370495591</v>
      </c>
      <c r="CH9" s="69">
        <f>'RD T1'!E240</f>
        <v>1.1052786885176924</v>
      </c>
      <c r="CI9" s="69">
        <f t="shared" ref="CI9:CI32" si="48">SUM(CG9:CH9)</f>
        <v>0.50597555481273648</v>
      </c>
      <c r="CK9" t="str">
        <f t="shared" ref="CK9:CK32" si="49">BO9</f>
        <v>12 Other managers and proprietors</v>
      </c>
      <c r="CL9" s="69">
        <v>0.95437653360700692</v>
      </c>
      <c r="CM9" s="69">
        <v>1.0052226650832057</v>
      </c>
      <c r="CN9" s="69">
        <v>0.86660033064043207</v>
      </c>
      <c r="CO9" s="69">
        <v>1.026321324312617</v>
      </c>
      <c r="CP9" s="69">
        <v>1.2814836360700981</v>
      </c>
      <c r="CQ9" s="69"/>
      <c r="CR9" s="69">
        <f t="shared" ref="CR9:CR32" si="50">CP9-CN9</f>
        <v>0.41488330542966601</v>
      </c>
      <c r="CS9" s="69">
        <f>'RD T1'!E269</f>
        <v>0.36540556980573319</v>
      </c>
      <c r="CT9" s="69">
        <f t="shared" ref="CT9:CT32" si="51">SUM(CR9:CS9)</f>
        <v>0.78028887523539914</v>
      </c>
    </row>
    <row r="10" spans="1:98" x14ac:dyDescent="0.2">
      <c r="A10" s="10" t="str">
        <f>name!D6</f>
        <v>21 Science, research, engineering and technology professionals</v>
      </c>
      <c r="B10" s="69">
        <v>2.2408821535160013</v>
      </c>
      <c r="C10" s="69">
        <v>2.9190666696931138</v>
      </c>
      <c r="D10" s="69">
        <v>3.106496308605398</v>
      </c>
      <c r="E10" s="69">
        <v>3.9404607768173219</v>
      </c>
      <c r="F10" s="69">
        <v>5.0124692175743295</v>
      </c>
      <c r="G10" s="11"/>
      <c r="H10" s="69">
        <f t="shared" si="26"/>
        <v>1.9059729089689315</v>
      </c>
      <c r="I10" s="69">
        <f>'RD T1'!E38</f>
        <v>1.6232820758741964</v>
      </c>
      <c r="J10" s="69">
        <f t="shared" si="27"/>
        <v>3.5292549848431278</v>
      </c>
      <c r="L10" t="str">
        <f t="shared" si="28"/>
        <v>21 Science, research, engineering and technology professionals</v>
      </c>
      <c r="M10" s="69">
        <v>9.0683428865599573</v>
      </c>
      <c r="N10" s="69">
        <v>11.709336939667692</v>
      </c>
      <c r="O10" s="69">
        <v>13.28088755472028</v>
      </c>
      <c r="P10" s="69">
        <v>18.094992005728859</v>
      </c>
      <c r="Q10" s="69">
        <v>24.173121594510086</v>
      </c>
      <c r="R10" s="11"/>
      <c r="S10" s="69">
        <f t="shared" si="29"/>
        <v>10.892234039789805</v>
      </c>
      <c r="T10" s="69">
        <f>'RD T1'!E67</f>
        <v>7.9538318042917222</v>
      </c>
      <c r="U10" s="69">
        <f t="shared" si="30"/>
        <v>18.846065844081529</v>
      </c>
      <c r="W10" t="str">
        <f t="shared" si="31"/>
        <v>21 Science, research, engineering and technology professionals</v>
      </c>
      <c r="X10" s="69">
        <v>17.761639538794736</v>
      </c>
      <c r="Y10" s="69">
        <v>19.744093703868664</v>
      </c>
      <c r="Z10" s="69">
        <v>19.586198826340819</v>
      </c>
      <c r="AA10" s="69">
        <v>23.615662434118946</v>
      </c>
      <c r="AB10" s="69">
        <v>25.568788838627505</v>
      </c>
      <c r="AC10" s="69"/>
      <c r="AD10" s="69">
        <f t="shared" si="32"/>
        <v>5.9825900122866855</v>
      </c>
      <c r="AE10" s="69">
        <f>'RD T1'!E96</f>
        <v>9.5936297388312592</v>
      </c>
      <c r="AF10" s="69">
        <f t="shared" si="33"/>
        <v>15.576219751117945</v>
      </c>
      <c r="AH10" t="str">
        <f t="shared" si="34"/>
        <v>21 Science, research, engineering and technology professionals</v>
      </c>
      <c r="AI10" s="69">
        <v>1.8683316452446732</v>
      </c>
      <c r="AJ10" s="69">
        <v>2.0768615354018922</v>
      </c>
      <c r="AK10" s="69">
        <v>2.1698378690789233</v>
      </c>
      <c r="AL10" s="69">
        <v>2.6492266141414222</v>
      </c>
      <c r="AM10" s="69">
        <v>3.0746752702535103</v>
      </c>
      <c r="AN10" s="69"/>
      <c r="AO10" s="69">
        <f t="shared" si="35"/>
        <v>0.904837401174587</v>
      </c>
      <c r="AP10" s="69">
        <f>'RD T1'!E125</f>
        <v>1.0802872477286469</v>
      </c>
      <c r="AQ10" s="69">
        <f t="shared" si="36"/>
        <v>1.9851246489032339</v>
      </c>
      <c r="AS10" t="str">
        <f t="shared" si="37"/>
        <v>21 Science, research, engineering and technology professionals</v>
      </c>
      <c r="AT10" s="69">
        <v>4.4430237137230346</v>
      </c>
      <c r="AU10" s="69">
        <v>4.9695864029539116</v>
      </c>
      <c r="AV10" s="69">
        <v>4.9327781396500967</v>
      </c>
      <c r="AW10" s="69">
        <v>5.3397502253005422</v>
      </c>
      <c r="AX10" s="69">
        <v>5.4270555718469584</v>
      </c>
      <c r="AY10" s="69"/>
      <c r="AZ10" s="69">
        <f t="shared" si="38"/>
        <v>0.49427743219686171</v>
      </c>
      <c r="BA10" s="69">
        <f>'RD T1'!E154</f>
        <v>1.9906747863564558</v>
      </c>
      <c r="BB10" s="69">
        <f t="shared" si="39"/>
        <v>2.4849522185533175</v>
      </c>
      <c r="BD10" t="str">
        <f t="shared" si="40"/>
        <v>21 Science, research, engineering and technology professionals</v>
      </c>
      <c r="BE10" s="69">
        <v>6.0177173373552799</v>
      </c>
      <c r="BF10" s="69">
        <v>5.9570847694463129</v>
      </c>
      <c r="BG10" s="69">
        <v>6.5267233601766312</v>
      </c>
      <c r="BH10" s="69">
        <v>7.0935591005780569</v>
      </c>
      <c r="BI10" s="69">
        <v>6.9542131328247407</v>
      </c>
      <c r="BJ10" s="69"/>
      <c r="BK10" s="69">
        <f t="shared" si="41"/>
        <v>0.4274897726481095</v>
      </c>
      <c r="BL10" s="69">
        <f>'RD T1'!E183</f>
        <v>2.0083399181035375</v>
      </c>
      <c r="BM10" s="69">
        <f t="shared" si="42"/>
        <v>2.435829690751647</v>
      </c>
      <c r="BO10" t="str">
        <f t="shared" si="43"/>
        <v>21 Science, research, engineering and technology professionals</v>
      </c>
      <c r="BP10" s="69">
        <v>4.4653304390204376</v>
      </c>
      <c r="BQ10" s="69">
        <v>4.8029572200753732</v>
      </c>
      <c r="BR10" s="69">
        <v>4.5878713252123644</v>
      </c>
      <c r="BS10" s="69">
        <v>5.3753658961879136</v>
      </c>
      <c r="BT10" s="69">
        <v>4.948811881954132</v>
      </c>
      <c r="BU10" s="69"/>
      <c r="BV10" s="69">
        <f t="shared" si="44"/>
        <v>0.36094055674176762</v>
      </c>
      <c r="BW10" s="69">
        <f>'RD T1'!E212</f>
        <v>1.6928728177930175</v>
      </c>
      <c r="BX10" s="69">
        <f t="shared" si="45"/>
        <v>2.0538133745347853</v>
      </c>
      <c r="BZ10" t="str">
        <f t="shared" si="46"/>
        <v>21 Science, research, engineering and technology professionals</v>
      </c>
      <c r="CA10" s="69">
        <v>2.8101778569326981</v>
      </c>
      <c r="CB10" s="69">
        <v>2.6404652235905854</v>
      </c>
      <c r="CC10" s="69">
        <v>2.5197641878205719</v>
      </c>
      <c r="CD10" s="69">
        <v>3.0707534000472303</v>
      </c>
      <c r="CE10" s="69">
        <v>2.0408425202336615</v>
      </c>
      <c r="CF10" s="69"/>
      <c r="CG10" s="69">
        <f t="shared" si="47"/>
        <v>-0.47892166758691035</v>
      </c>
      <c r="CH10" s="69">
        <f>'RD T1'!E241</f>
        <v>0.79506736714103654</v>
      </c>
      <c r="CI10" s="69">
        <f t="shared" si="48"/>
        <v>0.31614569955412619</v>
      </c>
      <c r="CK10" t="str">
        <f t="shared" si="49"/>
        <v>21 Science, research, engineering and technology professionals</v>
      </c>
      <c r="CL10" s="69">
        <v>0.46424982974454615</v>
      </c>
      <c r="CM10" s="69">
        <v>0.6246530079527538</v>
      </c>
      <c r="CN10" s="69">
        <v>0.61863123143247956</v>
      </c>
      <c r="CO10" s="69">
        <v>1.0438237879596997</v>
      </c>
      <c r="CP10" s="69">
        <v>1.5302112186843102</v>
      </c>
      <c r="CQ10" s="69"/>
      <c r="CR10" s="69">
        <f t="shared" si="50"/>
        <v>0.91157998725183065</v>
      </c>
      <c r="CS10" s="69">
        <f>'RD T1'!E270</f>
        <v>0.32822643656002343</v>
      </c>
      <c r="CT10" s="69">
        <f t="shared" si="51"/>
        <v>1.239806423811854</v>
      </c>
    </row>
    <row r="11" spans="1:98" x14ac:dyDescent="0.2">
      <c r="A11" s="10" t="str">
        <f>name!D7</f>
        <v>22 Health professionals</v>
      </c>
      <c r="B11" s="69">
        <v>1.5595694393522042</v>
      </c>
      <c r="C11" s="69">
        <v>2.2171476796184151</v>
      </c>
      <c r="D11" s="69">
        <v>2.3339764271146692</v>
      </c>
      <c r="E11" s="69">
        <v>2.6959363696972196</v>
      </c>
      <c r="F11" s="69">
        <v>3.2529077747858044</v>
      </c>
      <c r="G11" s="11"/>
      <c r="H11" s="69">
        <f t="shared" si="26"/>
        <v>0.91893134767113516</v>
      </c>
      <c r="I11" s="69">
        <f>'RD T1'!E39</f>
        <v>1.438621768336686</v>
      </c>
      <c r="J11" s="69">
        <f t="shared" si="27"/>
        <v>2.3575531160078214</v>
      </c>
      <c r="L11" t="str">
        <f t="shared" si="28"/>
        <v>22 Health professionals</v>
      </c>
      <c r="M11" s="69">
        <v>4.8553894156858455</v>
      </c>
      <c r="N11" s="69">
        <v>6.9052540320752787</v>
      </c>
      <c r="O11" s="69">
        <v>7.2555884800960282</v>
      </c>
      <c r="P11" s="69">
        <v>7.8582453618631405</v>
      </c>
      <c r="Q11" s="69">
        <v>9.0888080374540614</v>
      </c>
      <c r="R11" s="11"/>
      <c r="S11" s="69">
        <f t="shared" si="29"/>
        <v>1.8332195573580332</v>
      </c>
      <c r="T11" s="69">
        <f>'RD T1'!E68</f>
        <v>4.4539752921331788</v>
      </c>
      <c r="U11" s="69">
        <f t="shared" si="30"/>
        <v>6.287194849491212</v>
      </c>
      <c r="W11" t="str">
        <f t="shared" si="31"/>
        <v>22 Health professionals</v>
      </c>
      <c r="X11" s="69">
        <v>10.853099892468917</v>
      </c>
      <c r="Y11" s="69">
        <v>14.023293574492049</v>
      </c>
      <c r="Z11" s="69">
        <v>13.819945450453076</v>
      </c>
      <c r="AA11" s="69">
        <v>13.81525622967203</v>
      </c>
      <c r="AB11" s="69">
        <v>14.776418764006065</v>
      </c>
      <c r="AC11" s="69"/>
      <c r="AD11" s="69">
        <f t="shared" si="32"/>
        <v>0.95647331355298881</v>
      </c>
      <c r="AE11" s="69">
        <f>'RD T1'!E97</f>
        <v>8.0543382128543364</v>
      </c>
      <c r="AF11" s="69">
        <f t="shared" si="33"/>
        <v>9.0108115264073252</v>
      </c>
      <c r="AH11" t="str">
        <f t="shared" si="34"/>
        <v>22 Health professionals</v>
      </c>
      <c r="AI11" s="69">
        <v>5.6641168791101544</v>
      </c>
      <c r="AJ11" s="69">
        <v>5.0104430831565736</v>
      </c>
      <c r="AK11" s="69">
        <v>4.4216123440556796</v>
      </c>
      <c r="AL11" s="69">
        <v>2.3567935700415075</v>
      </c>
      <c r="AM11" s="69">
        <v>0.89351154448599424</v>
      </c>
      <c r="AN11" s="69"/>
      <c r="AO11" s="69">
        <f t="shared" si="35"/>
        <v>-3.5281007995696854</v>
      </c>
      <c r="AP11" s="69">
        <f>'RD T1'!E126</f>
        <v>0.79631667614258761</v>
      </c>
      <c r="AQ11" s="69">
        <f t="shared" si="36"/>
        <v>-2.7317841234270976</v>
      </c>
      <c r="AS11" t="str">
        <f t="shared" si="37"/>
        <v>22 Health professionals</v>
      </c>
      <c r="AT11" s="69">
        <v>0.77025058377220468</v>
      </c>
      <c r="AU11" s="69">
        <v>0.95549125389717193</v>
      </c>
      <c r="AV11" s="69">
        <v>1.0644489348123778</v>
      </c>
      <c r="AW11" s="69">
        <v>1.0809142843632678</v>
      </c>
      <c r="AX11" s="69">
        <v>1.1660839175878397</v>
      </c>
      <c r="AY11" s="69"/>
      <c r="AZ11" s="69">
        <f t="shared" si="38"/>
        <v>0.1016349827754619</v>
      </c>
      <c r="BA11" s="69">
        <f>'RD T1'!E155</f>
        <v>0.57050698697904401</v>
      </c>
      <c r="BB11" s="69">
        <f t="shared" si="39"/>
        <v>0.67214196975450591</v>
      </c>
      <c r="BD11" t="str">
        <f t="shared" si="40"/>
        <v>22 Health professionals</v>
      </c>
      <c r="BE11" s="69">
        <v>2.8030971137673846</v>
      </c>
      <c r="BF11" s="69">
        <v>3.4342723022879951</v>
      </c>
      <c r="BG11" s="69">
        <v>3.7222438879820654</v>
      </c>
      <c r="BH11" s="69">
        <v>3.7208915355923722</v>
      </c>
      <c r="BI11" s="69">
        <v>4.0338635968994829</v>
      </c>
      <c r="BJ11" s="69"/>
      <c r="BK11" s="69">
        <f t="shared" si="41"/>
        <v>0.31161970891741753</v>
      </c>
      <c r="BL11" s="69">
        <f>'RD T1'!E184</f>
        <v>2.1772261916603548</v>
      </c>
      <c r="BM11" s="69">
        <f t="shared" si="42"/>
        <v>2.4888459005777723</v>
      </c>
      <c r="BO11" t="str">
        <f t="shared" si="43"/>
        <v>22 Health professionals</v>
      </c>
      <c r="BP11" s="69">
        <v>2.0682855006309842</v>
      </c>
      <c r="BQ11" s="69">
        <v>2.3614533030929952</v>
      </c>
      <c r="BR11" s="69">
        <v>2.3616454934382527</v>
      </c>
      <c r="BS11" s="69">
        <v>2.2892179019288399</v>
      </c>
      <c r="BT11" s="69">
        <v>1.844591740619677</v>
      </c>
      <c r="BU11" s="69"/>
      <c r="BV11" s="69">
        <f t="shared" si="44"/>
        <v>-0.51705375281857568</v>
      </c>
      <c r="BW11" s="69">
        <f>'RD T1'!E213</f>
        <v>1.0126543614167682</v>
      </c>
      <c r="BX11" s="69">
        <f t="shared" si="45"/>
        <v>0.49560060859819255</v>
      </c>
      <c r="BZ11" t="str">
        <f t="shared" si="46"/>
        <v>22 Health professionals</v>
      </c>
      <c r="CA11" s="69">
        <v>1.2349661752160193</v>
      </c>
      <c r="CB11" s="69">
        <v>1.5297507167929971</v>
      </c>
      <c r="CC11" s="69">
        <v>1.2531788735987057</v>
      </c>
      <c r="CD11" s="69">
        <v>1.2616302530244761</v>
      </c>
      <c r="CE11" s="69">
        <v>0.8254667031786086</v>
      </c>
      <c r="CF11" s="69"/>
      <c r="CG11" s="69">
        <f t="shared" si="47"/>
        <v>-0.42771217042009713</v>
      </c>
      <c r="CH11" s="69">
        <f>'RD T1'!E242</f>
        <v>0.48194877966307498</v>
      </c>
      <c r="CI11" s="69">
        <f t="shared" si="48"/>
        <v>5.4236609242977851E-2</v>
      </c>
      <c r="CK11" t="str">
        <f t="shared" si="49"/>
        <v>22 Health professionals</v>
      </c>
      <c r="CL11" s="69">
        <v>0.1016710809095509</v>
      </c>
      <c r="CM11" s="69">
        <v>0.17498432148993198</v>
      </c>
      <c r="CN11" s="69">
        <v>0.17984948655251912</v>
      </c>
      <c r="CO11" s="69">
        <v>0.25474353041226122</v>
      </c>
      <c r="CP11" s="69">
        <v>0.44322001116768883</v>
      </c>
      <c r="CQ11" s="69"/>
      <c r="CR11" s="69">
        <f t="shared" si="50"/>
        <v>0.26337052461516974</v>
      </c>
      <c r="CS11" s="69">
        <f>'RD T1'!E271</f>
        <v>0.11132767093868605</v>
      </c>
      <c r="CT11" s="69">
        <f t="shared" si="51"/>
        <v>0.37469819555385581</v>
      </c>
    </row>
    <row r="12" spans="1:98" x14ac:dyDescent="0.2">
      <c r="A12" s="10" t="str">
        <f>name!D8</f>
        <v>23 Teaching and other educational professionals</v>
      </c>
      <c r="B12" s="69">
        <v>2.7339017077784855</v>
      </c>
      <c r="C12" s="69">
        <v>3.3324216186940832</v>
      </c>
      <c r="D12" s="69">
        <v>3.4966326472643918</v>
      </c>
      <c r="E12" s="69">
        <v>3.7102832973330999</v>
      </c>
      <c r="F12" s="69">
        <v>4.3091236894591107</v>
      </c>
      <c r="G12" s="11"/>
      <c r="H12" s="69">
        <f t="shared" si="26"/>
        <v>0.8124910421947189</v>
      </c>
      <c r="I12" s="69">
        <f>'RD T1'!E40</f>
        <v>1.9784843305003572</v>
      </c>
      <c r="J12" s="69">
        <f t="shared" si="27"/>
        <v>2.7909753726950761</v>
      </c>
      <c r="L12" t="str">
        <f t="shared" si="28"/>
        <v>23 Teaching and other educational professionals</v>
      </c>
      <c r="M12" s="69">
        <v>15.710216883288593</v>
      </c>
      <c r="N12" s="69">
        <v>19.564831182830474</v>
      </c>
      <c r="O12" s="69">
        <v>20.009649733260517</v>
      </c>
      <c r="P12" s="69">
        <v>21.09313635820283</v>
      </c>
      <c r="Q12" s="69">
        <v>24.064643514034245</v>
      </c>
      <c r="R12" s="11"/>
      <c r="S12" s="69">
        <f t="shared" si="29"/>
        <v>4.054993780773728</v>
      </c>
      <c r="T12" s="69">
        <f>'RD T1'!E69</f>
        <v>11.746489052565767</v>
      </c>
      <c r="U12" s="69">
        <f t="shared" si="30"/>
        <v>15.801482833339495</v>
      </c>
      <c r="W12" t="str">
        <f t="shared" si="31"/>
        <v>23 Teaching and other educational professionals</v>
      </c>
      <c r="X12" s="69">
        <v>11.506703038955044</v>
      </c>
      <c r="Y12" s="69">
        <v>11.450060050286693</v>
      </c>
      <c r="Z12" s="69">
        <v>11.162110098815011</v>
      </c>
      <c r="AA12" s="69">
        <v>9.182008937572558</v>
      </c>
      <c r="AB12" s="69">
        <v>7.8800128729886101</v>
      </c>
      <c r="AC12" s="69"/>
      <c r="AD12" s="69">
        <f t="shared" si="32"/>
        <v>-3.2820972258264014</v>
      </c>
      <c r="AE12" s="69">
        <f>'RD T1'!E98</f>
        <v>4.6567073815231037</v>
      </c>
      <c r="AF12" s="69">
        <f t="shared" si="33"/>
        <v>1.3746101556967023</v>
      </c>
      <c r="AH12" t="str">
        <f t="shared" si="34"/>
        <v>23 Teaching and other educational professionals</v>
      </c>
      <c r="AI12" s="69">
        <v>1.5341163403339422</v>
      </c>
      <c r="AJ12" s="69">
        <v>1.0080921032874108</v>
      </c>
      <c r="AK12" s="69">
        <v>0.88104123900162412</v>
      </c>
      <c r="AL12" s="69">
        <v>0.526196732668333</v>
      </c>
      <c r="AM12" s="69">
        <v>0.53294426105842352</v>
      </c>
      <c r="AN12" s="69"/>
      <c r="AO12" s="69">
        <f t="shared" si="35"/>
        <v>-0.3480969779432006</v>
      </c>
      <c r="AP12" s="69">
        <f>'RD T1'!E127</f>
        <v>0.171693222742442</v>
      </c>
      <c r="AQ12" s="69">
        <f t="shared" si="36"/>
        <v>-0.1764037552007586</v>
      </c>
      <c r="AS12" t="str">
        <f t="shared" si="37"/>
        <v>23 Teaching and other educational professionals</v>
      </c>
      <c r="AT12" s="69">
        <v>0.41021404542690604</v>
      </c>
      <c r="AU12" s="69">
        <v>0.44227801647160742</v>
      </c>
      <c r="AV12" s="69">
        <v>0.44521333118459905</v>
      </c>
      <c r="AW12" s="69">
        <v>0.36334550650017444</v>
      </c>
      <c r="AX12" s="69">
        <v>0.33509844044565884</v>
      </c>
      <c r="AY12" s="69"/>
      <c r="AZ12" s="69">
        <f t="shared" si="38"/>
        <v>-0.11011489073894021</v>
      </c>
      <c r="BA12" s="69">
        <f>'RD T1'!E156</f>
        <v>0.17629014422604583</v>
      </c>
      <c r="BB12" s="69">
        <f t="shared" si="39"/>
        <v>6.6175253487105623E-2</v>
      </c>
      <c r="BD12" t="str">
        <f t="shared" si="40"/>
        <v>23 Teaching and other educational professionals</v>
      </c>
      <c r="BE12" s="69">
        <v>1.4317887414680357</v>
      </c>
      <c r="BF12" s="69">
        <v>1.4212214370780207</v>
      </c>
      <c r="BG12" s="69">
        <v>1.6006562608776596</v>
      </c>
      <c r="BH12" s="69">
        <v>1.5170575730776297</v>
      </c>
      <c r="BI12" s="69">
        <v>1.7975316431876915</v>
      </c>
      <c r="BJ12" s="69"/>
      <c r="BK12" s="69">
        <f t="shared" si="41"/>
        <v>0.19687538231003199</v>
      </c>
      <c r="BL12" s="69">
        <f>'RD T1'!E185</f>
        <v>0.67075571807308709</v>
      </c>
      <c r="BM12" s="69">
        <f t="shared" si="42"/>
        <v>0.86763110038311908</v>
      </c>
      <c r="BO12" t="str">
        <f t="shared" si="43"/>
        <v>23 Teaching and other educational professionals</v>
      </c>
      <c r="BP12" s="69">
        <v>1.1836221852830175</v>
      </c>
      <c r="BQ12" s="69">
        <v>1.1889736891641209</v>
      </c>
      <c r="BR12" s="69">
        <v>1.2008013501435373</v>
      </c>
      <c r="BS12" s="69">
        <v>1.078995007408559</v>
      </c>
      <c r="BT12" s="69">
        <v>0.99234328633480662</v>
      </c>
      <c r="BU12" s="69"/>
      <c r="BV12" s="69">
        <f t="shared" si="44"/>
        <v>-0.20845806380873066</v>
      </c>
      <c r="BW12" s="69">
        <f>'RD T1'!E214</f>
        <v>0.48007752489663441</v>
      </c>
      <c r="BX12" s="69">
        <f t="shared" si="45"/>
        <v>0.27161946108790375</v>
      </c>
      <c r="BZ12" t="str">
        <f t="shared" si="46"/>
        <v>23 Teaching and other educational professionals</v>
      </c>
      <c r="CA12" s="69">
        <v>0.78144245151569991</v>
      </c>
      <c r="CB12" s="69">
        <v>0.7886194328454067</v>
      </c>
      <c r="CC12" s="69">
        <v>0.74042535890400274</v>
      </c>
      <c r="CD12" s="69">
        <v>0.76023613216454278</v>
      </c>
      <c r="CE12" s="69">
        <v>0.6428527719436431</v>
      </c>
      <c r="CF12" s="69"/>
      <c r="CG12" s="69">
        <f t="shared" si="47"/>
        <v>-9.7572586960359642E-2</v>
      </c>
      <c r="CH12" s="69">
        <f>'RD T1'!E243</f>
        <v>0.30870497633802862</v>
      </c>
      <c r="CI12" s="69">
        <f t="shared" si="48"/>
        <v>0.21113238937766898</v>
      </c>
      <c r="CK12" t="str">
        <f t="shared" si="49"/>
        <v>23 Teaching and other educational professionals</v>
      </c>
      <c r="CL12" s="69">
        <v>0.10463346969868031</v>
      </c>
      <c r="CM12" s="69">
        <v>0.14736642877898334</v>
      </c>
      <c r="CN12" s="69">
        <v>0.16164899578408859</v>
      </c>
      <c r="CO12" s="69">
        <v>0.20214023250858368</v>
      </c>
      <c r="CP12" s="69">
        <v>0.25439970654350347</v>
      </c>
      <c r="CQ12" s="69"/>
      <c r="CR12" s="69">
        <f t="shared" si="50"/>
        <v>9.2750710759414878E-2</v>
      </c>
      <c r="CS12" s="69">
        <f>'RD T1'!E272</f>
        <v>7.3934310602889866E-2</v>
      </c>
      <c r="CT12" s="69">
        <f t="shared" si="51"/>
        <v>0.16668502136230473</v>
      </c>
    </row>
    <row r="13" spans="1:98" x14ac:dyDescent="0.2">
      <c r="A13" s="10" t="str">
        <f>name!D9</f>
        <v>24 Business, media and public service professionals</v>
      </c>
      <c r="B13" s="69">
        <v>0.83106087435334808</v>
      </c>
      <c r="C13" s="69">
        <v>1.0868210631283928</v>
      </c>
      <c r="D13" s="69">
        <v>1.2577833054881695</v>
      </c>
      <c r="E13" s="69">
        <v>1.4706339636016332</v>
      </c>
      <c r="F13" s="69">
        <v>1.9492914095251954</v>
      </c>
      <c r="G13" s="11"/>
      <c r="H13" s="69">
        <f t="shared" si="26"/>
        <v>0.69150810403702589</v>
      </c>
      <c r="I13" s="69">
        <f>'RD T1'!E41</f>
        <v>0.79373431587192234</v>
      </c>
      <c r="J13" s="69">
        <f t="shared" si="27"/>
        <v>1.4852424199089482</v>
      </c>
      <c r="L13" t="str">
        <f t="shared" si="28"/>
        <v>24 Business, media and public service professionals</v>
      </c>
      <c r="M13" s="69">
        <v>10.466567468800017</v>
      </c>
      <c r="N13" s="69">
        <v>13.92772826820228</v>
      </c>
      <c r="O13" s="69">
        <v>15.180891800388308</v>
      </c>
      <c r="P13" s="69">
        <v>17.109384366602018</v>
      </c>
      <c r="Q13" s="69">
        <v>20.981054489440197</v>
      </c>
      <c r="R13" s="11"/>
      <c r="S13" s="69">
        <f t="shared" si="29"/>
        <v>5.8001626890518896</v>
      </c>
      <c r="T13" s="69">
        <f>'RD T1'!E70</f>
        <v>9.10623553531296</v>
      </c>
      <c r="U13" s="69">
        <f t="shared" si="30"/>
        <v>14.90639822436485</v>
      </c>
      <c r="W13" t="str">
        <f t="shared" si="31"/>
        <v>24 Business, media and public service professionals</v>
      </c>
      <c r="X13" s="69">
        <v>19.511534449524163</v>
      </c>
      <c r="Y13" s="69">
        <v>22.81219156639547</v>
      </c>
      <c r="Z13" s="69">
        <v>23.688685303324771</v>
      </c>
      <c r="AA13" s="69">
        <v>24.260414574696178</v>
      </c>
      <c r="AB13" s="69">
        <v>26.058735549708295</v>
      </c>
      <c r="AC13" s="69"/>
      <c r="AD13" s="69">
        <f t="shared" si="32"/>
        <v>2.3700502463835242</v>
      </c>
      <c r="AE13" s="69">
        <f>'RD T1'!E99</f>
        <v>12.70916620546951</v>
      </c>
      <c r="AF13" s="69">
        <f t="shared" si="33"/>
        <v>15.079216451853034</v>
      </c>
      <c r="AH13" t="str">
        <f t="shared" si="34"/>
        <v>24 Business, media and public service professionals</v>
      </c>
      <c r="AI13" s="69">
        <v>2.1193417264786483</v>
      </c>
      <c r="AJ13" s="69">
        <v>2.1854192682952767</v>
      </c>
      <c r="AK13" s="69">
        <v>2.3380106275740378</v>
      </c>
      <c r="AL13" s="69">
        <v>2.1215426222520937</v>
      </c>
      <c r="AM13" s="69">
        <v>2.2681903335603817</v>
      </c>
      <c r="AN13" s="69"/>
      <c r="AO13" s="69">
        <f t="shared" si="35"/>
        <v>-6.9820294013656081E-2</v>
      </c>
      <c r="AP13" s="69">
        <f>'RD T1'!E128</f>
        <v>0.83478890093878622</v>
      </c>
      <c r="AQ13" s="69">
        <f t="shared" si="36"/>
        <v>0.76496860692513013</v>
      </c>
      <c r="AS13" t="str">
        <f t="shared" si="37"/>
        <v>24 Business, media and public service professionals</v>
      </c>
      <c r="AT13" s="69">
        <v>3.0550175442570975</v>
      </c>
      <c r="AU13" s="69">
        <v>3.5064101367541549</v>
      </c>
      <c r="AV13" s="69">
        <v>3.6724253474748543</v>
      </c>
      <c r="AW13" s="69">
        <v>3.7627133185480539</v>
      </c>
      <c r="AX13" s="69">
        <v>4.1814183307835044</v>
      </c>
      <c r="AY13" s="69"/>
      <c r="AZ13" s="69">
        <f t="shared" si="38"/>
        <v>0.50899298330865017</v>
      </c>
      <c r="BA13" s="69">
        <f>'RD T1'!E157</f>
        <v>1.8980253664061508</v>
      </c>
      <c r="BB13" s="69">
        <f t="shared" si="39"/>
        <v>2.407018349714801</v>
      </c>
      <c r="BD13" t="str">
        <f t="shared" si="40"/>
        <v>24 Business, media and public service professionals</v>
      </c>
      <c r="BE13" s="69">
        <v>6.5180059019217378</v>
      </c>
      <c r="BF13" s="69">
        <v>6.8769639486124676</v>
      </c>
      <c r="BG13" s="69">
        <v>7.9043048831040448</v>
      </c>
      <c r="BH13" s="69">
        <v>8.0624457100620628</v>
      </c>
      <c r="BI13" s="69">
        <v>8.4679026501634631</v>
      </c>
      <c r="BJ13" s="69"/>
      <c r="BK13" s="69">
        <f t="shared" si="41"/>
        <v>0.56359776705941833</v>
      </c>
      <c r="BL13" s="69">
        <f>'RD T1'!E186</f>
        <v>3.3715359025578429</v>
      </c>
      <c r="BM13" s="69">
        <f t="shared" si="42"/>
        <v>3.9351336696172612</v>
      </c>
      <c r="BO13" t="str">
        <f t="shared" si="43"/>
        <v>24 Business, media and public service professionals</v>
      </c>
      <c r="BP13" s="69">
        <v>4.6059787641407084</v>
      </c>
      <c r="BQ13" s="69">
        <v>4.9567324462451934</v>
      </c>
      <c r="BR13" s="69">
        <v>4.878379961489987</v>
      </c>
      <c r="BS13" s="69">
        <v>4.8011079721933845</v>
      </c>
      <c r="BT13" s="69">
        <v>4.1538075406154444</v>
      </c>
      <c r="BU13" s="69"/>
      <c r="BV13" s="69">
        <f t="shared" si="44"/>
        <v>-0.72457242087454254</v>
      </c>
      <c r="BW13" s="69">
        <f>'RD T1'!E215</f>
        <v>1.8262167435588244</v>
      </c>
      <c r="BX13" s="69">
        <f t="shared" si="45"/>
        <v>1.1016443226842818</v>
      </c>
      <c r="BZ13" t="str">
        <f t="shared" si="46"/>
        <v>24 Business, media and public service professionals</v>
      </c>
      <c r="CA13" s="69">
        <v>2.8211003053783155</v>
      </c>
      <c r="CB13" s="69">
        <v>2.933981328669232</v>
      </c>
      <c r="CC13" s="69">
        <v>2.8541325125261743</v>
      </c>
      <c r="CD13" s="69">
        <v>2.8370902604764034</v>
      </c>
      <c r="CE13" s="69">
        <v>1.9032132697153117</v>
      </c>
      <c r="CF13" s="69"/>
      <c r="CG13" s="69">
        <f t="shared" si="47"/>
        <v>-0.9509192428108626</v>
      </c>
      <c r="CH13" s="69">
        <f>'RD T1'!E244</f>
        <v>0.94833728686971619</v>
      </c>
      <c r="CI13" s="69">
        <f t="shared" si="48"/>
        <v>-2.5819559411464077E-3</v>
      </c>
      <c r="CK13" t="str">
        <f t="shared" si="49"/>
        <v>24 Business, media and public service professionals</v>
      </c>
      <c r="CL13" s="69">
        <v>0.49498687061739466</v>
      </c>
      <c r="CM13" s="69">
        <v>0.64361143289548917</v>
      </c>
      <c r="CN13" s="69">
        <v>0.65321935600448677</v>
      </c>
      <c r="CO13" s="69">
        <v>0.85914775681157618</v>
      </c>
      <c r="CP13" s="69">
        <v>1.2019623349902842</v>
      </c>
      <c r="CQ13" s="69"/>
      <c r="CR13" s="69">
        <f t="shared" si="50"/>
        <v>0.54874297898579738</v>
      </c>
      <c r="CS13" s="69">
        <f>'RD T1'!E273</f>
        <v>0.29762396598897528</v>
      </c>
      <c r="CT13" s="69">
        <f t="shared" si="51"/>
        <v>0.84636694497477261</v>
      </c>
    </row>
    <row r="14" spans="1:98" x14ac:dyDescent="0.2">
      <c r="A14" s="10" t="str">
        <f>name!D10</f>
        <v>31 Science, engineering and technology associate professionals</v>
      </c>
      <c r="B14" s="69">
        <v>0.24030049641113396</v>
      </c>
      <c r="C14" s="69">
        <v>0.36085842212377262</v>
      </c>
      <c r="D14" s="69">
        <v>0.40272439711145824</v>
      </c>
      <c r="E14" s="69">
        <v>0.44308633619594595</v>
      </c>
      <c r="F14" s="69">
        <v>0.63571416029583072</v>
      </c>
      <c r="G14" s="11"/>
      <c r="H14" s="69">
        <f t="shared" si="26"/>
        <v>0.23298976318437248</v>
      </c>
      <c r="I14" s="69">
        <f>'RD T1'!E42</f>
        <v>0.23953350556448999</v>
      </c>
      <c r="J14" s="69">
        <f t="shared" si="27"/>
        <v>0.47252326874886247</v>
      </c>
      <c r="L14" t="str">
        <f t="shared" si="28"/>
        <v>31 Science, engineering and technology associate professionals</v>
      </c>
      <c r="M14" s="69">
        <v>1.3981136688724496</v>
      </c>
      <c r="N14" s="69">
        <v>1.8929267044830094</v>
      </c>
      <c r="O14" s="69">
        <v>2.2268145215917019</v>
      </c>
      <c r="P14" s="69">
        <v>2.2398603942110653</v>
      </c>
      <c r="Q14" s="69">
        <v>2.8841426541620403</v>
      </c>
      <c r="R14" s="11"/>
      <c r="S14" s="69">
        <f t="shared" si="29"/>
        <v>0.6573281325703384</v>
      </c>
      <c r="T14" s="69">
        <f>'RD T1'!E71</f>
        <v>1.0880416739149743</v>
      </c>
      <c r="U14" s="69">
        <f t="shared" si="30"/>
        <v>1.7453698064853127</v>
      </c>
      <c r="W14" t="str">
        <f t="shared" si="31"/>
        <v>31 Science, engineering and technology associate professionals</v>
      </c>
      <c r="X14" s="69">
        <v>3.5325611798165584</v>
      </c>
      <c r="Y14" s="69">
        <v>4.3636069134910365</v>
      </c>
      <c r="Z14" s="69">
        <v>4.4917467443455994</v>
      </c>
      <c r="AA14" s="69">
        <v>4.322235194062765</v>
      </c>
      <c r="AB14" s="69">
        <v>4.8334750190672535</v>
      </c>
      <c r="AC14" s="69"/>
      <c r="AD14" s="69">
        <f t="shared" si="32"/>
        <v>0.34172827472165412</v>
      </c>
      <c r="AE14" s="69">
        <f>'RD T1'!E100</f>
        <v>2.0407898395658033</v>
      </c>
      <c r="AF14" s="69">
        <f t="shared" si="33"/>
        <v>2.3825181142874574</v>
      </c>
      <c r="AH14" t="str">
        <f t="shared" si="34"/>
        <v>31 Science, engineering and technology associate professionals</v>
      </c>
      <c r="AI14" s="69">
        <v>0.57167235987147447</v>
      </c>
      <c r="AJ14" s="69">
        <v>0.72187624750767143</v>
      </c>
      <c r="AK14" s="69">
        <v>0.79517969549665046</v>
      </c>
      <c r="AL14" s="69">
        <v>0.83241082980841885</v>
      </c>
      <c r="AM14" s="69">
        <v>1.0756708775810102</v>
      </c>
      <c r="AN14" s="69"/>
      <c r="AO14" s="69">
        <f t="shared" si="35"/>
        <v>0.28049118208435975</v>
      </c>
      <c r="AP14" s="69">
        <f>'RD T1'!E129</f>
        <v>0.43814583973245314</v>
      </c>
      <c r="AQ14" s="69">
        <f t="shared" si="36"/>
        <v>0.71863702181681288</v>
      </c>
      <c r="AS14" t="str">
        <f t="shared" si="37"/>
        <v>31 Science, engineering and technology associate professionals</v>
      </c>
      <c r="AT14" s="69">
        <v>1.438252043885921</v>
      </c>
      <c r="AU14" s="69">
        <v>1.6659596198440179</v>
      </c>
      <c r="AV14" s="69">
        <v>1.7156940907406011</v>
      </c>
      <c r="AW14" s="69">
        <v>1.4854409192033202</v>
      </c>
      <c r="AX14" s="69">
        <v>1.4824512628839581</v>
      </c>
      <c r="AY14" s="69"/>
      <c r="AZ14" s="69">
        <f t="shared" si="38"/>
        <v>-0.23324282785664296</v>
      </c>
      <c r="BA14" s="69">
        <f>'RD T1'!E158</f>
        <v>0.5892486995006706</v>
      </c>
      <c r="BB14" s="69">
        <f t="shared" si="39"/>
        <v>0.35600587164402764</v>
      </c>
      <c r="BD14" t="str">
        <f t="shared" si="40"/>
        <v>31 Science, engineering and technology associate professionals</v>
      </c>
      <c r="BE14" s="69">
        <v>2.2094491341447831</v>
      </c>
      <c r="BF14" s="69">
        <v>2.2537225262510963</v>
      </c>
      <c r="BG14" s="69">
        <v>2.6391444878493715</v>
      </c>
      <c r="BH14" s="69">
        <v>2.0738153653418072</v>
      </c>
      <c r="BI14" s="69">
        <v>1.6355079379040616</v>
      </c>
      <c r="BJ14" s="69"/>
      <c r="BK14" s="69">
        <f t="shared" si="41"/>
        <v>-1.0036365499453099</v>
      </c>
      <c r="BL14" s="69">
        <f>'RD T1'!E187</f>
        <v>0.6866903566216791</v>
      </c>
      <c r="BM14" s="69">
        <f t="shared" si="42"/>
        <v>-0.31694619332363083</v>
      </c>
      <c r="BO14" t="str">
        <f t="shared" si="43"/>
        <v>31 Science, engineering and technology associate professionals</v>
      </c>
      <c r="BP14" s="69">
        <v>1.6659619098657545</v>
      </c>
      <c r="BQ14" s="69">
        <v>1.9217886958406722</v>
      </c>
      <c r="BR14" s="69">
        <v>1.9458215619467587</v>
      </c>
      <c r="BS14" s="69">
        <v>1.7833918812447909</v>
      </c>
      <c r="BT14" s="69">
        <v>1.6756212835045516</v>
      </c>
      <c r="BU14" s="69"/>
      <c r="BV14" s="69">
        <f t="shared" si="44"/>
        <v>-0.27020027844220706</v>
      </c>
      <c r="BW14" s="69">
        <f>'RD T1'!E216</f>
        <v>0.66343468548539142</v>
      </c>
      <c r="BX14" s="69">
        <f t="shared" si="45"/>
        <v>0.39323440704318435</v>
      </c>
      <c r="BZ14" t="str">
        <f t="shared" si="46"/>
        <v>31 Science, engineering and technology associate professionals</v>
      </c>
      <c r="CA14" s="69">
        <v>1.3353404365327814</v>
      </c>
      <c r="CB14" s="69">
        <v>1.4005817511925565</v>
      </c>
      <c r="CC14" s="69">
        <v>1.4509697637660597</v>
      </c>
      <c r="CD14" s="69">
        <v>1.4114531682056368</v>
      </c>
      <c r="CE14" s="69">
        <v>1.1506019732824533</v>
      </c>
      <c r="CF14" s="69"/>
      <c r="CG14" s="69">
        <f t="shared" si="47"/>
        <v>-0.3003677904836064</v>
      </c>
      <c r="CH14" s="69">
        <f>'RD T1'!E245</f>
        <v>0.45447478976175437</v>
      </c>
      <c r="CI14" s="69">
        <f t="shared" si="48"/>
        <v>0.15410699927814797</v>
      </c>
      <c r="CK14" t="str">
        <f t="shared" si="49"/>
        <v>31 Science, engineering and technology associate professionals</v>
      </c>
      <c r="CL14" s="69">
        <v>0.21072941917506999</v>
      </c>
      <c r="CM14" s="69">
        <v>0.30600148134905542</v>
      </c>
      <c r="CN14" s="69">
        <v>0.35478548602594395</v>
      </c>
      <c r="CO14" s="69">
        <v>0.47637845310382687</v>
      </c>
      <c r="CP14" s="69">
        <v>0.79078419281652113</v>
      </c>
      <c r="CQ14" s="69"/>
      <c r="CR14" s="69">
        <f t="shared" si="50"/>
        <v>0.43599870679057717</v>
      </c>
      <c r="CS14" s="69">
        <f>'RD T1'!E274</f>
        <v>0.19243376088522299</v>
      </c>
      <c r="CT14" s="69">
        <f t="shared" si="51"/>
        <v>0.62843246767580019</v>
      </c>
    </row>
    <row r="15" spans="1:98" x14ac:dyDescent="0.2">
      <c r="A15" s="10" t="str">
        <f>name!D11</f>
        <v>32 Health and social care associate professionals</v>
      </c>
      <c r="B15" s="69">
        <v>6.4633032103528942E-2</v>
      </c>
      <c r="C15" s="69">
        <v>8.4668523516172017E-2</v>
      </c>
      <c r="D15" s="69">
        <v>8.3374391357624672E-2</v>
      </c>
      <c r="E15" s="69">
        <v>0.14400400092009022</v>
      </c>
      <c r="F15" s="69">
        <v>0.20670395899513874</v>
      </c>
      <c r="G15" s="11"/>
      <c r="H15" s="69">
        <f t="shared" si="26"/>
        <v>0.12332956763751407</v>
      </c>
      <c r="I15" s="69">
        <f>'RD T1'!E43</f>
        <v>9.7325363897148409E-2</v>
      </c>
      <c r="J15" s="69">
        <f t="shared" si="27"/>
        <v>0.22065493153466248</v>
      </c>
      <c r="L15" t="str">
        <f t="shared" si="28"/>
        <v>32 Health and social care associate professionals</v>
      </c>
      <c r="M15" s="69">
        <v>1.2893704335565126</v>
      </c>
      <c r="N15" s="69">
        <v>1.8180067437321772</v>
      </c>
      <c r="O15" s="69">
        <v>1.9133853716639511</v>
      </c>
      <c r="P15" s="69">
        <v>3.4327898466841744</v>
      </c>
      <c r="Q15" s="69">
        <v>4.7099260989944245</v>
      </c>
      <c r="R15" s="11"/>
      <c r="S15" s="69">
        <f t="shared" si="29"/>
        <v>2.7965407273304734</v>
      </c>
      <c r="T15" s="69">
        <f>'RD T1'!E72</f>
        <v>2.1947274569358806</v>
      </c>
      <c r="U15" s="69">
        <f t="shared" si="30"/>
        <v>4.991268184266354</v>
      </c>
      <c r="W15" t="str">
        <f t="shared" si="31"/>
        <v>32 Health and social care associate professionals</v>
      </c>
      <c r="X15" s="69">
        <v>3.9612721916728972</v>
      </c>
      <c r="Y15" s="69">
        <v>5.0630143917694186</v>
      </c>
      <c r="Z15" s="69">
        <v>5.1160215021767721</v>
      </c>
      <c r="AA15" s="69">
        <v>8.5386870035267215</v>
      </c>
      <c r="AB15" s="69">
        <v>10.66595458925525</v>
      </c>
      <c r="AC15" s="69"/>
      <c r="AD15" s="69">
        <f t="shared" si="32"/>
        <v>5.549933087078478</v>
      </c>
      <c r="AE15" s="69">
        <f>'RD T1'!E101</f>
        <v>5.6313315715071237</v>
      </c>
      <c r="AF15" s="69">
        <f t="shared" si="33"/>
        <v>11.181264658585601</v>
      </c>
      <c r="AH15" t="str">
        <f t="shared" si="34"/>
        <v>32 Health and social care associate professionals</v>
      </c>
      <c r="AI15" s="69">
        <v>2.6935850488649367</v>
      </c>
      <c r="AJ15" s="69">
        <v>2.5719056914086869</v>
      </c>
      <c r="AK15" s="69">
        <v>2.4504836277502577</v>
      </c>
      <c r="AL15" s="69">
        <v>2.7136610314518186</v>
      </c>
      <c r="AM15" s="69">
        <v>1.712344094167956</v>
      </c>
      <c r="AN15" s="69"/>
      <c r="AO15" s="69">
        <f t="shared" si="35"/>
        <v>-0.73813953358230178</v>
      </c>
      <c r="AP15" s="69">
        <f>'RD T1'!E130</f>
        <v>1.0340680041867409</v>
      </c>
      <c r="AQ15" s="69">
        <f t="shared" si="36"/>
        <v>0.29592847060443916</v>
      </c>
      <c r="AS15" t="str">
        <f t="shared" si="37"/>
        <v>32 Health and social care associate professionals</v>
      </c>
      <c r="AT15" s="69">
        <v>0.61795807064233388</v>
      </c>
      <c r="AU15" s="69">
        <v>0.73964394614479112</v>
      </c>
      <c r="AV15" s="69">
        <v>0.83067579998311258</v>
      </c>
      <c r="AW15" s="69">
        <v>1.1857493412547335</v>
      </c>
      <c r="AX15" s="69">
        <v>1.3737716705242566</v>
      </c>
      <c r="AY15" s="69"/>
      <c r="AZ15" s="69">
        <f t="shared" si="38"/>
        <v>0.54309587054114405</v>
      </c>
      <c r="BA15" s="69">
        <f>'RD T1'!E159</f>
        <v>0.69744262624745179</v>
      </c>
      <c r="BB15" s="69">
        <f t="shared" si="39"/>
        <v>1.240538496788596</v>
      </c>
      <c r="BD15" t="str">
        <f t="shared" si="40"/>
        <v>32 Health and social care associate professionals</v>
      </c>
      <c r="BE15" s="69">
        <v>2.241397908731328</v>
      </c>
      <c r="BF15" s="69">
        <v>2.7140750323493608</v>
      </c>
      <c r="BG15" s="69">
        <v>2.9971828288483424</v>
      </c>
      <c r="BH15" s="69">
        <v>4.7207472486152602</v>
      </c>
      <c r="BI15" s="69">
        <v>5.8398641719164317</v>
      </c>
      <c r="BJ15" s="69"/>
      <c r="BK15" s="69">
        <f t="shared" si="41"/>
        <v>2.8426813430680893</v>
      </c>
      <c r="BL15" s="69">
        <f>'RD T1'!E188</f>
        <v>2.9662830469441412</v>
      </c>
      <c r="BM15" s="69">
        <f t="shared" si="42"/>
        <v>5.8089643900122301</v>
      </c>
      <c r="BO15" t="str">
        <f t="shared" si="43"/>
        <v>32 Health and social care associate professionals</v>
      </c>
      <c r="BP15" s="69">
        <v>1.7736449160371079</v>
      </c>
      <c r="BQ15" s="69">
        <v>1.9614902703609036</v>
      </c>
      <c r="BR15" s="69">
        <v>1.9772162686109307</v>
      </c>
      <c r="BS15" s="69">
        <v>2.9547973266660628</v>
      </c>
      <c r="BT15" s="69">
        <v>2.6210798837049039</v>
      </c>
      <c r="BU15" s="69"/>
      <c r="BV15" s="69">
        <f t="shared" si="44"/>
        <v>0.64386361509397316</v>
      </c>
      <c r="BW15" s="69">
        <f>'RD T1'!E217</f>
        <v>1.4176233552960003</v>
      </c>
      <c r="BX15" s="69">
        <f t="shared" si="45"/>
        <v>2.0614869703899732</v>
      </c>
      <c r="BZ15" t="str">
        <f t="shared" si="46"/>
        <v>32 Health and social care associate professionals</v>
      </c>
      <c r="CA15" s="69">
        <v>0.72747257768181806</v>
      </c>
      <c r="CB15" s="69">
        <v>0.69993012072959992</v>
      </c>
      <c r="CC15" s="69">
        <v>0.59207948090300466</v>
      </c>
      <c r="CD15" s="69">
        <v>0.83016562679026218</v>
      </c>
      <c r="CE15" s="69">
        <v>0.55612210946257679</v>
      </c>
      <c r="CF15" s="69"/>
      <c r="CG15" s="69">
        <f t="shared" si="47"/>
        <v>-3.5957371440427877E-2</v>
      </c>
      <c r="CH15" s="69">
        <f>'RD T1'!E246</f>
        <v>0.31672039807312913</v>
      </c>
      <c r="CI15" s="69">
        <f t="shared" si="48"/>
        <v>0.28076302663270125</v>
      </c>
      <c r="CK15" t="str">
        <f t="shared" si="49"/>
        <v>32 Health and social care associate professionals</v>
      </c>
      <c r="CL15" s="69">
        <v>7.9647065034693695E-2</v>
      </c>
      <c r="CM15" s="69">
        <v>0.10573016305104814</v>
      </c>
      <c r="CN15" s="69">
        <v>0.11160227737916832</v>
      </c>
      <c r="CO15" s="69">
        <v>0.21627919412446039</v>
      </c>
      <c r="CP15" s="69">
        <v>0.38493101449692091</v>
      </c>
      <c r="CQ15" s="69"/>
      <c r="CR15" s="69">
        <f t="shared" si="50"/>
        <v>0.27332873711775257</v>
      </c>
      <c r="CS15" s="69">
        <f>'RD T1'!E275</f>
        <v>0.1001769910816965</v>
      </c>
      <c r="CT15" s="69">
        <f t="shared" si="51"/>
        <v>0.37350572819944905</v>
      </c>
    </row>
    <row r="16" spans="1:98" x14ac:dyDescent="0.2">
      <c r="A16" s="10" t="str">
        <f>name!D12</f>
        <v>33 Protective service occupations</v>
      </c>
      <c r="B16" s="69">
        <v>3.2995956127546015E-2</v>
      </c>
      <c r="C16" s="69">
        <v>3.5325988239731501E-2</v>
      </c>
      <c r="D16" s="69">
        <v>4.1040034288778782E-2</v>
      </c>
      <c r="E16" s="69">
        <v>4.2124484619284717E-2</v>
      </c>
      <c r="F16" s="69">
        <v>5.8304543244474483E-2</v>
      </c>
      <c r="G16" s="11"/>
      <c r="H16" s="69">
        <f t="shared" si="26"/>
        <v>1.7264508955695701E-2</v>
      </c>
      <c r="I16" s="69">
        <f>'RD T1'!E44</f>
        <v>1.6232216423824022E-2</v>
      </c>
      <c r="J16" s="69">
        <f t="shared" si="27"/>
        <v>3.3496725379519726E-2</v>
      </c>
      <c r="L16" t="str">
        <f t="shared" si="28"/>
        <v>33 Protective service occupations</v>
      </c>
      <c r="M16" s="69">
        <v>0.54951738325266575</v>
      </c>
      <c r="N16" s="69">
        <v>0.63415318360811812</v>
      </c>
      <c r="O16" s="69">
        <v>0.77653959509924098</v>
      </c>
      <c r="P16" s="69">
        <v>0.73398570494914195</v>
      </c>
      <c r="Q16" s="69">
        <v>1.0261714790252752</v>
      </c>
      <c r="R16" s="11"/>
      <c r="S16" s="69">
        <f t="shared" si="29"/>
        <v>0.24963188392603419</v>
      </c>
      <c r="T16" s="69">
        <f>'RD T1'!E73</f>
        <v>0.27652611105591612</v>
      </c>
      <c r="U16" s="69">
        <f t="shared" si="30"/>
        <v>0.52615799498195037</v>
      </c>
      <c r="W16" t="str">
        <f t="shared" si="31"/>
        <v>33 Protective service occupations</v>
      </c>
      <c r="X16" s="69">
        <v>2.4118870838028754</v>
      </c>
      <c r="Y16" s="69">
        <v>2.7628659210454516</v>
      </c>
      <c r="Z16" s="69">
        <v>2.988986906053603</v>
      </c>
      <c r="AA16" s="69">
        <v>2.7598429392796437</v>
      </c>
      <c r="AB16" s="69">
        <v>3.5757772463063842</v>
      </c>
      <c r="AC16" s="69"/>
      <c r="AD16" s="69">
        <f t="shared" si="32"/>
        <v>0.58679034025278121</v>
      </c>
      <c r="AE16" s="69">
        <f>'RD T1'!E102</f>
        <v>1.2761836350069511</v>
      </c>
      <c r="AF16" s="69">
        <f t="shared" si="33"/>
        <v>1.8629739752597323</v>
      </c>
      <c r="AH16" t="str">
        <f t="shared" si="34"/>
        <v>33 Protective service occupations</v>
      </c>
      <c r="AI16" s="69">
        <v>0.63003265786033735</v>
      </c>
      <c r="AJ16" s="69">
        <v>0.69556862117815854</v>
      </c>
      <c r="AK16" s="69">
        <v>0.75584680066787979</v>
      </c>
      <c r="AL16" s="69">
        <v>0.69269796887231794</v>
      </c>
      <c r="AM16" s="69">
        <v>0.85617520297977912</v>
      </c>
      <c r="AN16" s="69"/>
      <c r="AO16" s="69">
        <f t="shared" si="35"/>
        <v>0.10032840231189932</v>
      </c>
      <c r="AP16" s="69">
        <f>'RD T1'!E131</f>
        <v>0.27927937085508558</v>
      </c>
      <c r="AQ16" s="69">
        <f t="shared" si="36"/>
        <v>0.37960777316698491</v>
      </c>
      <c r="AS16" t="str">
        <f t="shared" si="37"/>
        <v>33 Protective service occupations</v>
      </c>
      <c r="AT16" s="69">
        <v>0.60108737974739945</v>
      </c>
      <c r="AU16" s="69">
        <v>0.57007986485206363</v>
      </c>
      <c r="AV16" s="69">
        <v>0.6054151524193766</v>
      </c>
      <c r="AW16" s="69">
        <v>0.47147809517391415</v>
      </c>
      <c r="AX16" s="69">
        <v>0.49626952261079144</v>
      </c>
      <c r="AY16" s="69"/>
      <c r="AZ16" s="69">
        <f t="shared" si="38"/>
        <v>-0.10914562980858517</v>
      </c>
      <c r="BA16" s="69">
        <f>'RD T1'!E160</f>
        <v>0.17657045283403947</v>
      </c>
      <c r="BB16" s="69">
        <f t="shared" si="39"/>
        <v>6.74248230254543E-2</v>
      </c>
      <c r="BD16" t="str">
        <f t="shared" si="40"/>
        <v>33 Protective service occupations</v>
      </c>
      <c r="BE16" s="69">
        <v>2.176112462734999</v>
      </c>
      <c r="BF16" s="69">
        <v>1.8558850136185672</v>
      </c>
      <c r="BG16" s="69">
        <v>2.045824020612947</v>
      </c>
      <c r="BH16" s="69">
        <v>1.7217999868920677</v>
      </c>
      <c r="BI16" s="69">
        <v>1.5431152141936681</v>
      </c>
      <c r="BJ16" s="69"/>
      <c r="BK16" s="69">
        <f t="shared" si="41"/>
        <v>-0.50270880641927884</v>
      </c>
      <c r="BL16" s="69">
        <f>'RD T1'!E189</f>
        <v>0.42032355025729096</v>
      </c>
      <c r="BM16" s="69">
        <f t="shared" si="42"/>
        <v>-8.2385256161987885E-2</v>
      </c>
      <c r="BO16" t="str">
        <f t="shared" si="43"/>
        <v>33 Protective service occupations</v>
      </c>
      <c r="BP16" s="69">
        <v>2.2836437025511409</v>
      </c>
      <c r="BQ16" s="69">
        <v>2.2570166053397003</v>
      </c>
      <c r="BR16" s="69">
        <v>2.1416176438560655</v>
      </c>
      <c r="BS16" s="69">
        <v>1.7754561812056724</v>
      </c>
      <c r="BT16" s="69">
        <v>1.384652745246614</v>
      </c>
      <c r="BU16" s="69"/>
      <c r="BV16" s="69">
        <f t="shared" si="44"/>
        <v>-0.75696489860945149</v>
      </c>
      <c r="BW16" s="69">
        <f>'RD T1'!E218</f>
        <v>0.47971633379533596</v>
      </c>
      <c r="BX16" s="69">
        <f t="shared" si="45"/>
        <v>-0.27724856481411553</v>
      </c>
      <c r="BZ16" t="str">
        <f t="shared" si="46"/>
        <v>33 Protective service occupations</v>
      </c>
      <c r="CA16" s="69">
        <v>1.3000723055452534</v>
      </c>
      <c r="CB16" s="69">
        <v>1.1619072535061929</v>
      </c>
      <c r="CC16" s="69">
        <v>1.1325134572707578</v>
      </c>
      <c r="CD16" s="69">
        <v>0.96668333725737621</v>
      </c>
      <c r="CE16" s="69">
        <v>0.80160567993132004</v>
      </c>
      <c r="CF16" s="69"/>
      <c r="CG16" s="69">
        <f t="shared" si="47"/>
        <v>-0.33090777733943777</v>
      </c>
      <c r="CH16" s="69">
        <f>'RD T1'!E247</f>
        <v>0.33175889467653324</v>
      </c>
      <c r="CI16" s="69">
        <f t="shared" si="48"/>
        <v>8.5111733709547499E-4</v>
      </c>
      <c r="CK16" t="str">
        <f t="shared" si="49"/>
        <v>33 Protective service occupations</v>
      </c>
      <c r="CL16" s="69">
        <v>0.16991312146567464</v>
      </c>
      <c r="CM16" s="69">
        <v>0.15528182869752974</v>
      </c>
      <c r="CN16" s="69">
        <v>0.14792348367414382</v>
      </c>
      <c r="CO16" s="69">
        <v>8.3413085890738925E-2</v>
      </c>
      <c r="CP16" s="69">
        <v>8.9789774338194878E-2</v>
      </c>
      <c r="CQ16" s="69"/>
      <c r="CR16" s="69">
        <f t="shared" si="50"/>
        <v>-5.8133709335948941E-2</v>
      </c>
      <c r="CS16" s="69">
        <f>'RD T1'!E276</f>
        <v>1.7624210000052043E-2</v>
      </c>
      <c r="CT16" s="69">
        <f t="shared" si="51"/>
        <v>-4.0509499335896898E-2</v>
      </c>
    </row>
    <row r="17" spans="1:98" x14ac:dyDescent="0.2">
      <c r="A17" s="10" t="str">
        <f>name!D13</f>
        <v>34 Culture, media and sports occupations</v>
      </c>
      <c r="B17" s="69">
        <v>0.19242370649004165</v>
      </c>
      <c r="C17" s="69">
        <v>0.24983992314288692</v>
      </c>
      <c r="D17" s="69">
        <v>0.26777142175859447</v>
      </c>
      <c r="E17" s="69">
        <v>0.28944017855446252</v>
      </c>
      <c r="F17" s="69">
        <v>0.36612576151177972</v>
      </c>
      <c r="G17" s="11"/>
      <c r="H17" s="69">
        <f t="shared" si="26"/>
        <v>9.8354339753185249E-2</v>
      </c>
      <c r="I17" s="69">
        <f>'RD T1'!E45</f>
        <v>0.16834931385939328</v>
      </c>
      <c r="J17" s="69">
        <f t="shared" si="27"/>
        <v>0.26670365361257853</v>
      </c>
      <c r="L17" t="str">
        <f t="shared" si="28"/>
        <v>34 Culture, media and sports occupations</v>
      </c>
      <c r="M17" s="69">
        <v>3.3052580813887102</v>
      </c>
      <c r="N17" s="69">
        <v>3.5798206379412161</v>
      </c>
      <c r="O17" s="69">
        <v>4.245208638141138</v>
      </c>
      <c r="P17" s="69">
        <v>4.3874505359962805</v>
      </c>
      <c r="Q17" s="69">
        <v>5.5455877923972885</v>
      </c>
      <c r="R17" s="11"/>
      <c r="S17" s="69">
        <f t="shared" si="29"/>
        <v>1.3003791542561505</v>
      </c>
      <c r="T17" s="69">
        <f>'RD T1'!E74</f>
        <v>2.4935587960815373</v>
      </c>
      <c r="U17" s="69">
        <f t="shared" si="30"/>
        <v>3.7939379503376878</v>
      </c>
      <c r="W17" t="str">
        <f t="shared" si="31"/>
        <v>34 Culture, media and sports occupations</v>
      </c>
      <c r="X17" s="69">
        <v>7.5927732519366149</v>
      </c>
      <c r="Y17" s="69">
        <v>7.4158376129946877</v>
      </c>
      <c r="Z17" s="69">
        <v>7.4182477114289291</v>
      </c>
      <c r="AA17" s="69">
        <v>6.7793890973763382</v>
      </c>
      <c r="AB17" s="69">
        <v>7.3176327424492751</v>
      </c>
      <c r="AC17" s="69"/>
      <c r="AD17" s="69">
        <f t="shared" si="32"/>
        <v>-0.10061496897965405</v>
      </c>
      <c r="AE17" s="69">
        <f>'RD T1'!E103</f>
        <v>3.4219849007714349</v>
      </c>
      <c r="AF17" s="69">
        <f t="shared" si="33"/>
        <v>3.3213699317917809</v>
      </c>
      <c r="AH17" t="str">
        <f t="shared" si="34"/>
        <v>34 Culture, media and sports occupations</v>
      </c>
      <c r="AI17" s="69">
        <v>0.83985579708237523</v>
      </c>
      <c r="AJ17" s="69">
        <v>0.85833203827903237</v>
      </c>
      <c r="AK17" s="69">
        <v>0.96427573984821868</v>
      </c>
      <c r="AL17" s="69">
        <v>0.84908949811422341</v>
      </c>
      <c r="AM17" s="69">
        <v>1.0407706036620854</v>
      </c>
      <c r="AN17" s="69"/>
      <c r="AO17" s="69">
        <f t="shared" si="35"/>
        <v>7.649486381386672E-2</v>
      </c>
      <c r="AP17" s="69">
        <f>'RD T1'!E132</f>
        <v>0.41886167257622764</v>
      </c>
      <c r="AQ17" s="69">
        <f t="shared" si="36"/>
        <v>0.49535653639009436</v>
      </c>
      <c r="AS17" t="str">
        <f t="shared" si="37"/>
        <v>34 Culture, media and sports occupations</v>
      </c>
      <c r="AT17" s="69">
        <v>1.2276470170062559</v>
      </c>
      <c r="AU17" s="69">
        <v>1.1597513570586606</v>
      </c>
      <c r="AV17" s="69">
        <v>1.134976967572185</v>
      </c>
      <c r="AW17" s="69">
        <v>0.95602644298861683</v>
      </c>
      <c r="AX17" s="69">
        <v>0.93854943937698398</v>
      </c>
      <c r="AY17" s="69"/>
      <c r="AZ17" s="69">
        <f t="shared" si="38"/>
        <v>-0.19642752819520104</v>
      </c>
      <c r="BA17" s="69">
        <f>'RD T1'!E161</f>
        <v>0.44450211153807212</v>
      </c>
      <c r="BB17" s="69">
        <f t="shared" si="39"/>
        <v>0.24807458334287108</v>
      </c>
      <c r="BD17" t="str">
        <f t="shared" si="40"/>
        <v>34 Culture, media and sports occupations</v>
      </c>
      <c r="BE17" s="69">
        <v>2.9541739832519918</v>
      </c>
      <c r="BF17" s="69">
        <v>2.3519601639312882</v>
      </c>
      <c r="BG17" s="69">
        <v>2.5907867086672991</v>
      </c>
      <c r="BH17" s="69">
        <v>2.1438510129126378</v>
      </c>
      <c r="BI17" s="69">
        <v>2.0983711599277184</v>
      </c>
      <c r="BJ17" s="69"/>
      <c r="BK17" s="69">
        <f t="shared" si="41"/>
        <v>-0.49241554873958071</v>
      </c>
      <c r="BL17" s="69">
        <f>'RD T1'!E190</f>
        <v>0.78640927313106346</v>
      </c>
      <c r="BM17" s="69">
        <f t="shared" si="42"/>
        <v>0.29399372439148275</v>
      </c>
      <c r="BO17" t="str">
        <f t="shared" si="43"/>
        <v>34 Culture, media and sports occupations</v>
      </c>
      <c r="BP17" s="69">
        <v>1.7362327837250795</v>
      </c>
      <c r="BQ17" s="69">
        <v>1.3285441445723891</v>
      </c>
      <c r="BR17" s="69">
        <v>1.2113257019394132</v>
      </c>
      <c r="BS17" s="69">
        <v>0.88313134407732707</v>
      </c>
      <c r="BT17" s="69">
        <v>0.50908448656632355</v>
      </c>
      <c r="BU17" s="69"/>
      <c r="BV17" s="69">
        <f t="shared" si="44"/>
        <v>-0.7022412153730897</v>
      </c>
      <c r="BW17" s="69">
        <f>'RD T1'!E219</f>
        <v>0.29890022346868295</v>
      </c>
      <c r="BX17" s="69">
        <f t="shared" si="45"/>
        <v>-0.40334099190440675</v>
      </c>
      <c r="BZ17" t="str">
        <f t="shared" si="46"/>
        <v>34 Culture, media and sports occupations</v>
      </c>
      <c r="CA17" s="69">
        <v>1.2870530632069541</v>
      </c>
      <c r="CB17" s="69">
        <v>1.0688836265175465</v>
      </c>
      <c r="CC17" s="69">
        <v>0.96152263897835699</v>
      </c>
      <c r="CD17" s="69">
        <v>0.7313409483036184</v>
      </c>
      <c r="CE17" s="69">
        <v>0.41477615600057888</v>
      </c>
      <c r="CF17" s="69"/>
      <c r="CG17" s="69">
        <f t="shared" si="47"/>
        <v>-0.54674648297777817</v>
      </c>
      <c r="CH17" s="69">
        <f>'RD T1'!E248</f>
        <v>0.234522412743908</v>
      </c>
      <c r="CI17" s="69">
        <f t="shared" si="48"/>
        <v>-0.31222407023387017</v>
      </c>
      <c r="CK17" t="str">
        <f t="shared" si="49"/>
        <v>34 Culture, media and sports occupations</v>
      </c>
      <c r="CL17" s="69">
        <v>0.31012563075366661</v>
      </c>
      <c r="CM17" s="69">
        <v>0.34103473527226286</v>
      </c>
      <c r="CN17" s="69">
        <v>0.32671709906336088</v>
      </c>
      <c r="CO17" s="69">
        <v>0.36993683249937592</v>
      </c>
      <c r="CP17" s="69">
        <v>0.4930067740368122</v>
      </c>
      <c r="CQ17" s="69"/>
      <c r="CR17" s="69">
        <f t="shared" si="50"/>
        <v>0.16628967497345132</v>
      </c>
      <c r="CS17" s="69">
        <f>'RD T1'!E277</f>
        <v>0.11915431029296286</v>
      </c>
      <c r="CT17" s="69">
        <f t="shared" si="51"/>
        <v>0.28544398526641418</v>
      </c>
    </row>
    <row r="18" spans="1:98" x14ac:dyDescent="0.2">
      <c r="A18" s="10" t="str">
        <f>name!D14</f>
        <v>35 Business and public service associate professionals</v>
      </c>
      <c r="B18" s="69">
        <v>0.62692964276339269</v>
      </c>
      <c r="C18" s="69">
        <v>0.76904166237638205</v>
      </c>
      <c r="D18" s="69">
        <v>0.89281066180884183</v>
      </c>
      <c r="E18" s="69">
        <v>1.0423025441828333</v>
      </c>
      <c r="F18" s="69">
        <v>1.3810312156109756</v>
      </c>
      <c r="G18" s="11"/>
      <c r="H18" s="69">
        <f t="shared" si="26"/>
        <v>0.48822055380213381</v>
      </c>
      <c r="I18" s="69">
        <f>'RD T1'!E46</f>
        <v>0.55206503628235781</v>
      </c>
      <c r="J18" s="69">
        <f t="shared" si="27"/>
        <v>1.0402855900844916</v>
      </c>
      <c r="L18" t="str">
        <f t="shared" si="28"/>
        <v>35 Business and public service associate professionals</v>
      </c>
      <c r="M18" s="69">
        <v>6.5752089383387364</v>
      </c>
      <c r="N18" s="69">
        <v>8.2455714754885996</v>
      </c>
      <c r="O18" s="69">
        <v>8.828720924221658</v>
      </c>
      <c r="P18" s="69">
        <v>10.088054163180365</v>
      </c>
      <c r="Q18" s="69">
        <v>12.550722287231013</v>
      </c>
      <c r="R18" s="11"/>
      <c r="S18" s="69">
        <f t="shared" si="29"/>
        <v>3.7220013630093547</v>
      </c>
      <c r="T18" s="69">
        <f>'RD T1'!E75</f>
        <v>5.3094357175432645</v>
      </c>
      <c r="U18" s="69">
        <f t="shared" si="30"/>
        <v>9.0314370805526192</v>
      </c>
      <c r="W18" t="str">
        <f t="shared" si="31"/>
        <v>35 Business and public service associate professionals</v>
      </c>
      <c r="X18" s="69">
        <v>15.067764235838744</v>
      </c>
      <c r="Y18" s="69">
        <v>16.798375776456982</v>
      </c>
      <c r="Z18" s="69">
        <v>16.772290472945425</v>
      </c>
      <c r="AA18" s="69">
        <v>17.258641096064846</v>
      </c>
      <c r="AB18" s="69">
        <v>18.593053308910896</v>
      </c>
      <c r="AC18" s="69"/>
      <c r="AD18" s="69">
        <f t="shared" si="32"/>
        <v>1.8207628359654713</v>
      </c>
      <c r="AE18" s="69">
        <f>'RD T1'!E104</f>
        <v>8.8646564251262987</v>
      </c>
      <c r="AF18" s="69">
        <f t="shared" si="33"/>
        <v>10.68541926109177</v>
      </c>
      <c r="AH18" t="str">
        <f t="shared" si="34"/>
        <v>35 Business and public service associate professionals</v>
      </c>
      <c r="AI18" s="69">
        <v>3.8608059217779571</v>
      </c>
      <c r="AJ18" s="69">
        <v>4.3316108842685539</v>
      </c>
      <c r="AK18" s="69">
        <v>4.4745420221563563</v>
      </c>
      <c r="AL18" s="69">
        <v>4.596938973153998</v>
      </c>
      <c r="AM18" s="69">
        <v>5.1680040815116284</v>
      </c>
      <c r="AN18" s="69"/>
      <c r="AO18" s="69">
        <f t="shared" si="35"/>
        <v>0.69346205935527205</v>
      </c>
      <c r="AP18" s="69">
        <f>'RD T1'!E133</f>
        <v>2.3129305186346105</v>
      </c>
      <c r="AQ18" s="69">
        <f t="shared" si="36"/>
        <v>3.0063925779898826</v>
      </c>
      <c r="AS18" t="str">
        <f t="shared" si="37"/>
        <v>35 Business and public service associate professionals</v>
      </c>
      <c r="AT18" s="69">
        <v>3.5466682298542276</v>
      </c>
      <c r="AU18" s="69">
        <v>3.983901574608232</v>
      </c>
      <c r="AV18" s="69">
        <v>4.0608072100905339</v>
      </c>
      <c r="AW18" s="69">
        <v>4.104268435500674</v>
      </c>
      <c r="AX18" s="69">
        <v>4.5608379050685768</v>
      </c>
      <c r="AY18" s="69"/>
      <c r="AZ18" s="69">
        <f t="shared" si="38"/>
        <v>0.50003069497804287</v>
      </c>
      <c r="BA18" s="69">
        <f>'RD T1'!E162</f>
        <v>2.0391826011374143</v>
      </c>
      <c r="BB18" s="69">
        <f t="shared" si="39"/>
        <v>2.5392132961154572</v>
      </c>
      <c r="BD18" t="str">
        <f t="shared" si="40"/>
        <v>35 Business and public service associate professionals</v>
      </c>
      <c r="BE18" s="69">
        <v>10.025852419065911</v>
      </c>
      <c r="BF18" s="69">
        <v>9.6870445952886914</v>
      </c>
      <c r="BG18" s="69">
        <v>10.685960491032029</v>
      </c>
      <c r="BH18" s="69">
        <v>10.086753153970987</v>
      </c>
      <c r="BI18" s="69">
        <v>9.7825547096216852</v>
      </c>
      <c r="BJ18" s="69"/>
      <c r="BK18" s="69">
        <f t="shared" si="41"/>
        <v>-0.90340578141034378</v>
      </c>
      <c r="BL18" s="69">
        <f>'RD T1'!E191</f>
        <v>4.314716848880634</v>
      </c>
      <c r="BM18" s="69">
        <f t="shared" si="42"/>
        <v>3.4113110674702902</v>
      </c>
      <c r="BO18" t="str">
        <f t="shared" si="43"/>
        <v>35 Business and public service associate professionals</v>
      </c>
      <c r="BP18" s="69">
        <v>8.3153472801058381</v>
      </c>
      <c r="BQ18" s="69">
        <v>8.2505016215029325</v>
      </c>
      <c r="BR18" s="69">
        <v>7.9256194741012811</v>
      </c>
      <c r="BS18" s="69">
        <v>7.5273480565896786</v>
      </c>
      <c r="BT18" s="69">
        <v>6.3727095638790967</v>
      </c>
      <c r="BU18" s="69"/>
      <c r="BV18" s="69">
        <f t="shared" si="44"/>
        <v>-1.5529099102221844</v>
      </c>
      <c r="BW18" s="69">
        <f>'RD T1'!E220</f>
        <v>2.772785097318113</v>
      </c>
      <c r="BX18" s="69">
        <f t="shared" si="45"/>
        <v>1.2198751870959286</v>
      </c>
      <c r="BZ18" t="str">
        <f t="shared" si="46"/>
        <v>35 Business and public service associate professionals</v>
      </c>
      <c r="CA18" s="69">
        <v>4.9488193059068193</v>
      </c>
      <c r="CB18" s="69">
        <v>4.6422267536044668</v>
      </c>
      <c r="CC18" s="69">
        <v>4.2436315648469787</v>
      </c>
      <c r="CD18" s="69">
        <v>3.9234899448709459</v>
      </c>
      <c r="CE18" s="69">
        <v>2.5544908469962784</v>
      </c>
      <c r="CF18" s="69"/>
      <c r="CG18" s="69">
        <f t="shared" si="47"/>
        <v>-1.6891407178507003</v>
      </c>
      <c r="CH18" s="69">
        <f>'RD T1'!E249</f>
        <v>1.2168394911697011</v>
      </c>
      <c r="CI18" s="69">
        <f t="shared" si="48"/>
        <v>-0.47230122668099916</v>
      </c>
      <c r="CK18" t="str">
        <f t="shared" si="49"/>
        <v>35 Business and public service associate professionals</v>
      </c>
      <c r="CL18" s="69">
        <v>0.81591030213943527</v>
      </c>
      <c r="CM18" s="69">
        <v>0.91988932680614188</v>
      </c>
      <c r="CN18" s="69">
        <v>0.92023285666041776</v>
      </c>
      <c r="CO18" s="69">
        <v>0.99906090674734471</v>
      </c>
      <c r="CP18" s="69">
        <v>1.2980450005145705</v>
      </c>
      <c r="CQ18" s="69"/>
      <c r="CR18" s="69">
        <f t="shared" si="50"/>
        <v>0.37781214385415274</v>
      </c>
      <c r="CS18" s="69">
        <f>'RD T1'!E278</f>
        <v>0.31074832954532483</v>
      </c>
      <c r="CT18" s="69">
        <f t="shared" si="51"/>
        <v>0.68856047339947757</v>
      </c>
    </row>
    <row r="19" spans="1:98" x14ac:dyDescent="0.2">
      <c r="A19" s="10" t="str">
        <f>name!D15</f>
        <v>41 Administrative occupations</v>
      </c>
      <c r="B19" s="69">
        <v>0.33954469243211838</v>
      </c>
      <c r="C19" s="69">
        <v>0.39283232801281409</v>
      </c>
      <c r="D19" s="69">
        <v>0.48085425739852466</v>
      </c>
      <c r="E19" s="69">
        <v>0.58701933430603626</v>
      </c>
      <c r="F19" s="69">
        <v>0.81911697887693824</v>
      </c>
      <c r="G19" s="11"/>
      <c r="H19" s="69">
        <f t="shared" si="26"/>
        <v>0.33826272147841357</v>
      </c>
      <c r="I19" s="69">
        <f>'RD T1'!E47</f>
        <v>0.34883790008601512</v>
      </c>
      <c r="J19" s="69">
        <f t="shared" si="27"/>
        <v>0.68710062156442864</v>
      </c>
      <c r="L19" t="str">
        <f t="shared" si="28"/>
        <v>41 Administrative occupations</v>
      </c>
      <c r="M19" s="69">
        <v>3.9615576889557573</v>
      </c>
      <c r="N19" s="69">
        <v>4.8503209932689515</v>
      </c>
      <c r="O19" s="69">
        <v>5.2325611504894187</v>
      </c>
      <c r="P19" s="69">
        <v>6.5340001348194825</v>
      </c>
      <c r="Q19" s="69">
        <v>8.643538737991868</v>
      </c>
      <c r="R19" s="11"/>
      <c r="S19" s="69">
        <f t="shared" si="29"/>
        <v>3.4109775875024493</v>
      </c>
      <c r="T19" s="69">
        <f>'RD T1'!E76</f>
        <v>3.8436514642305504</v>
      </c>
      <c r="U19" s="69">
        <f t="shared" si="30"/>
        <v>7.2546290517329997</v>
      </c>
      <c r="W19" t="str">
        <f t="shared" si="31"/>
        <v>41 Administrative occupations</v>
      </c>
      <c r="X19" s="69">
        <v>13.505744792330047</v>
      </c>
      <c r="Y19" s="69">
        <v>14.660140961501417</v>
      </c>
      <c r="Z19" s="69">
        <v>15.12577130825656</v>
      </c>
      <c r="AA19" s="69">
        <v>17.495935275035041</v>
      </c>
      <c r="AB19" s="69">
        <v>20.83259127015565</v>
      </c>
      <c r="AC19" s="69"/>
      <c r="AD19" s="69">
        <f t="shared" si="32"/>
        <v>5.7068199618990896</v>
      </c>
      <c r="AE19" s="69">
        <f>'RD T1'!E105</f>
        <v>10.207298987488112</v>
      </c>
      <c r="AF19" s="69">
        <f t="shared" si="33"/>
        <v>15.914118949387202</v>
      </c>
      <c r="AH19" t="str">
        <f t="shared" si="34"/>
        <v>41 Administrative occupations</v>
      </c>
      <c r="AI19" s="69">
        <v>4.9224727311984511</v>
      </c>
      <c r="AJ19" s="69">
        <v>5.4900137649833329</v>
      </c>
      <c r="AK19" s="69">
        <v>5.7853046858567563</v>
      </c>
      <c r="AL19" s="69">
        <v>6.5178736789758975</v>
      </c>
      <c r="AM19" s="69">
        <v>7.6507334959887503</v>
      </c>
      <c r="AN19" s="69"/>
      <c r="AO19" s="69">
        <f t="shared" si="35"/>
        <v>1.865428810131994</v>
      </c>
      <c r="AP19" s="69">
        <f>'RD T1'!E134</f>
        <v>3.9799959699702052</v>
      </c>
      <c r="AQ19" s="69">
        <f t="shared" si="36"/>
        <v>5.8454247801021992</v>
      </c>
      <c r="AS19" t="str">
        <f t="shared" si="37"/>
        <v>41 Administrative occupations</v>
      </c>
      <c r="AT19" s="69">
        <v>4.5430576941049861</v>
      </c>
      <c r="AU19" s="69">
        <v>4.9034700626590286</v>
      </c>
      <c r="AV19" s="69">
        <v>5.1146367178653707</v>
      </c>
      <c r="AW19" s="69">
        <v>5.4012507230399978</v>
      </c>
      <c r="AX19" s="69">
        <v>6.2272608335348103</v>
      </c>
      <c r="AY19" s="69"/>
      <c r="AZ19" s="69">
        <f t="shared" si="38"/>
        <v>1.1126241156694396</v>
      </c>
      <c r="BA19" s="69">
        <f>'RD T1'!E163</f>
        <v>3.1255554198985371</v>
      </c>
      <c r="BB19" s="69">
        <f t="shared" si="39"/>
        <v>4.2381795355679763</v>
      </c>
      <c r="BD19" t="str">
        <f t="shared" si="40"/>
        <v>41 Administrative occupations</v>
      </c>
      <c r="BE19" s="69">
        <v>15.093645363700142</v>
      </c>
      <c r="BF19" s="69">
        <v>13.850293675887292</v>
      </c>
      <c r="BG19" s="69">
        <v>15.039094867503604</v>
      </c>
      <c r="BH19" s="69">
        <v>14.237123762530068</v>
      </c>
      <c r="BI19" s="69">
        <v>11.048731559678718</v>
      </c>
      <c r="BJ19" s="69"/>
      <c r="BK19" s="69">
        <f t="shared" si="41"/>
        <v>-3.9903633078248859</v>
      </c>
      <c r="BL19" s="69">
        <f>'RD T1'!E192</f>
        <v>6.5544166785772537</v>
      </c>
      <c r="BM19" s="69">
        <f t="shared" si="42"/>
        <v>2.5640533707523678</v>
      </c>
      <c r="BO19" t="str">
        <f t="shared" si="43"/>
        <v>41 Administrative occupations</v>
      </c>
      <c r="BP19" s="69">
        <v>16.973905856008379</v>
      </c>
      <c r="BQ19" s="69">
        <v>15.017297982533416</v>
      </c>
      <c r="BR19" s="69">
        <v>14.921357829343981</v>
      </c>
      <c r="BS19" s="69">
        <v>14.03992857387286</v>
      </c>
      <c r="BT19" s="69">
        <v>9.2429542500423665</v>
      </c>
      <c r="BU19" s="69"/>
      <c r="BV19" s="69">
        <f t="shared" si="44"/>
        <v>-5.6784035793016141</v>
      </c>
      <c r="BW19" s="69">
        <f>'RD T1'!E221</f>
        <v>5.2644381910947464</v>
      </c>
      <c r="BX19" s="69">
        <f t="shared" si="45"/>
        <v>-0.41396538820686768</v>
      </c>
      <c r="BZ19" t="str">
        <f t="shared" si="46"/>
        <v>41 Administrative occupations</v>
      </c>
      <c r="CA19" s="69">
        <v>9.2239416969990735</v>
      </c>
      <c r="CB19" s="69">
        <v>8.135588583412849</v>
      </c>
      <c r="CC19" s="69">
        <v>6.9308482578515935</v>
      </c>
      <c r="CD19" s="69">
        <v>5.1969585520504484</v>
      </c>
      <c r="CE19" s="69">
        <v>1.6854014632405099</v>
      </c>
      <c r="CF19" s="69"/>
      <c r="CG19" s="69">
        <f t="shared" si="47"/>
        <v>-5.2454467946110839</v>
      </c>
      <c r="CH19" s="69">
        <f>'RD T1'!E250</f>
        <v>1.5440595449240282</v>
      </c>
      <c r="CI19" s="69">
        <f t="shared" si="48"/>
        <v>-3.7013872496870555</v>
      </c>
      <c r="CK19" t="str">
        <f t="shared" si="49"/>
        <v>41 Administrative occupations</v>
      </c>
      <c r="CL19" s="69">
        <v>1.5841751208352373</v>
      </c>
      <c r="CM19" s="69">
        <v>1.7397983826903352</v>
      </c>
      <c r="CN19" s="69">
        <v>1.616703790137858</v>
      </c>
      <c r="CO19" s="69">
        <v>1.2576465445021083</v>
      </c>
      <c r="CP19" s="69">
        <v>0.94837742552694249</v>
      </c>
      <c r="CQ19" s="69"/>
      <c r="CR19" s="69">
        <f t="shared" si="50"/>
        <v>-0.66832636461091555</v>
      </c>
      <c r="CS19" s="69">
        <f>'RD T1'!E279</f>
        <v>0.32109917104784602</v>
      </c>
      <c r="CT19" s="69">
        <f t="shared" si="51"/>
        <v>-0.34722719356306952</v>
      </c>
    </row>
    <row r="20" spans="1:98" x14ac:dyDescent="0.2">
      <c r="A20" s="10" t="str">
        <f>name!D16</f>
        <v>42 Secretarial and related occupations</v>
      </c>
      <c r="B20" s="69">
        <v>3.6114495367134021E-2</v>
      </c>
      <c r="C20" s="69">
        <v>4.7892450041475743E-2</v>
      </c>
      <c r="D20" s="69">
        <v>4.8700163630173668E-2</v>
      </c>
      <c r="E20" s="69">
        <v>7.7590435536075544E-2</v>
      </c>
      <c r="F20" s="69">
        <v>0.14622357003565789</v>
      </c>
      <c r="G20" s="11"/>
      <c r="H20" s="69">
        <f t="shared" si="26"/>
        <v>9.7523406405484223E-2</v>
      </c>
      <c r="I20" s="69">
        <f>'RD T1'!E48</f>
        <v>6.181314325040569E-2</v>
      </c>
      <c r="J20" s="69">
        <f t="shared" si="27"/>
        <v>0.15933654965588992</v>
      </c>
      <c r="L20" t="str">
        <f t="shared" si="28"/>
        <v>42 Secretarial and related occupations</v>
      </c>
      <c r="M20" s="69">
        <v>0.81748437107802319</v>
      </c>
      <c r="N20" s="69">
        <v>0.96112798678519185</v>
      </c>
      <c r="O20" s="69">
        <v>1.0041677412350367</v>
      </c>
      <c r="P20" s="69">
        <v>1.375684288049754</v>
      </c>
      <c r="Q20" s="69">
        <v>1.6696756158075647</v>
      </c>
      <c r="R20" s="11"/>
      <c r="S20" s="69">
        <f t="shared" si="29"/>
        <v>0.66550787457252802</v>
      </c>
      <c r="T20" s="69">
        <f>'RD T1'!E77</f>
        <v>0.84002766548870911</v>
      </c>
      <c r="U20" s="69">
        <f t="shared" si="30"/>
        <v>1.5055355400612371</v>
      </c>
      <c r="W20" t="str">
        <f t="shared" si="31"/>
        <v>42 Secretarial and related occupations</v>
      </c>
      <c r="X20" s="69">
        <v>2.8439688979608131</v>
      </c>
      <c r="Y20" s="69">
        <v>2.9520328315537157</v>
      </c>
      <c r="Z20" s="69">
        <v>2.9794626613293227</v>
      </c>
      <c r="AA20" s="69">
        <v>3.7571325739503956</v>
      </c>
      <c r="AB20" s="69">
        <v>5.5052425761217183</v>
      </c>
      <c r="AC20" s="69"/>
      <c r="AD20" s="69">
        <f t="shared" si="32"/>
        <v>2.5257799147923956</v>
      </c>
      <c r="AE20" s="69">
        <f>'RD T1'!E106</f>
        <v>2.5498001047384729</v>
      </c>
      <c r="AF20" s="69">
        <f t="shared" si="33"/>
        <v>5.075580019530868</v>
      </c>
      <c r="AH20" t="str">
        <f t="shared" si="34"/>
        <v>42 Secretarial and related occupations</v>
      </c>
      <c r="AI20" s="69">
        <v>1.4118161565463399</v>
      </c>
      <c r="AJ20" s="69">
        <v>1.4767642601466633</v>
      </c>
      <c r="AK20" s="69">
        <v>1.5212311609843547</v>
      </c>
      <c r="AL20" s="69">
        <v>1.7607308073931209</v>
      </c>
      <c r="AM20" s="69">
        <v>2.0323201731587384</v>
      </c>
      <c r="AN20" s="69"/>
      <c r="AO20" s="69">
        <f t="shared" si="35"/>
        <v>0.51108901217438363</v>
      </c>
      <c r="AP20" s="69">
        <f>'RD T1'!E135</f>
        <v>1.0771229366757125</v>
      </c>
      <c r="AQ20" s="69">
        <f t="shared" si="36"/>
        <v>1.5882119488500961</v>
      </c>
      <c r="AS20" t="str">
        <f t="shared" si="37"/>
        <v>42 Secretarial and related occupations</v>
      </c>
      <c r="AT20" s="69">
        <v>1.1198728130838755</v>
      </c>
      <c r="AU20" s="69">
        <v>1.1345256596410138</v>
      </c>
      <c r="AV20" s="69">
        <v>1.1658055479018594</v>
      </c>
      <c r="AW20" s="69">
        <v>1.323200575374363</v>
      </c>
      <c r="AX20" s="69">
        <v>1.3383394789625556</v>
      </c>
      <c r="AY20" s="69"/>
      <c r="AZ20" s="69">
        <f t="shared" si="38"/>
        <v>0.17253393106069614</v>
      </c>
      <c r="BA20" s="69">
        <f>'RD T1'!E164</f>
        <v>0.74176104249412755</v>
      </c>
      <c r="BB20" s="69">
        <f t="shared" si="39"/>
        <v>0.9142949735548237</v>
      </c>
      <c r="BD20" t="str">
        <f t="shared" si="40"/>
        <v>42 Secretarial and related occupations</v>
      </c>
      <c r="BE20" s="69">
        <v>4.0474605889166666</v>
      </c>
      <c r="BF20" s="69">
        <v>3.6227447988990686</v>
      </c>
      <c r="BG20" s="69">
        <v>3.7715944534119479</v>
      </c>
      <c r="BH20" s="69">
        <v>3.4455965685248384</v>
      </c>
      <c r="BI20" s="69">
        <v>0.64131724439179594</v>
      </c>
      <c r="BJ20" s="69"/>
      <c r="BK20" s="69">
        <f t="shared" si="41"/>
        <v>-3.1302772090201518</v>
      </c>
      <c r="BL20" s="69">
        <f>'RD T1'!E193</f>
        <v>1.2393273365385447</v>
      </c>
      <c r="BM20" s="69">
        <f t="shared" si="42"/>
        <v>-1.8909498724816072</v>
      </c>
      <c r="BO20" t="str">
        <f t="shared" si="43"/>
        <v>42 Secretarial and related occupations</v>
      </c>
      <c r="BP20" s="69">
        <v>5.3464318184420252</v>
      </c>
      <c r="BQ20" s="69">
        <v>4.0687060410725584</v>
      </c>
      <c r="BR20" s="69">
        <v>3.941101042654017</v>
      </c>
      <c r="BS20" s="69">
        <v>2.8468871852773918</v>
      </c>
      <c r="BT20" s="69">
        <v>0.53567556424119656</v>
      </c>
      <c r="BU20" s="69"/>
      <c r="BV20" s="69">
        <f t="shared" si="44"/>
        <v>-3.4054254784128206</v>
      </c>
      <c r="BW20" s="69">
        <f>'RD T1'!E222</f>
        <v>0.93620327409741166</v>
      </c>
      <c r="BX20" s="69">
        <f t="shared" si="45"/>
        <v>-2.4692222043154088</v>
      </c>
      <c r="BZ20" t="str">
        <f t="shared" si="46"/>
        <v>42 Secretarial and related occupations</v>
      </c>
      <c r="CA20" s="69">
        <v>4.1857332926991049</v>
      </c>
      <c r="CB20" s="69">
        <v>3.7929153312017387</v>
      </c>
      <c r="CC20" s="69">
        <v>3.0795927102651874</v>
      </c>
      <c r="CD20" s="69">
        <v>1.3084895837136867</v>
      </c>
      <c r="CE20" s="69">
        <v>0.18289990060394354</v>
      </c>
      <c r="CF20" s="69"/>
      <c r="CG20" s="69">
        <f t="shared" si="47"/>
        <v>-2.8966928096612441</v>
      </c>
      <c r="CH20" s="69">
        <f>'RD T1'!E251</f>
        <v>0.4911473114999258</v>
      </c>
      <c r="CI20" s="69">
        <f t="shared" si="48"/>
        <v>-2.4055454981613185</v>
      </c>
      <c r="CK20" t="str">
        <f t="shared" si="49"/>
        <v>42 Secretarial and related occupations</v>
      </c>
      <c r="CL20" s="69">
        <v>0.72171855330946355</v>
      </c>
      <c r="CM20" s="69">
        <v>0.80056393946134552</v>
      </c>
      <c r="CN20" s="69">
        <v>0.75042208237213648</v>
      </c>
      <c r="CO20" s="69">
        <v>0.60038045188505584</v>
      </c>
      <c r="CP20" s="69">
        <v>0.3516978860986672</v>
      </c>
      <c r="CQ20" s="69"/>
      <c r="CR20" s="69">
        <f t="shared" si="50"/>
        <v>-0.39872419627346928</v>
      </c>
      <c r="CS20" s="69">
        <f>'RD T1'!E280</f>
        <v>0.18284395688948257</v>
      </c>
      <c r="CT20" s="69">
        <f t="shared" si="51"/>
        <v>-0.21588023938398671</v>
      </c>
    </row>
    <row r="21" spans="1:98" x14ac:dyDescent="0.2">
      <c r="A21" s="10" t="str">
        <f>name!D17</f>
        <v>51 Skilled agricultural and related trades</v>
      </c>
      <c r="B21" s="69">
        <v>2.5154202544282619E-2</v>
      </c>
      <c r="C21" s="69">
        <v>3.1638471515404623E-2</v>
      </c>
      <c r="D21" s="69">
        <v>2.9782029496553095E-2</v>
      </c>
      <c r="E21" s="69">
        <v>3.5241829231112971E-2</v>
      </c>
      <c r="F21" s="69">
        <v>4.4834761052000752E-2</v>
      </c>
      <c r="G21" s="11"/>
      <c r="H21" s="69">
        <f t="shared" si="26"/>
        <v>1.5052731555447656E-2</v>
      </c>
      <c r="I21" s="69">
        <f>'RD T1'!E49</f>
        <v>2.6843921195683202E-2</v>
      </c>
      <c r="J21" s="69">
        <f t="shared" si="27"/>
        <v>4.1896652751130858E-2</v>
      </c>
      <c r="L21" t="str">
        <f t="shared" si="28"/>
        <v>51 Skilled agricultural and related trades</v>
      </c>
      <c r="M21" s="69">
        <v>0.15744587115965114</v>
      </c>
      <c r="N21" s="69">
        <v>0.20168116013958318</v>
      </c>
      <c r="O21" s="69">
        <v>0.15926807960168604</v>
      </c>
      <c r="P21" s="69">
        <v>0.16998912820357889</v>
      </c>
      <c r="Q21" s="69">
        <v>0.22244252696112038</v>
      </c>
      <c r="R21" s="11"/>
      <c r="S21" s="69">
        <f t="shared" si="29"/>
        <v>6.3174447359434338E-2</v>
      </c>
      <c r="T21" s="69">
        <f>'RD T1'!E78</f>
        <v>0.10825728856907306</v>
      </c>
      <c r="U21" s="69">
        <f t="shared" si="30"/>
        <v>0.17143173592850741</v>
      </c>
      <c r="W21" t="str">
        <f t="shared" si="31"/>
        <v>51 Skilled agricultural and related trades</v>
      </c>
      <c r="X21" s="69">
        <v>1.2148661814033728</v>
      </c>
      <c r="Y21" s="69">
        <v>1.3865747809837312</v>
      </c>
      <c r="Z21" s="69">
        <v>1.3139365347071243</v>
      </c>
      <c r="AA21" s="69">
        <v>1.4757169911684724</v>
      </c>
      <c r="AB21" s="69">
        <v>2.1104056469260688</v>
      </c>
      <c r="AC21" s="69"/>
      <c r="AD21" s="69">
        <f t="shared" si="32"/>
        <v>0.79646911221894445</v>
      </c>
      <c r="AE21" s="69">
        <f>'RD T1'!E107</f>
        <v>1.1350133676929874</v>
      </c>
      <c r="AF21" s="69">
        <f t="shared" si="33"/>
        <v>1.9314824799119319</v>
      </c>
      <c r="AH21" t="str">
        <f t="shared" si="34"/>
        <v>51 Skilled agricultural and related trades</v>
      </c>
      <c r="AI21" s="69">
        <v>0.52549768780877382</v>
      </c>
      <c r="AJ21" s="69">
        <v>0.64852836574678352</v>
      </c>
      <c r="AK21" s="69">
        <v>0.50561494773331217</v>
      </c>
      <c r="AL21" s="69">
        <v>0.53282167275118764</v>
      </c>
      <c r="AM21" s="69">
        <v>0.69490496730181606</v>
      </c>
      <c r="AN21" s="69"/>
      <c r="AO21" s="69">
        <f t="shared" si="35"/>
        <v>0.18929001956850389</v>
      </c>
      <c r="AP21" s="69">
        <f>'RD T1'!E136</f>
        <v>0.41962749285372131</v>
      </c>
      <c r="AQ21" s="69">
        <f t="shared" si="36"/>
        <v>0.60891751242222525</v>
      </c>
      <c r="AS21" t="str">
        <f t="shared" si="37"/>
        <v>51 Skilled agricultural and related trades</v>
      </c>
      <c r="AT21" s="69">
        <v>0.69993865766085039</v>
      </c>
      <c r="AU21" s="69">
        <v>0.97311433403534853</v>
      </c>
      <c r="AV21" s="69">
        <v>0.74058893415391625</v>
      </c>
      <c r="AW21" s="69">
        <v>0.7450760447554271</v>
      </c>
      <c r="AX21" s="69">
        <v>0.9926164040261185</v>
      </c>
      <c r="AY21" s="69"/>
      <c r="AZ21" s="69">
        <f t="shared" si="38"/>
        <v>0.25202746987220226</v>
      </c>
      <c r="BA21" s="69">
        <f>'RD T1'!E165</f>
        <v>0.53651951662030284</v>
      </c>
      <c r="BB21" s="69">
        <f t="shared" si="39"/>
        <v>0.7885469864925051</v>
      </c>
      <c r="BD21" t="str">
        <f t="shared" si="40"/>
        <v>51 Skilled agricultural and related trades</v>
      </c>
      <c r="BE21" s="69">
        <v>1.3389077467248227</v>
      </c>
      <c r="BF21" s="69">
        <v>1.3455126898713843</v>
      </c>
      <c r="BG21" s="69">
        <v>1.0967210309121496</v>
      </c>
      <c r="BH21" s="69">
        <v>1.0131627746351022</v>
      </c>
      <c r="BI21" s="69">
        <v>1.0186340309745923</v>
      </c>
      <c r="BJ21" s="69"/>
      <c r="BK21" s="69">
        <f t="shared" si="41"/>
        <v>-7.80869999375573E-2</v>
      </c>
      <c r="BL21" s="69">
        <f>'RD T1'!E194</f>
        <v>0.54668627619778976</v>
      </c>
      <c r="BM21" s="69">
        <f t="shared" si="42"/>
        <v>0.46859927626023246</v>
      </c>
      <c r="BO21" t="str">
        <f t="shared" si="43"/>
        <v>51 Skilled agricultural and related trades</v>
      </c>
      <c r="BP21" s="69">
        <v>1.9228781532342514</v>
      </c>
      <c r="BQ21" s="69">
        <v>2.1596695981597271</v>
      </c>
      <c r="BR21" s="69">
        <v>1.5172312168786495</v>
      </c>
      <c r="BS21" s="69">
        <v>1.516275445129551</v>
      </c>
      <c r="BT21" s="69">
        <v>1.5346805244740991</v>
      </c>
      <c r="BU21" s="69"/>
      <c r="BV21" s="69">
        <f t="shared" si="44"/>
        <v>1.7449307595449604E-2</v>
      </c>
      <c r="BW21" s="69">
        <f>'RD T1'!E223</f>
        <v>0.79743245419418074</v>
      </c>
      <c r="BX21" s="69">
        <f t="shared" si="45"/>
        <v>0.81488176178963034</v>
      </c>
      <c r="BZ21" t="str">
        <f t="shared" si="46"/>
        <v>51 Skilled agricultural and related trades</v>
      </c>
      <c r="CA21" s="69">
        <v>1.6416851653459565</v>
      </c>
      <c r="CB21" s="69">
        <v>1.5770774964426411</v>
      </c>
      <c r="CC21" s="69">
        <v>1.2700133289145144</v>
      </c>
      <c r="CD21" s="69">
        <v>1.2273031555097986</v>
      </c>
      <c r="CE21" s="69">
        <v>1.3888879551756792</v>
      </c>
      <c r="CF21" s="69"/>
      <c r="CG21" s="69">
        <f t="shared" si="47"/>
        <v>0.11887462626116485</v>
      </c>
      <c r="CH21" s="69">
        <f>'RD T1'!E252</f>
        <v>0.58053510754043636</v>
      </c>
      <c r="CI21" s="69">
        <f t="shared" si="48"/>
        <v>0.69940973380160121</v>
      </c>
      <c r="CK21" t="str">
        <f t="shared" si="49"/>
        <v>51 Skilled agricultural and related trades</v>
      </c>
      <c r="CL21" s="69">
        <v>0.814867132295227</v>
      </c>
      <c r="CM21" s="69">
        <v>1.0314314207173059</v>
      </c>
      <c r="CN21" s="69">
        <v>0.64639218008448884</v>
      </c>
      <c r="CO21" s="69">
        <v>0.67264736250064838</v>
      </c>
      <c r="CP21" s="69">
        <v>0.41137007521214425</v>
      </c>
      <c r="CQ21" s="69"/>
      <c r="CR21" s="69">
        <f t="shared" si="50"/>
        <v>-0.23502210487234459</v>
      </c>
      <c r="CS21" s="69">
        <f>'RD T1'!E281</f>
        <v>0.18097852001607176</v>
      </c>
      <c r="CT21" s="69">
        <f t="shared" si="51"/>
        <v>-5.4043584856272836E-2</v>
      </c>
    </row>
    <row r="22" spans="1:98" x14ac:dyDescent="0.2">
      <c r="A22" s="10" t="str">
        <f>name!D18</f>
        <v>52 Skilled metal, electrical and electronic trades</v>
      </c>
      <c r="B22" s="69">
        <v>2.9539443673720692E-2</v>
      </c>
      <c r="C22" s="69">
        <v>3.5124380184627949E-2</v>
      </c>
      <c r="D22" s="69">
        <v>3.8071317816924528E-2</v>
      </c>
      <c r="E22" s="69">
        <v>3.9659104533567212E-2</v>
      </c>
      <c r="F22" s="69">
        <v>5.2388595154989427E-2</v>
      </c>
      <c r="G22" s="11"/>
      <c r="H22" s="69">
        <f t="shared" si="26"/>
        <v>1.4317277338064899E-2</v>
      </c>
      <c r="I22" s="69">
        <f>'RD T1'!E50</f>
        <v>1.9689786078462442E-2</v>
      </c>
      <c r="J22" s="69">
        <f t="shared" si="27"/>
        <v>3.4007063416527344E-2</v>
      </c>
      <c r="L22" t="str">
        <f t="shared" si="28"/>
        <v>52 Skilled metal, electrical and electronic trades</v>
      </c>
      <c r="M22" s="69">
        <v>0.52911435667999329</v>
      </c>
      <c r="N22" s="69">
        <v>0.65949540272745333</v>
      </c>
      <c r="O22" s="69">
        <v>0.6005758219852142</v>
      </c>
      <c r="P22" s="69">
        <v>0.79909766587026898</v>
      </c>
      <c r="Q22" s="69">
        <v>1.2655877812752319</v>
      </c>
      <c r="R22" s="11"/>
      <c r="S22" s="69">
        <f t="shared" si="29"/>
        <v>0.66501195929001766</v>
      </c>
      <c r="T22" s="69">
        <f>'RD T1'!E79</f>
        <v>0.46141438244422989</v>
      </c>
      <c r="U22" s="69">
        <f t="shared" si="30"/>
        <v>1.1264263417342475</v>
      </c>
      <c r="W22" t="str">
        <f t="shared" si="31"/>
        <v>52 Skilled metal, electrical and electronic trades</v>
      </c>
      <c r="X22" s="69">
        <v>1.5675822453817634</v>
      </c>
      <c r="Y22" s="69">
        <v>1.8449730142127663</v>
      </c>
      <c r="Z22" s="69">
        <v>1.5186958972079889</v>
      </c>
      <c r="AA22" s="69">
        <v>1.724249607993088</v>
      </c>
      <c r="AB22" s="69">
        <v>2.1121491436783608</v>
      </c>
      <c r="AC22" s="69"/>
      <c r="AD22" s="69">
        <f t="shared" si="32"/>
        <v>0.5934532464703719</v>
      </c>
      <c r="AE22" s="69">
        <f>'RD T1'!E108</f>
        <v>0.92015644660703799</v>
      </c>
      <c r="AF22" s="69">
        <f t="shared" si="33"/>
        <v>1.5136096930774099</v>
      </c>
      <c r="AH22" t="str">
        <f t="shared" si="34"/>
        <v>52 Skilled metal, electrical and electronic trades</v>
      </c>
      <c r="AI22" s="69">
        <v>0.54286163600548543</v>
      </c>
      <c r="AJ22" s="69">
        <v>0.66057798441415705</v>
      </c>
      <c r="AK22" s="69">
        <v>0.56292204211977426</v>
      </c>
      <c r="AL22" s="69">
        <v>0.61647329750384838</v>
      </c>
      <c r="AM22" s="69">
        <v>0.77934844355166255</v>
      </c>
      <c r="AN22" s="69"/>
      <c r="AO22" s="69">
        <f t="shared" si="35"/>
        <v>0.21642640143188829</v>
      </c>
      <c r="AP22" s="69">
        <f>'RD T1'!E137</f>
        <v>0.3078431956488743</v>
      </c>
      <c r="AQ22" s="69">
        <f t="shared" si="36"/>
        <v>0.52426959708076259</v>
      </c>
      <c r="AS22" t="str">
        <f t="shared" si="37"/>
        <v>52 Skilled metal, electrical and electronic trades</v>
      </c>
      <c r="AT22" s="69">
        <v>2.0636937852528296</v>
      </c>
      <c r="AU22" s="69">
        <v>2.4204327014715128</v>
      </c>
      <c r="AV22" s="69">
        <v>2.1351078346138701</v>
      </c>
      <c r="AW22" s="69">
        <v>2.1819685411952214</v>
      </c>
      <c r="AX22" s="69">
        <v>2.5976574270514607</v>
      </c>
      <c r="AY22" s="69"/>
      <c r="AZ22" s="69">
        <f t="shared" si="38"/>
        <v>0.46254959243759064</v>
      </c>
      <c r="BA22" s="69">
        <f>'RD T1'!E166</f>
        <v>1.0778029238135152</v>
      </c>
      <c r="BB22" s="69">
        <f t="shared" si="39"/>
        <v>1.5403525162511058</v>
      </c>
      <c r="BD22" t="str">
        <f t="shared" si="40"/>
        <v>52 Skilled metal, electrical and electronic trades</v>
      </c>
      <c r="BE22" s="69">
        <v>10.05862866270062</v>
      </c>
      <c r="BF22" s="69">
        <v>10.123072343168456</v>
      </c>
      <c r="BG22" s="69">
        <v>9.4724795441895182</v>
      </c>
      <c r="BH22" s="69">
        <v>9.2186716903489785</v>
      </c>
      <c r="BI22" s="69">
        <v>8.7920961184597779</v>
      </c>
      <c r="BJ22" s="69"/>
      <c r="BK22" s="69">
        <f t="shared" si="41"/>
        <v>-0.68038342572974031</v>
      </c>
      <c r="BL22" s="69">
        <f>'RD T1'!E195</f>
        <v>3.1537891868207821</v>
      </c>
      <c r="BM22" s="69">
        <f t="shared" si="42"/>
        <v>2.4734057610910418</v>
      </c>
      <c r="BO22" t="str">
        <f t="shared" si="43"/>
        <v>52 Skilled metal, electrical and electronic trades</v>
      </c>
      <c r="BP22" s="69">
        <v>5.9688840092483924</v>
      </c>
      <c r="BQ22" s="69">
        <v>6.7238729973045066</v>
      </c>
      <c r="BR22" s="69">
        <v>5.3849220679500887</v>
      </c>
      <c r="BS22" s="69">
        <v>5.2916199941306266</v>
      </c>
      <c r="BT22" s="69">
        <v>4.5997776516689832</v>
      </c>
      <c r="BU22" s="69"/>
      <c r="BV22" s="69">
        <f t="shared" si="44"/>
        <v>-0.78514441628110543</v>
      </c>
      <c r="BW22" s="69">
        <f>'RD T1'!E224</f>
        <v>1.8332343136933895</v>
      </c>
      <c r="BX22" s="69">
        <f t="shared" si="45"/>
        <v>1.0480898974122841</v>
      </c>
      <c r="BZ22" t="str">
        <f t="shared" si="46"/>
        <v>52 Skilled metal, electrical and electronic trades</v>
      </c>
      <c r="CA22" s="69">
        <v>3.3225471278825403</v>
      </c>
      <c r="CB22" s="69">
        <v>2.9437463919246474</v>
      </c>
      <c r="CC22" s="69">
        <v>2.4382964951571147</v>
      </c>
      <c r="CD22" s="69">
        <v>2.443119862600748</v>
      </c>
      <c r="CE22" s="69">
        <v>1.4412814760945407</v>
      </c>
      <c r="CF22" s="69"/>
      <c r="CG22" s="69">
        <f t="shared" si="47"/>
        <v>-0.99701501906257395</v>
      </c>
      <c r="CH22" s="69">
        <f>'RD T1'!E253</f>
        <v>0.75424466350699948</v>
      </c>
      <c r="CI22" s="69">
        <f t="shared" si="48"/>
        <v>-0.24277035555557447</v>
      </c>
      <c r="CK22" t="str">
        <f t="shared" si="49"/>
        <v>52 Skilled metal, electrical and electronic trades</v>
      </c>
      <c r="CL22" s="69">
        <v>0.90927672388657654</v>
      </c>
      <c r="CM22" s="69">
        <v>1.071855901352746</v>
      </c>
      <c r="CN22" s="69">
        <v>0.84109031563786718</v>
      </c>
      <c r="CO22" s="69">
        <v>0.95005409362028159</v>
      </c>
      <c r="CP22" s="69">
        <v>0.70295616025300012</v>
      </c>
      <c r="CQ22" s="69"/>
      <c r="CR22" s="69">
        <f t="shared" si="50"/>
        <v>-0.13813415538486706</v>
      </c>
      <c r="CS22" s="69">
        <f>'RD T1'!E282</f>
        <v>0.24838734643196847</v>
      </c>
      <c r="CT22" s="69">
        <f t="shared" si="51"/>
        <v>0.11025319104710141</v>
      </c>
    </row>
    <row r="23" spans="1:98" x14ac:dyDescent="0.2">
      <c r="A23" s="10" t="str">
        <f>name!D19</f>
        <v>53 Skilled construction and building trades</v>
      </c>
      <c r="B23" s="69">
        <v>1.6809426159133525E-2</v>
      </c>
      <c r="C23" s="69">
        <v>1.2123663715144313E-2</v>
      </c>
      <c r="D23" s="69">
        <v>1.0751923898266024E-2</v>
      </c>
      <c r="E23" s="69">
        <v>1.5582939108344752E-2</v>
      </c>
      <c r="F23" s="69">
        <v>1.6678326471254164E-2</v>
      </c>
      <c r="G23" s="11"/>
      <c r="H23" s="69">
        <f t="shared" si="26"/>
        <v>5.9264025729881403E-3</v>
      </c>
      <c r="I23" s="69">
        <f>'RD T1'!E51</f>
        <v>7.2013781811010608E-3</v>
      </c>
      <c r="J23" s="69">
        <f t="shared" si="27"/>
        <v>1.3127780754089201E-2</v>
      </c>
      <c r="L23" t="str">
        <f t="shared" si="28"/>
        <v>53 Skilled construction and building trades</v>
      </c>
      <c r="M23" s="69">
        <v>0.26537652016582997</v>
      </c>
      <c r="N23" s="69">
        <v>0.30421237802452683</v>
      </c>
      <c r="O23" s="69">
        <v>0.29915787018035822</v>
      </c>
      <c r="P23" s="69">
        <v>0.33176175364045513</v>
      </c>
      <c r="Q23" s="69">
        <v>0.39331178450577964</v>
      </c>
      <c r="R23" s="11"/>
      <c r="S23" s="69">
        <f t="shared" si="29"/>
        <v>9.4153914325421417E-2</v>
      </c>
      <c r="T23" s="69">
        <f>'RD T1'!E80</f>
        <v>0.17610750034382899</v>
      </c>
      <c r="U23" s="69">
        <f t="shared" si="30"/>
        <v>0.27026141466925041</v>
      </c>
      <c r="W23" t="str">
        <f t="shared" si="31"/>
        <v>53 Skilled construction and building trades</v>
      </c>
      <c r="X23" s="69">
        <v>0.96141864634222218</v>
      </c>
      <c r="Y23" s="69">
        <v>0.99534564429386796</v>
      </c>
      <c r="Z23" s="69">
        <v>0.88309285118706038</v>
      </c>
      <c r="AA23" s="69">
        <v>0.95769730228771544</v>
      </c>
      <c r="AB23" s="69">
        <v>1.0298816380035998</v>
      </c>
      <c r="AC23" s="69"/>
      <c r="AD23" s="69">
        <f t="shared" si="32"/>
        <v>0.1467887868165394</v>
      </c>
      <c r="AE23" s="69">
        <f>'RD T1'!E109</f>
        <v>0.51742670952334935</v>
      </c>
      <c r="AF23" s="69">
        <f t="shared" si="33"/>
        <v>0.66421549633988874</v>
      </c>
      <c r="AH23" t="str">
        <f t="shared" si="34"/>
        <v>53 Skilled construction and building trades</v>
      </c>
      <c r="AI23" s="69">
        <v>0.57296665778808176</v>
      </c>
      <c r="AJ23" s="69">
        <v>0.68734058659683006</v>
      </c>
      <c r="AK23" s="69">
        <v>0.59891656740269772</v>
      </c>
      <c r="AL23" s="69">
        <v>0.65480284852980597</v>
      </c>
      <c r="AM23" s="69">
        <v>0.7306549539770496</v>
      </c>
      <c r="AN23" s="69"/>
      <c r="AO23" s="69">
        <f t="shared" si="35"/>
        <v>0.13173838657435188</v>
      </c>
      <c r="AP23" s="69">
        <f>'RD T1'!E138</f>
        <v>0.39008969992943154</v>
      </c>
      <c r="AQ23" s="69">
        <f t="shared" si="36"/>
        <v>0.52182808650378343</v>
      </c>
      <c r="AS23" t="str">
        <f t="shared" si="37"/>
        <v>53 Skilled construction and building trades</v>
      </c>
      <c r="AT23" s="69">
        <v>0.8253084355050061</v>
      </c>
      <c r="AU23" s="69">
        <v>0.84170564168579609</v>
      </c>
      <c r="AV23" s="69">
        <v>0.79451138644045249</v>
      </c>
      <c r="AW23" s="69">
        <v>0.87363365621603251</v>
      </c>
      <c r="AX23" s="69">
        <v>0.88489242119343492</v>
      </c>
      <c r="AY23" s="69"/>
      <c r="AZ23" s="69">
        <f t="shared" si="38"/>
        <v>9.0381034752982425E-2</v>
      </c>
      <c r="BA23" s="69">
        <f>'RD T1'!E167</f>
        <v>0.48333179742536087</v>
      </c>
      <c r="BB23" s="69">
        <f t="shared" si="39"/>
        <v>0.57371283217834335</v>
      </c>
      <c r="BD23" t="str">
        <f t="shared" si="40"/>
        <v>53 Skilled construction and building trades</v>
      </c>
      <c r="BE23" s="69">
        <v>8.1632313407014134</v>
      </c>
      <c r="BF23" s="69">
        <v>7.238516426627049</v>
      </c>
      <c r="BG23" s="69">
        <v>6.9134794228184573</v>
      </c>
      <c r="BH23" s="69">
        <v>6.4751594824248127</v>
      </c>
      <c r="BI23" s="69">
        <v>5.4082456761539488</v>
      </c>
      <c r="BJ23" s="69"/>
      <c r="BK23" s="69">
        <f t="shared" si="41"/>
        <v>-1.5052337466645085</v>
      </c>
      <c r="BL23" s="69">
        <f>'RD T1'!E196</f>
        <v>2.3116812212598887</v>
      </c>
      <c r="BM23" s="69">
        <f t="shared" si="42"/>
        <v>0.80644747459538024</v>
      </c>
      <c r="BO23" t="str">
        <f t="shared" si="43"/>
        <v>53 Skilled construction and building trades</v>
      </c>
      <c r="BP23" s="69">
        <v>6.6700916322691901</v>
      </c>
      <c r="BQ23" s="69">
        <v>7.4419966676379437</v>
      </c>
      <c r="BR23" s="69">
        <v>6.1763933165474487</v>
      </c>
      <c r="BS23" s="69">
        <v>6.4999790112787101</v>
      </c>
      <c r="BT23" s="69">
        <v>6.1569662178508588</v>
      </c>
      <c r="BU23" s="69"/>
      <c r="BV23" s="69">
        <f t="shared" si="44"/>
        <v>-1.9427098696589873E-2</v>
      </c>
      <c r="BW23" s="69">
        <f>'RD T1'!E225</f>
        <v>2.7868211574638173</v>
      </c>
      <c r="BX23" s="69">
        <f t="shared" si="45"/>
        <v>2.7673940587672274</v>
      </c>
      <c r="BZ23" t="str">
        <f t="shared" si="46"/>
        <v>53 Skilled construction and building trades</v>
      </c>
      <c r="CA23" s="69">
        <v>3.8364250533226079</v>
      </c>
      <c r="CB23" s="69">
        <v>3.2517189749013791</v>
      </c>
      <c r="CC23" s="69">
        <v>2.9050644699463124</v>
      </c>
      <c r="CD23" s="69">
        <v>3.1066924014839303</v>
      </c>
      <c r="CE23" s="69">
        <v>2.8945784993210695</v>
      </c>
      <c r="CF23" s="69"/>
      <c r="CG23" s="69">
        <f t="shared" si="47"/>
        <v>-1.0485970625242924E-2</v>
      </c>
      <c r="CH23" s="69">
        <f>'RD T1'!E254</f>
        <v>1.1878243596046754</v>
      </c>
      <c r="CI23" s="69">
        <f t="shared" si="48"/>
        <v>1.1773383889794324</v>
      </c>
      <c r="CK23" t="str">
        <f t="shared" si="49"/>
        <v>53 Skilled construction and building trades</v>
      </c>
      <c r="CL23" s="69">
        <v>1.6808117078073928</v>
      </c>
      <c r="CM23" s="69">
        <v>1.5894100445198809</v>
      </c>
      <c r="CN23" s="69">
        <v>1.2693847242051688</v>
      </c>
      <c r="CO23" s="69">
        <v>1.0880353434989629</v>
      </c>
      <c r="CP23" s="69">
        <v>0.34637575687130562</v>
      </c>
      <c r="CQ23" s="69"/>
      <c r="CR23" s="69">
        <f t="shared" si="50"/>
        <v>-0.92300896733386317</v>
      </c>
      <c r="CS23" s="69">
        <f>'RD T1'!E283</f>
        <v>0.22007413946131502</v>
      </c>
      <c r="CT23" s="69">
        <f t="shared" si="51"/>
        <v>-0.70293482787254813</v>
      </c>
    </row>
    <row r="24" spans="1:98" x14ac:dyDescent="0.2">
      <c r="A24" s="10" t="str">
        <f>name!D20</f>
        <v>54 Textiles, printing and other skilled trades</v>
      </c>
      <c r="B24" s="69">
        <v>5.4088039427816134E-2</v>
      </c>
      <c r="C24" s="69">
        <v>6.030741535811552E-2</v>
      </c>
      <c r="D24" s="69">
        <v>6.5843677282543742E-2</v>
      </c>
      <c r="E24" s="69">
        <v>9.0826091479743312E-2</v>
      </c>
      <c r="F24" s="69">
        <v>0.12567418061256655</v>
      </c>
      <c r="G24" s="11"/>
      <c r="H24" s="69">
        <f t="shared" si="26"/>
        <v>5.9830503330022808E-2</v>
      </c>
      <c r="I24" s="69">
        <f>'RD T1'!E52</f>
        <v>5.1905645044851685E-2</v>
      </c>
      <c r="J24" s="69">
        <f t="shared" si="27"/>
        <v>0.1117361483748745</v>
      </c>
      <c r="L24" t="str">
        <f t="shared" si="28"/>
        <v>54 Textiles, printing and other skilled trades</v>
      </c>
      <c r="M24" s="69">
        <v>0.50730169284985704</v>
      </c>
      <c r="N24" s="69">
        <v>0.59290206990095873</v>
      </c>
      <c r="O24" s="69">
        <v>0.63501965506516</v>
      </c>
      <c r="P24" s="69">
        <v>0.83817788011306904</v>
      </c>
      <c r="Q24" s="69">
        <v>1.2907262822731569</v>
      </c>
      <c r="R24" s="11"/>
      <c r="S24" s="69">
        <f t="shared" si="29"/>
        <v>0.65570662720799688</v>
      </c>
      <c r="T24" s="69">
        <f>'RD T1'!E81</f>
        <v>0.53644171188192802</v>
      </c>
      <c r="U24" s="69">
        <f t="shared" si="30"/>
        <v>1.192148339089925</v>
      </c>
      <c r="W24" t="str">
        <f t="shared" si="31"/>
        <v>54 Textiles, printing and other skilled trades</v>
      </c>
      <c r="X24" s="69">
        <v>1.6133373386479297</v>
      </c>
      <c r="Y24" s="69">
        <v>1.7160970742394182</v>
      </c>
      <c r="Z24" s="69">
        <v>1.5882411061310935</v>
      </c>
      <c r="AA24" s="69">
        <v>2.0325390813904649</v>
      </c>
      <c r="AB24" s="69">
        <v>2.7332199840852467</v>
      </c>
      <c r="AC24" s="69"/>
      <c r="AD24" s="69">
        <f t="shared" si="32"/>
        <v>1.1449788779541532</v>
      </c>
      <c r="AE24" s="69">
        <f>'RD T1'!E110</f>
        <v>1.2260058643355363</v>
      </c>
      <c r="AF24" s="69">
        <f t="shared" si="33"/>
        <v>2.3709847422896893</v>
      </c>
      <c r="AH24" t="str">
        <f t="shared" si="34"/>
        <v>54 Textiles, printing and other skilled trades</v>
      </c>
      <c r="AI24" s="69">
        <v>0.60687359314336942</v>
      </c>
      <c r="AJ24" s="69">
        <v>0.61417143637314608</v>
      </c>
      <c r="AK24" s="69">
        <v>0.58445049025042695</v>
      </c>
      <c r="AL24" s="69">
        <v>0.65734072616984429</v>
      </c>
      <c r="AM24" s="69">
        <v>0.857503082817486</v>
      </c>
      <c r="AN24" s="69"/>
      <c r="AO24" s="69">
        <f t="shared" si="35"/>
        <v>0.27305259256705905</v>
      </c>
      <c r="AP24" s="69">
        <f>'RD T1'!E139</f>
        <v>0.38887159784865238</v>
      </c>
      <c r="AQ24" s="69">
        <f t="shared" si="36"/>
        <v>0.66192419041571138</v>
      </c>
      <c r="AS24" t="str">
        <f t="shared" si="37"/>
        <v>54 Textiles, printing and other skilled trades</v>
      </c>
      <c r="AT24" s="69">
        <v>0.73758244226764169</v>
      </c>
      <c r="AU24" s="69">
        <v>0.75251970364616649</v>
      </c>
      <c r="AV24" s="69">
        <v>0.71494161415658608</v>
      </c>
      <c r="AW24" s="69">
        <v>0.83889925052091574</v>
      </c>
      <c r="AX24" s="69">
        <v>1.0536295531074045</v>
      </c>
      <c r="AY24" s="69"/>
      <c r="AZ24" s="69">
        <f t="shared" si="38"/>
        <v>0.33868793895081839</v>
      </c>
      <c r="BA24" s="69">
        <f>'RD T1'!E168</f>
        <v>0.48135278872820564</v>
      </c>
      <c r="BB24" s="69">
        <f t="shared" si="39"/>
        <v>0.82004072767902403</v>
      </c>
      <c r="BD24" t="str">
        <f t="shared" si="40"/>
        <v>54 Textiles, printing and other skilled trades</v>
      </c>
      <c r="BE24" s="69">
        <v>4.852525414132594</v>
      </c>
      <c r="BF24" s="69">
        <v>4.4824745857316639</v>
      </c>
      <c r="BG24" s="69">
        <v>4.2896532105930785</v>
      </c>
      <c r="BH24" s="69">
        <v>4.8718019115204747</v>
      </c>
      <c r="BI24" s="69">
        <v>5.4731724390878274</v>
      </c>
      <c r="BJ24" s="69"/>
      <c r="BK24" s="69">
        <f t="shared" si="41"/>
        <v>1.1835192284947489</v>
      </c>
      <c r="BL24" s="69">
        <f>'RD T1'!E197</f>
        <v>2.0588648640182812</v>
      </c>
      <c r="BM24" s="69">
        <f t="shared" si="42"/>
        <v>3.2423840925130301</v>
      </c>
      <c r="BO24" t="str">
        <f t="shared" si="43"/>
        <v>54 Textiles, printing and other skilled trades</v>
      </c>
      <c r="BP24" s="69">
        <v>4.8095162761769439</v>
      </c>
      <c r="BQ24" s="69">
        <v>4.1569491896388691</v>
      </c>
      <c r="BR24" s="69">
        <v>3.7737974103306304</v>
      </c>
      <c r="BS24" s="69">
        <v>3.5855393469578978</v>
      </c>
      <c r="BT24" s="69">
        <v>3.1723908339771656</v>
      </c>
      <c r="BU24" s="69"/>
      <c r="BV24" s="69">
        <f t="shared" si="44"/>
        <v>-0.60140657635346484</v>
      </c>
      <c r="BW24" s="69">
        <f>'RD T1'!E226</f>
        <v>1.348253165596021</v>
      </c>
      <c r="BX24" s="69">
        <f t="shared" si="45"/>
        <v>0.7468465892425562</v>
      </c>
      <c r="BZ24" t="str">
        <f t="shared" si="46"/>
        <v>54 Textiles, printing and other skilled trades</v>
      </c>
      <c r="CA24" s="69">
        <v>4.3492833879516501</v>
      </c>
      <c r="CB24" s="69">
        <v>3.7213535554697335</v>
      </c>
      <c r="CC24" s="69">
        <v>3.2008238108676044</v>
      </c>
      <c r="CD24" s="69">
        <v>3.6069834366549283</v>
      </c>
      <c r="CE24" s="69">
        <v>2.9648716710824714</v>
      </c>
      <c r="CF24" s="69"/>
      <c r="CG24" s="69">
        <f t="shared" si="47"/>
        <v>-0.23595213978513296</v>
      </c>
      <c r="CH24" s="69">
        <f>'RD T1'!E255</f>
        <v>1.2420924899099941</v>
      </c>
      <c r="CI24" s="69">
        <f t="shared" si="48"/>
        <v>1.0061403501248611</v>
      </c>
      <c r="CK24" t="str">
        <f t="shared" si="49"/>
        <v>54 Textiles, printing and other skilled trades</v>
      </c>
      <c r="CL24" s="69">
        <v>1.4123660677325736</v>
      </c>
      <c r="CM24" s="69">
        <v>1.3531373646020237</v>
      </c>
      <c r="CN24" s="69">
        <v>1.1673590421762088</v>
      </c>
      <c r="CO24" s="69">
        <v>0.91600388458906901</v>
      </c>
      <c r="CP24" s="69">
        <v>0.59060818212076971</v>
      </c>
      <c r="CQ24" s="69"/>
      <c r="CR24" s="69">
        <f t="shared" si="50"/>
        <v>-0.57675086005543907</v>
      </c>
      <c r="CS24" s="69">
        <f>'RD T1'!E284</f>
        <v>0.22601998722485361</v>
      </c>
      <c r="CT24" s="69">
        <f t="shared" si="51"/>
        <v>-0.35073087283058546</v>
      </c>
    </row>
    <row r="25" spans="1:98" x14ac:dyDescent="0.2">
      <c r="A25" s="10" t="str">
        <f>name!D21</f>
        <v>61 Caring personal service occupations</v>
      </c>
      <c r="B25" s="69">
        <v>5.1203450837868127E-2</v>
      </c>
      <c r="C25" s="69">
        <v>6.4285651172091729E-2</v>
      </c>
      <c r="D25" s="69">
        <v>6.4876361907323821E-2</v>
      </c>
      <c r="E25" s="69">
        <v>8.6432318166239849E-2</v>
      </c>
      <c r="F25" s="69">
        <v>0.11893676769596276</v>
      </c>
      <c r="G25" s="11"/>
      <c r="H25" s="69">
        <f t="shared" si="26"/>
        <v>5.4060405788638938E-2</v>
      </c>
      <c r="I25" s="69">
        <f>'RD T1'!E53</f>
        <v>5.2254139037813715E-2</v>
      </c>
      <c r="J25" s="69">
        <f t="shared" si="27"/>
        <v>0.10631454482645265</v>
      </c>
      <c r="L25" t="str">
        <f t="shared" si="28"/>
        <v>61 Caring personal service occupations</v>
      </c>
      <c r="M25" s="69">
        <v>2.1988497803916891</v>
      </c>
      <c r="N25" s="69">
        <v>3.0902068394091433</v>
      </c>
      <c r="O25" s="69">
        <v>3.1397586024760864</v>
      </c>
      <c r="P25" s="69">
        <v>4.1302133240753394</v>
      </c>
      <c r="Q25" s="69">
        <v>5.5078609330784118</v>
      </c>
      <c r="R25" s="11"/>
      <c r="S25" s="69">
        <f t="shared" si="29"/>
        <v>2.3681023306023254</v>
      </c>
      <c r="T25" s="69">
        <f>'RD T1'!E82</f>
        <v>2.6549889615495932</v>
      </c>
      <c r="U25" s="69">
        <f t="shared" si="30"/>
        <v>5.0230912921519186</v>
      </c>
      <c r="W25" t="str">
        <f t="shared" si="31"/>
        <v>61 Caring personal service occupations</v>
      </c>
      <c r="X25" s="69">
        <v>7.1417358136555746</v>
      </c>
      <c r="Y25" s="69">
        <v>8.8690464408159357</v>
      </c>
      <c r="Z25" s="69">
        <v>8.3760761692598749</v>
      </c>
      <c r="AA25" s="69">
        <v>9.6827946239224225</v>
      </c>
      <c r="AB25" s="69">
        <v>11.370720113805794</v>
      </c>
      <c r="AC25" s="69"/>
      <c r="AD25" s="69">
        <f t="shared" si="32"/>
        <v>2.9946439445459188</v>
      </c>
      <c r="AE25" s="69">
        <f>'RD T1'!E111</f>
        <v>6.4344176097729537</v>
      </c>
      <c r="AF25" s="69">
        <f t="shared" si="33"/>
        <v>9.4290615543188725</v>
      </c>
      <c r="AH25" t="str">
        <f t="shared" si="34"/>
        <v>61 Caring personal service occupations</v>
      </c>
      <c r="AI25" s="69">
        <v>6.368990200960452</v>
      </c>
      <c r="AJ25" s="69">
        <v>7.0143783283607162</v>
      </c>
      <c r="AK25" s="69">
        <v>6.702632453140982</v>
      </c>
      <c r="AL25" s="69">
        <v>6.7151042045192719</v>
      </c>
      <c r="AM25" s="69">
        <v>6.9879812816571665</v>
      </c>
      <c r="AN25" s="69"/>
      <c r="AO25" s="69">
        <f t="shared" si="35"/>
        <v>0.28534882851618448</v>
      </c>
      <c r="AP25" s="69">
        <f>'RD T1'!E140</f>
        <v>3.9118503336333248</v>
      </c>
      <c r="AQ25" s="69">
        <f t="shared" si="36"/>
        <v>4.1971991621495093</v>
      </c>
      <c r="AS25" t="str">
        <f t="shared" si="37"/>
        <v>61 Caring personal service occupations</v>
      </c>
      <c r="AT25" s="69">
        <v>3.5020604092089243</v>
      </c>
      <c r="AU25" s="69">
        <v>4.1915074057447708</v>
      </c>
      <c r="AV25" s="69">
        <v>4.0476478396852515</v>
      </c>
      <c r="AW25" s="69">
        <v>4.1582811531733324</v>
      </c>
      <c r="AX25" s="69">
        <v>4.426468668778921</v>
      </c>
      <c r="AY25" s="69"/>
      <c r="AZ25" s="69">
        <f t="shared" si="38"/>
        <v>0.37882082909366943</v>
      </c>
      <c r="BA25" s="69">
        <f>'RD T1'!E169</f>
        <v>2.4800893170903331</v>
      </c>
      <c r="BB25" s="69">
        <f t="shared" si="39"/>
        <v>2.8589101461840025</v>
      </c>
      <c r="BD25" t="str">
        <f t="shared" si="40"/>
        <v>61 Caring personal service occupations</v>
      </c>
      <c r="BE25" s="69">
        <v>19.976469843786592</v>
      </c>
      <c r="BF25" s="69">
        <v>22.267770275554142</v>
      </c>
      <c r="BG25" s="69">
        <v>22.291988373583042</v>
      </c>
      <c r="BH25" s="69">
        <v>22.883735344379986</v>
      </c>
      <c r="BI25" s="69">
        <v>25.681320810861969</v>
      </c>
      <c r="BJ25" s="69"/>
      <c r="BK25" s="69">
        <f t="shared" si="41"/>
        <v>3.3893324372789273</v>
      </c>
      <c r="BL25" s="69">
        <f>'RD T1'!E198</f>
        <v>13.435797008191049</v>
      </c>
      <c r="BM25" s="69">
        <f t="shared" si="42"/>
        <v>16.825129445469976</v>
      </c>
      <c r="BO25" t="str">
        <f t="shared" si="43"/>
        <v>61 Caring personal service occupations</v>
      </c>
      <c r="BP25" s="69">
        <v>15.675670718260537</v>
      </c>
      <c r="BQ25" s="69">
        <v>15.606203671810361</v>
      </c>
      <c r="BR25" s="69">
        <v>14.295020278952521</v>
      </c>
      <c r="BS25" s="69">
        <v>13.918432671143661</v>
      </c>
      <c r="BT25" s="69">
        <v>11.529973463801111</v>
      </c>
      <c r="BU25" s="69"/>
      <c r="BV25" s="69">
        <f t="shared" si="44"/>
        <v>-2.7650468151514094</v>
      </c>
      <c r="BW25" s="69">
        <f>'RD T1'!E227</f>
        <v>6.1249810831553129</v>
      </c>
      <c r="BX25" s="69">
        <f t="shared" si="45"/>
        <v>3.3599342680039035</v>
      </c>
      <c r="BZ25" t="str">
        <f t="shared" si="46"/>
        <v>61 Caring personal service occupations</v>
      </c>
      <c r="CA25" s="69">
        <v>4.7900263740586677</v>
      </c>
      <c r="CB25" s="69">
        <v>2.9357546906149761</v>
      </c>
      <c r="CC25" s="69">
        <v>2.4309610205127372</v>
      </c>
      <c r="CD25" s="69">
        <v>2.0356146254665735</v>
      </c>
      <c r="CE25" s="69">
        <v>1.664845566213252</v>
      </c>
      <c r="CF25" s="69"/>
      <c r="CG25" s="69">
        <f t="shared" si="47"/>
        <v>-0.76611545429948524</v>
      </c>
      <c r="CH25" s="69">
        <f>'RD T1'!E256</f>
        <v>0.63492259151750563</v>
      </c>
      <c r="CI25" s="69">
        <f t="shared" si="48"/>
        <v>-0.13119286278197961</v>
      </c>
      <c r="CK25" t="str">
        <f t="shared" si="49"/>
        <v>61 Caring personal service occupations</v>
      </c>
      <c r="CL25" s="69">
        <v>0.65490255280884757</v>
      </c>
      <c r="CM25" s="69">
        <v>0.56580113414819311</v>
      </c>
      <c r="CN25" s="69">
        <v>0.56015767022474527</v>
      </c>
      <c r="CO25" s="69">
        <v>0.67944255456730684</v>
      </c>
      <c r="CP25" s="69">
        <v>0.83532805305621649</v>
      </c>
      <c r="CQ25" s="69"/>
      <c r="CR25" s="69">
        <f t="shared" si="50"/>
        <v>0.27517038283147122</v>
      </c>
      <c r="CS25" s="69">
        <f>'RD T1'!E285</f>
        <v>0.18497412126549634</v>
      </c>
      <c r="CT25" s="69">
        <f t="shared" si="51"/>
        <v>0.46014450409696755</v>
      </c>
    </row>
    <row r="26" spans="1:98" x14ac:dyDescent="0.2">
      <c r="A26" s="10" t="str">
        <f>name!D22</f>
        <v>62 Leisure, travel and related personal service occupations</v>
      </c>
      <c r="B26" s="69">
        <v>2.3655386891183135E-2</v>
      </c>
      <c r="C26" s="69">
        <v>3.4396959660192399E-2</v>
      </c>
      <c r="D26" s="69">
        <v>3.9233791822184734E-2</v>
      </c>
      <c r="E26" s="69">
        <v>4.4754359258876802E-2</v>
      </c>
      <c r="F26" s="69">
        <v>5.8882213176751616E-2</v>
      </c>
      <c r="G26" s="11"/>
      <c r="H26" s="69">
        <f t="shared" si="26"/>
        <v>1.9648421354566882E-2</v>
      </c>
      <c r="I26" s="69">
        <f>'RD T1'!E54</f>
        <v>2.7156370560427724E-2</v>
      </c>
      <c r="J26" s="69">
        <f t="shared" si="27"/>
        <v>4.6804791914994606E-2</v>
      </c>
      <c r="L26" t="str">
        <f t="shared" si="28"/>
        <v>62 Leisure, travel and related personal service occupations</v>
      </c>
      <c r="M26" s="69">
        <v>0.44765701362017335</v>
      </c>
      <c r="N26" s="69">
        <v>0.59523807045793975</v>
      </c>
      <c r="O26" s="69">
        <v>0.56626247851126943</v>
      </c>
      <c r="P26" s="69">
        <v>0.61928258229958943</v>
      </c>
      <c r="Q26" s="69">
        <v>0.79840741173523788</v>
      </c>
      <c r="R26" s="11"/>
      <c r="S26" s="69">
        <f t="shared" si="29"/>
        <v>0.23214493322396845</v>
      </c>
      <c r="T26" s="69">
        <f>'RD T1'!E83</f>
        <v>0.37707337029126564</v>
      </c>
      <c r="U26" s="69">
        <f t="shared" si="30"/>
        <v>0.60921830351523409</v>
      </c>
      <c r="W26" t="str">
        <f t="shared" si="31"/>
        <v>62 Leisure, travel and related personal service occupations</v>
      </c>
      <c r="X26" s="69">
        <v>2.2083898452698802</v>
      </c>
      <c r="Y26" s="69">
        <v>2.8678483599349089</v>
      </c>
      <c r="Z26" s="69">
        <v>2.5670907897154112</v>
      </c>
      <c r="AA26" s="69">
        <v>2.868888840519372</v>
      </c>
      <c r="AB26" s="69">
        <v>3.7677106807107128</v>
      </c>
      <c r="AC26" s="69"/>
      <c r="AD26" s="69">
        <f t="shared" si="32"/>
        <v>1.2006198909953016</v>
      </c>
      <c r="AE26" s="69">
        <f>'RD T1'!E112</f>
        <v>1.8966044247394567</v>
      </c>
      <c r="AF26" s="69">
        <f t="shared" si="33"/>
        <v>3.0972243157347581</v>
      </c>
      <c r="AH26" t="str">
        <f t="shared" si="34"/>
        <v>62 Leisure, travel and related personal service occupations</v>
      </c>
      <c r="AI26" s="69">
        <v>1.3311093924554191</v>
      </c>
      <c r="AJ26" s="69">
        <v>1.6938271103172386</v>
      </c>
      <c r="AK26" s="69">
        <v>1.5571816894834696</v>
      </c>
      <c r="AL26" s="69">
        <v>1.596975021792624</v>
      </c>
      <c r="AM26" s="69">
        <v>2.0750165665698801</v>
      </c>
      <c r="AN26" s="69"/>
      <c r="AO26" s="69">
        <f t="shared" si="35"/>
        <v>0.51783487708641052</v>
      </c>
      <c r="AP26" s="69">
        <f>'RD T1'!E141</f>
        <v>1.0636078656178163</v>
      </c>
      <c r="AQ26" s="69">
        <f t="shared" si="36"/>
        <v>1.5814427427042268</v>
      </c>
      <c r="AS26" t="str">
        <f t="shared" si="37"/>
        <v>62 Leisure, travel and related personal service occupations</v>
      </c>
      <c r="AT26" s="69">
        <v>1.5779965800432152</v>
      </c>
      <c r="AU26" s="69">
        <v>2.0518608582048339</v>
      </c>
      <c r="AV26" s="69">
        <v>2.0473230553131163</v>
      </c>
      <c r="AW26" s="69">
        <v>2.1453626428497645</v>
      </c>
      <c r="AX26" s="69">
        <v>2.94746656845924</v>
      </c>
      <c r="AY26" s="69"/>
      <c r="AZ26" s="69">
        <f t="shared" si="38"/>
        <v>0.90014351314612373</v>
      </c>
      <c r="BA26" s="69">
        <f>'RD T1'!E170</f>
        <v>1.4950072587484831</v>
      </c>
      <c r="BB26" s="69">
        <f t="shared" si="39"/>
        <v>2.395150771894607</v>
      </c>
      <c r="BD26" t="str">
        <f t="shared" si="40"/>
        <v>62 Leisure, travel and related personal service occupations</v>
      </c>
      <c r="BE26" s="69">
        <v>5.7846304701171851</v>
      </c>
      <c r="BF26" s="69">
        <v>5.7503479277907781</v>
      </c>
      <c r="BG26" s="69">
        <v>5.6562481755778373</v>
      </c>
      <c r="BH26" s="69">
        <v>4.9731760872538233</v>
      </c>
      <c r="BI26" s="69">
        <v>4.4625792269039266</v>
      </c>
      <c r="BJ26" s="69"/>
      <c r="BK26" s="69">
        <f t="shared" si="41"/>
        <v>-1.1936689486739107</v>
      </c>
      <c r="BL26" s="69">
        <f>'RD T1'!E199</f>
        <v>2.246654636362889</v>
      </c>
      <c r="BM26" s="69">
        <f t="shared" si="42"/>
        <v>1.0529856876889783</v>
      </c>
      <c r="BO26" t="str">
        <f t="shared" si="43"/>
        <v>62 Leisure, travel and related personal service occupations</v>
      </c>
      <c r="BP26" s="69">
        <v>5.5890638995224187</v>
      </c>
      <c r="BQ26" s="69">
        <v>5.3920500117093741</v>
      </c>
      <c r="BR26" s="69">
        <v>4.8991810406710963</v>
      </c>
      <c r="BS26" s="69">
        <v>4.1401916998600852</v>
      </c>
      <c r="BT26" s="69">
        <v>3.3368762014852194</v>
      </c>
      <c r="BU26" s="69"/>
      <c r="BV26" s="69">
        <f t="shared" si="44"/>
        <v>-1.5623048391858769</v>
      </c>
      <c r="BW26" s="69">
        <f>'RD T1'!E228</f>
        <v>1.7654303146395971</v>
      </c>
      <c r="BX26" s="69">
        <f t="shared" si="45"/>
        <v>0.20312547545372017</v>
      </c>
      <c r="BZ26" t="str">
        <f t="shared" si="46"/>
        <v>62 Leisure, travel and related personal service occupations</v>
      </c>
      <c r="CA26" s="69">
        <v>3.3318505717348628</v>
      </c>
      <c r="CB26" s="69">
        <v>3.4680426730062472</v>
      </c>
      <c r="CC26" s="69">
        <v>2.8303216369779318</v>
      </c>
      <c r="CD26" s="69">
        <v>2.5690904264678136</v>
      </c>
      <c r="CE26" s="69">
        <v>1.844764488565398</v>
      </c>
      <c r="CF26" s="69"/>
      <c r="CG26" s="69">
        <f t="shared" si="47"/>
        <v>-0.98555714841253383</v>
      </c>
      <c r="CH26" s="69">
        <f>'RD T1'!E257</f>
        <v>0.97965405941829731</v>
      </c>
      <c r="CI26" s="69">
        <f t="shared" si="48"/>
        <v>-5.9030889942365272E-3</v>
      </c>
      <c r="CK26" t="str">
        <f t="shared" si="49"/>
        <v>62 Leisure, travel and related personal service occupations</v>
      </c>
      <c r="CL26" s="69">
        <v>1.0041003641909605</v>
      </c>
      <c r="CM26" s="69">
        <v>1.0711233611699771</v>
      </c>
      <c r="CN26" s="69">
        <v>0.91870901810445149</v>
      </c>
      <c r="CO26" s="69">
        <v>0.65563791204330291</v>
      </c>
      <c r="CP26" s="69">
        <v>0.53640830930326722</v>
      </c>
      <c r="CQ26" s="69"/>
      <c r="CR26" s="69">
        <f t="shared" si="50"/>
        <v>-0.38230070880118427</v>
      </c>
      <c r="CS26" s="69">
        <f>'RD T1'!E286</f>
        <v>0.18671116065658708</v>
      </c>
      <c r="CT26" s="69">
        <f t="shared" si="51"/>
        <v>-0.1955895481445972</v>
      </c>
    </row>
    <row r="27" spans="1:98" x14ac:dyDescent="0.2">
      <c r="A27" s="10" t="str">
        <f>name!D23</f>
        <v>63 Community and civil enforcement occupations</v>
      </c>
      <c r="B27" s="69">
        <v>1.9829585155283895E-3</v>
      </c>
      <c r="C27" s="69">
        <v>2.0184965640898437E-3</v>
      </c>
      <c r="D27" s="69">
        <v>2.3302606918699613E-3</v>
      </c>
      <c r="E27" s="69">
        <v>2.3085344143822374E-3</v>
      </c>
      <c r="F27" s="69">
        <v>3.1989610880600473E-3</v>
      </c>
      <c r="G27" s="11"/>
      <c r="H27" s="69">
        <f t="shared" si="26"/>
        <v>8.6870039619008597E-4</v>
      </c>
      <c r="I27" s="69">
        <f>'RD T1'!E55</f>
        <v>1.4358230191722733E-3</v>
      </c>
      <c r="J27" s="69">
        <f t="shared" si="27"/>
        <v>2.3045234153623593E-3</v>
      </c>
      <c r="L27" t="str">
        <f t="shared" si="28"/>
        <v>63 Community and civil enforcement occupations</v>
      </c>
      <c r="M27" s="69">
        <v>3.5101477890246272E-2</v>
      </c>
      <c r="N27" s="69">
        <v>3.4402202126977595E-2</v>
      </c>
      <c r="O27" s="69">
        <v>4.9520850307800124E-2</v>
      </c>
      <c r="P27" s="69">
        <v>3.9746368878094851E-2</v>
      </c>
      <c r="Q27" s="69">
        <v>5.7207071591663654E-2</v>
      </c>
      <c r="R27" s="11"/>
      <c r="S27" s="69">
        <f t="shared" si="29"/>
        <v>7.6862212838635299E-3</v>
      </c>
      <c r="T27" s="69">
        <f>'RD T1'!E84</f>
        <v>2.4927540731799157E-2</v>
      </c>
      <c r="U27" s="69">
        <f t="shared" si="30"/>
        <v>3.2613762015662684E-2</v>
      </c>
      <c r="W27" t="str">
        <f t="shared" si="31"/>
        <v>63 Community and civil enforcement occupations</v>
      </c>
      <c r="X27" s="69">
        <v>0.16355531247354735</v>
      </c>
      <c r="Y27" s="69">
        <v>0.17665299122635267</v>
      </c>
      <c r="Z27" s="69">
        <v>0.18744779042564233</v>
      </c>
      <c r="AA27" s="69">
        <v>0.1921581879942135</v>
      </c>
      <c r="AB27" s="69">
        <v>0.23350349372258339</v>
      </c>
      <c r="AC27" s="69"/>
      <c r="AD27" s="69">
        <f t="shared" si="32"/>
        <v>4.6055703296941058E-2</v>
      </c>
      <c r="AE27" s="69">
        <f>'RD T1'!E113</f>
        <v>0.12911387783397127</v>
      </c>
      <c r="AF27" s="69">
        <f t="shared" si="33"/>
        <v>0.17516958113091233</v>
      </c>
      <c r="AH27" t="str">
        <f t="shared" si="34"/>
        <v>63 Community and civil enforcement occupations</v>
      </c>
      <c r="AI27" s="69">
        <v>4.5016525291760687E-2</v>
      </c>
      <c r="AJ27" s="69">
        <v>4.4538689066246299E-2</v>
      </c>
      <c r="AK27" s="69">
        <v>5.6427899538483567E-2</v>
      </c>
      <c r="AL27" s="69">
        <v>4.3031552310812238E-2</v>
      </c>
      <c r="AM27" s="69">
        <v>5.1412617055360779E-2</v>
      </c>
      <c r="AN27" s="69"/>
      <c r="AO27" s="69">
        <f t="shared" si="35"/>
        <v>-5.0152824831227877E-3</v>
      </c>
      <c r="AP27" s="69">
        <f>'RD T1'!E142</f>
        <v>2.7757796324206791E-2</v>
      </c>
      <c r="AQ27" s="69">
        <f t="shared" si="36"/>
        <v>2.2742513841084003E-2</v>
      </c>
      <c r="AS27" t="str">
        <f t="shared" si="37"/>
        <v>63 Community and civil enforcement occupations</v>
      </c>
      <c r="AT27" s="69">
        <v>4.5409730268461533E-2</v>
      </c>
      <c r="AU27" s="69">
        <v>4.0839179725283233E-2</v>
      </c>
      <c r="AV27" s="69">
        <v>4.9624134087338484E-2</v>
      </c>
      <c r="AW27" s="69">
        <v>3.5177491816759734E-2</v>
      </c>
      <c r="AX27" s="69">
        <v>3.7319854374337928E-2</v>
      </c>
      <c r="AY27" s="69"/>
      <c r="AZ27" s="69">
        <f t="shared" si="38"/>
        <v>-1.2304279713000556E-2</v>
      </c>
      <c r="BA27" s="69">
        <f>'RD T1'!E171</f>
        <v>2.2258564950676653E-2</v>
      </c>
      <c r="BB27" s="69">
        <f t="shared" si="39"/>
        <v>9.9542852376760978E-3</v>
      </c>
      <c r="BD27" t="str">
        <f t="shared" si="40"/>
        <v>63 Community and civil enforcement occupations</v>
      </c>
      <c r="BE27" s="69">
        <v>0.17544577455748198</v>
      </c>
      <c r="BF27" s="69">
        <v>0.11471861664874915</v>
      </c>
      <c r="BG27" s="69">
        <v>0.16957687511754699</v>
      </c>
      <c r="BH27" s="69">
        <v>0.1067791382254835</v>
      </c>
      <c r="BI27" s="69">
        <v>0.11664673443516907</v>
      </c>
      <c r="BJ27" s="69"/>
      <c r="BK27" s="69">
        <f t="shared" si="41"/>
        <v>-5.2930140682377919E-2</v>
      </c>
      <c r="BL27" s="69">
        <f>'RD T1'!E200</f>
        <v>4.4013269687122568E-2</v>
      </c>
      <c r="BM27" s="69">
        <f t="shared" si="42"/>
        <v>-8.9168709952553507E-3</v>
      </c>
      <c r="BO27" t="str">
        <f t="shared" si="43"/>
        <v>63 Community and civil enforcement occupations</v>
      </c>
      <c r="BP27" s="69">
        <v>0.22145459015772484</v>
      </c>
      <c r="BQ27" s="69">
        <v>0.19147357253754832</v>
      </c>
      <c r="BR27" s="69">
        <v>0.22474910261889763</v>
      </c>
      <c r="BS27" s="69">
        <v>0.15648774821985648</v>
      </c>
      <c r="BT27" s="69">
        <v>0.15028853461430464</v>
      </c>
      <c r="BU27" s="69"/>
      <c r="BV27" s="69">
        <f t="shared" si="44"/>
        <v>-7.4460568004592997E-2</v>
      </c>
      <c r="BW27" s="69">
        <f>'RD T1'!E229</f>
        <v>6.7011302791741112E-2</v>
      </c>
      <c r="BX27" s="69">
        <f t="shared" si="45"/>
        <v>-7.4492652128518855E-3</v>
      </c>
      <c r="BZ27" t="str">
        <f t="shared" si="46"/>
        <v>63 Community and civil enforcement occupations</v>
      </c>
      <c r="CA27" s="69">
        <v>0.18479658311411346</v>
      </c>
      <c r="CB27" s="69">
        <v>0.15242941313297192</v>
      </c>
      <c r="CC27" s="69">
        <v>0.17688990858651593</v>
      </c>
      <c r="CD27" s="69">
        <v>0.13242715210342387</v>
      </c>
      <c r="CE27" s="69">
        <v>0.11157239743697782</v>
      </c>
      <c r="CF27" s="69"/>
      <c r="CG27" s="69">
        <f t="shared" si="47"/>
        <v>-6.5317511149538113E-2</v>
      </c>
      <c r="CH27" s="69">
        <f>'RD T1'!E258</f>
        <v>5.2474469284797987E-2</v>
      </c>
      <c r="CI27" s="69">
        <f t="shared" si="48"/>
        <v>-1.2843041864740126E-2</v>
      </c>
      <c r="CK27" t="str">
        <f t="shared" si="49"/>
        <v>63 Community and civil enforcement occupations</v>
      </c>
      <c r="CL27" s="69">
        <v>4.8759026717307599E-2</v>
      </c>
      <c r="CM27" s="69">
        <v>3.629306973512441E-2</v>
      </c>
      <c r="CN27" s="69">
        <v>4.7899601859689715E-2</v>
      </c>
      <c r="CO27" s="69">
        <v>2.0792821506842651E-2</v>
      </c>
      <c r="CP27" s="69">
        <v>1.4423890943807274E-2</v>
      </c>
      <c r="CQ27" s="69"/>
      <c r="CR27" s="69">
        <f t="shared" si="50"/>
        <v>-3.3475710915882445E-2</v>
      </c>
      <c r="CS27" s="69">
        <f>'RD T1'!E287</f>
        <v>4.9984324629405224E-3</v>
      </c>
      <c r="CT27" s="69">
        <f t="shared" si="51"/>
        <v>-2.8477278452941922E-2</v>
      </c>
    </row>
    <row r="28" spans="1:98" x14ac:dyDescent="0.2">
      <c r="A28" s="10" t="str">
        <f>name!D24</f>
        <v>71 Sales occupations</v>
      </c>
      <c r="B28" s="69">
        <v>0.12319404625324626</v>
      </c>
      <c r="C28" s="69">
        <v>0.14498379310734072</v>
      </c>
      <c r="D28" s="69">
        <v>0.13449641598623471</v>
      </c>
      <c r="E28" s="69">
        <v>0.1515877266654426</v>
      </c>
      <c r="F28" s="69">
        <v>0.19421222833438015</v>
      </c>
      <c r="G28" s="11"/>
      <c r="H28" s="69">
        <f t="shared" si="26"/>
        <v>5.9715812348145436E-2</v>
      </c>
      <c r="I28" s="69">
        <f>'RD T1'!E56</f>
        <v>7.7412896800743286E-2</v>
      </c>
      <c r="J28" s="69">
        <f t="shared" si="27"/>
        <v>0.13712870914888872</v>
      </c>
      <c r="L28" t="str">
        <f t="shared" si="28"/>
        <v>71 Sales occupations</v>
      </c>
      <c r="M28" s="69">
        <v>1.6256742205515919</v>
      </c>
      <c r="N28" s="69">
        <v>1.9368388364188949</v>
      </c>
      <c r="O28" s="69">
        <v>2.1198283054176628</v>
      </c>
      <c r="P28" s="69">
        <v>2.5448311052447199</v>
      </c>
      <c r="Q28" s="69">
        <v>3.6346917032973516</v>
      </c>
      <c r="R28" s="11"/>
      <c r="S28" s="69">
        <f t="shared" si="29"/>
        <v>1.5148633978796888</v>
      </c>
      <c r="T28" s="69">
        <f>'RD T1'!E85</f>
        <v>1.3793737728534332</v>
      </c>
      <c r="U28" s="69">
        <f t="shared" si="30"/>
        <v>2.8942371707331223</v>
      </c>
      <c r="W28" t="str">
        <f t="shared" si="31"/>
        <v>71 Sales occupations</v>
      </c>
      <c r="X28" s="69">
        <v>6.4156228817829852</v>
      </c>
      <c r="Y28" s="69">
        <v>7.0667170829495038</v>
      </c>
      <c r="Z28" s="69">
        <v>7.229212792827802</v>
      </c>
      <c r="AA28" s="69">
        <v>7.9655108922762006</v>
      </c>
      <c r="AB28" s="69">
        <v>10.053358343293445</v>
      </c>
      <c r="AC28" s="69"/>
      <c r="AD28" s="69">
        <f t="shared" si="32"/>
        <v>2.8241455504656425</v>
      </c>
      <c r="AE28" s="69">
        <f>'RD T1'!E114</f>
        <v>4.5447103592915052</v>
      </c>
      <c r="AF28" s="69">
        <f t="shared" si="33"/>
        <v>7.3688559097571478</v>
      </c>
      <c r="AH28" t="str">
        <f t="shared" si="34"/>
        <v>71 Sales occupations</v>
      </c>
      <c r="AI28" s="69">
        <v>2.1069342454126465</v>
      </c>
      <c r="AJ28" s="69">
        <v>2.1796557379949486</v>
      </c>
      <c r="AK28" s="69">
        <v>2.2311482234560915</v>
      </c>
      <c r="AL28" s="69">
        <v>2.3216401951677335</v>
      </c>
      <c r="AM28" s="69">
        <v>2.7972961066639002</v>
      </c>
      <c r="AN28" s="69"/>
      <c r="AO28" s="69">
        <f t="shared" si="35"/>
        <v>0.56614788320780862</v>
      </c>
      <c r="AP28" s="69">
        <f>'RD T1'!E143</f>
        <v>1.2921406785327065</v>
      </c>
      <c r="AQ28" s="69">
        <f t="shared" si="36"/>
        <v>1.8582885617405152</v>
      </c>
      <c r="AS28" t="str">
        <f t="shared" si="37"/>
        <v>71 Sales occupations</v>
      </c>
      <c r="AT28" s="69">
        <v>1.7998014004296912</v>
      </c>
      <c r="AU28" s="69">
        <v>1.8201644903645795</v>
      </c>
      <c r="AV28" s="69">
        <v>1.851853451058955</v>
      </c>
      <c r="AW28" s="69">
        <v>1.8704635871883843</v>
      </c>
      <c r="AX28" s="69">
        <v>2.2413534599693596</v>
      </c>
      <c r="AY28" s="69"/>
      <c r="AZ28" s="69">
        <f t="shared" si="38"/>
        <v>0.38950000891040459</v>
      </c>
      <c r="BA28" s="69">
        <f>'RD T1'!E172</f>
        <v>0.90313300447755074</v>
      </c>
      <c r="BB28" s="69">
        <f t="shared" si="39"/>
        <v>1.2926330133879553</v>
      </c>
      <c r="BD28" t="str">
        <f t="shared" si="40"/>
        <v>71 Sales occupations</v>
      </c>
      <c r="BE28" s="69">
        <v>13.061519298602626</v>
      </c>
      <c r="BF28" s="69">
        <v>12.181162689710964</v>
      </c>
      <c r="BG28" s="69">
        <v>13.344947487101582</v>
      </c>
      <c r="BH28" s="69">
        <v>13.232970930995013</v>
      </c>
      <c r="BI28" s="69">
        <v>13.659293238246317</v>
      </c>
      <c r="BJ28" s="69"/>
      <c r="BK28" s="69">
        <f t="shared" si="41"/>
        <v>0.31434575114473517</v>
      </c>
      <c r="BL28" s="69">
        <f>'RD T1'!E201</f>
        <v>5.8874369009381704</v>
      </c>
      <c r="BM28" s="69">
        <f t="shared" si="42"/>
        <v>6.2017826520829056</v>
      </c>
      <c r="BO28" t="str">
        <f t="shared" si="43"/>
        <v>71 Sales occupations</v>
      </c>
      <c r="BP28" s="69">
        <v>13.175817156371735</v>
      </c>
      <c r="BQ28" s="69">
        <v>11.643832506653087</v>
      </c>
      <c r="BR28" s="69">
        <v>11.108750429590323</v>
      </c>
      <c r="BS28" s="69">
        <v>10.597398847811981</v>
      </c>
      <c r="BT28" s="69">
        <v>8.7500528672252749</v>
      </c>
      <c r="BU28" s="69"/>
      <c r="BV28" s="69">
        <f t="shared" si="44"/>
        <v>-2.3586975623650481</v>
      </c>
      <c r="BW28" s="69">
        <f>'RD T1'!E230</f>
        <v>4.2734636640893875</v>
      </c>
      <c r="BX28" s="69">
        <f t="shared" si="45"/>
        <v>1.9147661017243394</v>
      </c>
      <c r="BZ28" t="str">
        <f t="shared" si="46"/>
        <v>71 Sales occupations</v>
      </c>
      <c r="CA28" s="69">
        <v>8.8662884356199907</v>
      </c>
      <c r="CB28" s="69">
        <v>8.0943885374676263</v>
      </c>
      <c r="CC28" s="69">
        <v>7.1099981825716698</v>
      </c>
      <c r="CD28" s="69">
        <v>6.2368359258756954</v>
      </c>
      <c r="CE28" s="69">
        <v>2.6594822740556614</v>
      </c>
      <c r="CF28" s="69"/>
      <c r="CG28" s="69">
        <f t="shared" si="47"/>
        <v>-4.4505159085160084</v>
      </c>
      <c r="CH28" s="69">
        <f>'RD T1'!E259</f>
        <v>1.7206990627676748</v>
      </c>
      <c r="CI28" s="69">
        <f t="shared" si="48"/>
        <v>-2.7298168457483336</v>
      </c>
      <c r="CK28" t="str">
        <f t="shared" si="49"/>
        <v>71 Sales occupations</v>
      </c>
      <c r="CL28" s="69">
        <v>2.9470102331444741</v>
      </c>
      <c r="CM28" s="69">
        <v>2.8337855390812376</v>
      </c>
      <c r="CN28" s="69">
        <v>2.5226792782252536</v>
      </c>
      <c r="CO28" s="69">
        <v>2.2541531778708452</v>
      </c>
      <c r="CP28" s="69">
        <v>1.8242140939295357</v>
      </c>
      <c r="CQ28" s="69"/>
      <c r="CR28" s="69">
        <f t="shared" si="50"/>
        <v>-0.69846518429571791</v>
      </c>
      <c r="CS28" s="69">
        <f>'RD T1'!E288</f>
        <v>0.51917828491055218</v>
      </c>
      <c r="CT28" s="69">
        <f t="shared" si="51"/>
        <v>-0.17928689938516573</v>
      </c>
    </row>
    <row r="29" spans="1:98" x14ac:dyDescent="0.2">
      <c r="A29" s="10" t="str">
        <f>name!D25</f>
        <v>72 Customer service occupations</v>
      </c>
      <c r="B29" s="69">
        <v>4.3882389239251307E-2</v>
      </c>
      <c r="C29" s="69">
        <v>5.2632670346455669E-2</v>
      </c>
      <c r="D29" s="69">
        <v>6.0371266225978E-2</v>
      </c>
      <c r="E29" s="69">
        <v>8.2170770661279202E-2</v>
      </c>
      <c r="F29" s="69">
        <v>0.10918055537264598</v>
      </c>
      <c r="G29" s="11"/>
      <c r="H29" s="69">
        <f>F29-D29</f>
        <v>4.8809289146667982E-2</v>
      </c>
      <c r="I29" s="69">
        <f>'RD T1'!E57</f>
        <v>4.056086081650865E-2</v>
      </c>
      <c r="J29" s="69">
        <f t="shared" si="27"/>
        <v>8.9370149963176632E-2</v>
      </c>
      <c r="L29" t="str">
        <f t="shared" si="28"/>
        <v>72 Customer service occupations</v>
      </c>
      <c r="M29" s="69">
        <v>0.51652117402671971</v>
      </c>
      <c r="N29" s="69">
        <v>0.67097787936790954</v>
      </c>
      <c r="O29" s="69">
        <v>0.6979397080397215</v>
      </c>
      <c r="P29" s="69">
        <v>0.89950013741305723</v>
      </c>
      <c r="Q29" s="69">
        <v>1.1908623638592959</v>
      </c>
      <c r="R29" s="11"/>
      <c r="S29" s="69">
        <f t="shared" si="29"/>
        <v>0.4929226558195744</v>
      </c>
      <c r="T29" s="69">
        <f>'RD T1'!E86</f>
        <v>0.48001757705405607</v>
      </c>
      <c r="U29" s="69">
        <f t="shared" si="30"/>
        <v>0.97294023287363052</v>
      </c>
      <c r="W29" t="str">
        <f t="shared" si="31"/>
        <v>72 Customer service occupations</v>
      </c>
      <c r="X29" s="69">
        <v>2.0405236606138608</v>
      </c>
      <c r="Y29" s="69">
        <v>2.4311422050689577</v>
      </c>
      <c r="Z29" s="69">
        <v>2.4743989113808489</v>
      </c>
      <c r="AA29" s="69">
        <v>2.9251037404003917</v>
      </c>
      <c r="AB29" s="69">
        <v>3.7562015640615556</v>
      </c>
      <c r="AC29" s="69"/>
      <c r="AD29" s="69">
        <f t="shared" si="32"/>
        <v>1.2818026526807067</v>
      </c>
      <c r="AE29" s="69">
        <f>'RD T1'!E115</f>
        <v>1.6036066573373113</v>
      </c>
      <c r="AF29" s="69">
        <f t="shared" si="33"/>
        <v>2.885409310018018</v>
      </c>
      <c r="AH29" t="str">
        <f t="shared" si="34"/>
        <v>72 Customer service occupations</v>
      </c>
      <c r="AI29" s="69">
        <v>0.62528262154565661</v>
      </c>
      <c r="AJ29" s="69">
        <v>0.78155264046406392</v>
      </c>
      <c r="AK29" s="69">
        <v>0.86079491983541689</v>
      </c>
      <c r="AL29" s="69">
        <v>1.0014119914534443</v>
      </c>
      <c r="AM29" s="69">
        <v>1.2191473507712456</v>
      </c>
      <c r="AN29" s="69"/>
      <c r="AO29" s="69">
        <f t="shared" si="35"/>
        <v>0.35835243093582869</v>
      </c>
      <c r="AP29" s="69">
        <f>'RD T1'!E144</f>
        <v>0.5734236826570186</v>
      </c>
      <c r="AQ29" s="69">
        <f t="shared" si="36"/>
        <v>0.93177611359284729</v>
      </c>
      <c r="AS29" t="str">
        <f t="shared" si="37"/>
        <v>72 Customer service occupations</v>
      </c>
      <c r="AT29" s="69">
        <v>0.75168132433012125</v>
      </c>
      <c r="AU29" s="69">
        <v>0.86812838306750328</v>
      </c>
      <c r="AV29" s="69">
        <v>0.87790950221921715</v>
      </c>
      <c r="AW29" s="69">
        <v>0.96975597399326008</v>
      </c>
      <c r="AX29" s="69">
        <v>1.0875901915647099</v>
      </c>
      <c r="AY29" s="69"/>
      <c r="AZ29" s="69">
        <f t="shared" si="38"/>
        <v>0.20968068934549278</v>
      </c>
      <c r="BA29" s="69">
        <f>'RD T1'!E173</f>
        <v>0.494285964987495</v>
      </c>
      <c r="BB29" s="69">
        <f t="shared" si="39"/>
        <v>0.70396665433298777</v>
      </c>
      <c r="BD29" t="str">
        <f t="shared" si="40"/>
        <v>72 Customer service occupations</v>
      </c>
      <c r="BE29" s="69">
        <v>3.0809376086656974</v>
      </c>
      <c r="BF29" s="69">
        <v>3.1394911039549949</v>
      </c>
      <c r="BG29" s="69">
        <v>3.376663974940914</v>
      </c>
      <c r="BH29" s="69">
        <v>3.4601455300258372</v>
      </c>
      <c r="BI29" s="69">
        <v>3.6825945996236755</v>
      </c>
      <c r="BJ29" s="69"/>
      <c r="BK29" s="69">
        <f t="shared" si="41"/>
        <v>0.30593062468276155</v>
      </c>
      <c r="BL29" s="69">
        <f>'RD T1'!E202</f>
        <v>1.5625569000145498</v>
      </c>
      <c r="BM29" s="69">
        <f t="shared" si="42"/>
        <v>1.8684875246973114</v>
      </c>
      <c r="BO29" t="str">
        <f t="shared" si="43"/>
        <v>72 Customer service occupations</v>
      </c>
      <c r="BP29" s="69">
        <v>3.3710943881866595</v>
      </c>
      <c r="BQ29" s="69">
        <v>3.4148605744195861</v>
      </c>
      <c r="BR29" s="69">
        <v>3.3095324884669273</v>
      </c>
      <c r="BS29" s="69">
        <v>3.5199382602057847</v>
      </c>
      <c r="BT29" s="69">
        <v>3.265320483732741</v>
      </c>
      <c r="BU29" s="69"/>
      <c r="BV29" s="69">
        <f t="shared" si="44"/>
        <v>-4.4212004734186294E-2</v>
      </c>
      <c r="BW29" s="69">
        <f>'RD T1'!E231</f>
        <v>1.5280695880336164</v>
      </c>
      <c r="BX29" s="69">
        <f t="shared" si="45"/>
        <v>1.4838575832994301</v>
      </c>
      <c r="BZ29" t="str">
        <f t="shared" si="46"/>
        <v>72 Customer service occupations</v>
      </c>
      <c r="CA29" s="69">
        <v>1.6260406146580162</v>
      </c>
      <c r="CB29" s="69">
        <v>1.5504194184112499</v>
      </c>
      <c r="CC29" s="69">
        <v>1.409571470721142</v>
      </c>
      <c r="CD29" s="69">
        <v>1.4290655921884834</v>
      </c>
      <c r="CE29" s="69">
        <v>1.3241090087067668</v>
      </c>
      <c r="CF29" s="69"/>
      <c r="CG29" s="69">
        <f t="shared" si="47"/>
        <v>-8.5462462014375129E-2</v>
      </c>
      <c r="CH29" s="69">
        <f>'RD T1'!E260</f>
        <v>0.45378101746686167</v>
      </c>
      <c r="CI29" s="69">
        <f t="shared" si="48"/>
        <v>0.36831855545248654</v>
      </c>
      <c r="CK29" t="str">
        <f t="shared" si="49"/>
        <v>72 Customer service occupations</v>
      </c>
      <c r="CL29" s="69">
        <v>0.36359170512515693</v>
      </c>
      <c r="CM29" s="69">
        <v>0.48386492810513076</v>
      </c>
      <c r="CN29" s="69">
        <v>0.47771130248896876</v>
      </c>
      <c r="CO29" s="69">
        <v>0.65142074197541699</v>
      </c>
      <c r="CP29" s="69">
        <v>0.84790551117401314</v>
      </c>
      <c r="CQ29" s="69"/>
      <c r="CR29" s="69">
        <f t="shared" si="50"/>
        <v>0.37019420868504438</v>
      </c>
      <c r="CS29" s="69">
        <f>'RD T1'!E289</f>
        <v>0.20071501822350926</v>
      </c>
      <c r="CT29" s="69">
        <f t="shared" si="51"/>
        <v>0.57090922690855361</v>
      </c>
    </row>
    <row r="30" spans="1:98" x14ac:dyDescent="0.2">
      <c r="A30" s="10" t="str">
        <f>name!D26</f>
        <v>81 Process, plant and machine operatives</v>
      </c>
      <c r="B30" s="69">
        <v>2.645279740402336E-2</v>
      </c>
      <c r="C30" s="69">
        <v>3.5069933012627133E-2</v>
      </c>
      <c r="D30" s="69">
        <v>3.3101191682159185E-2</v>
      </c>
      <c r="E30" s="69">
        <v>4.1525398406395374E-2</v>
      </c>
      <c r="F30" s="69">
        <v>6.0093091822382011E-2</v>
      </c>
      <c r="G30" s="11"/>
      <c r="H30" s="69">
        <f t="shared" si="26"/>
        <v>2.6991900140222826E-2</v>
      </c>
      <c r="I30" s="69">
        <f>'RD T1'!E58</f>
        <v>2.3743286393757553E-2</v>
      </c>
      <c r="J30" s="69">
        <f t="shared" si="27"/>
        <v>5.0735186533980375E-2</v>
      </c>
      <c r="L30" t="str">
        <f t="shared" si="28"/>
        <v>81 Process, plant and machine operatives</v>
      </c>
      <c r="M30" s="69">
        <v>0.15676923835169476</v>
      </c>
      <c r="N30" s="69">
        <v>0.20944480536978777</v>
      </c>
      <c r="O30" s="69">
        <v>0.20996908108261936</v>
      </c>
      <c r="P30" s="69">
        <v>0.29112335336590106</v>
      </c>
      <c r="Q30" s="69">
        <v>0.4399312418136096</v>
      </c>
      <c r="R30" s="11"/>
      <c r="S30" s="69">
        <f t="shared" si="29"/>
        <v>0.22996216073099024</v>
      </c>
      <c r="T30" s="69">
        <f>'RD T1'!E87</f>
        <v>0.15501760326401706</v>
      </c>
      <c r="U30" s="69">
        <f t="shared" si="30"/>
        <v>0.38497976399500733</v>
      </c>
      <c r="W30" t="str">
        <f t="shared" si="31"/>
        <v>81 Process, plant and machine operatives</v>
      </c>
      <c r="X30" s="69">
        <v>0.44915176566139453</v>
      </c>
      <c r="Y30" s="69">
        <v>0.49293888043001571</v>
      </c>
      <c r="Z30" s="69">
        <v>0.46188911280210676</v>
      </c>
      <c r="AA30" s="69">
        <v>0.67350137631498752</v>
      </c>
      <c r="AB30" s="69">
        <v>1.018801496725199</v>
      </c>
      <c r="AC30" s="69"/>
      <c r="AD30" s="69">
        <f t="shared" si="32"/>
        <v>0.55691238392309228</v>
      </c>
      <c r="AE30" s="69">
        <f>'RD T1'!E116</f>
        <v>0.37358341043920484</v>
      </c>
      <c r="AF30" s="69">
        <f t="shared" si="33"/>
        <v>0.93049579436229712</v>
      </c>
      <c r="AH30" t="str">
        <f t="shared" si="34"/>
        <v>81 Process, plant and machine operatives</v>
      </c>
      <c r="AI30" s="69">
        <v>0.20884880803408379</v>
      </c>
      <c r="AJ30" s="69">
        <v>0.24804072638560345</v>
      </c>
      <c r="AK30" s="69">
        <v>0.23607506052411553</v>
      </c>
      <c r="AL30" s="69">
        <v>0.3318849594808701</v>
      </c>
      <c r="AM30" s="69">
        <v>0.51734347502088129</v>
      </c>
      <c r="AN30" s="69"/>
      <c r="AO30" s="69">
        <f t="shared" si="35"/>
        <v>0.28126841449676576</v>
      </c>
      <c r="AP30" s="69">
        <f>'RD T1'!E145</f>
        <v>0.18551923343853505</v>
      </c>
      <c r="AQ30" s="69">
        <f t="shared" si="36"/>
        <v>0.46678764793530081</v>
      </c>
      <c r="AS30" t="str">
        <f t="shared" si="37"/>
        <v>81 Process, plant and machine operatives</v>
      </c>
      <c r="AT30" s="69">
        <v>0.48477855777133944</v>
      </c>
      <c r="AU30" s="69">
        <v>0.57004491786588907</v>
      </c>
      <c r="AV30" s="69">
        <v>0.53277459799429105</v>
      </c>
      <c r="AW30" s="69">
        <v>0.62901636515064341</v>
      </c>
      <c r="AX30" s="69">
        <v>0.78616289802578709</v>
      </c>
      <c r="AY30" s="69"/>
      <c r="AZ30" s="69">
        <f t="shared" si="38"/>
        <v>0.25338830003149604</v>
      </c>
      <c r="BA30" s="69">
        <f>'RD T1'!E174</f>
        <v>0.32253757407780514</v>
      </c>
      <c r="BB30" s="69">
        <f t="shared" si="39"/>
        <v>0.57592587410930118</v>
      </c>
      <c r="BD30" t="str">
        <f t="shared" si="40"/>
        <v>81 Process, plant and machine operatives</v>
      </c>
      <c r="BE30" s="69">
        <v>2.7882431763209858</v>
      </c>
      <c r="BF30" s="69">
        <v>2.8803702046689788</v>
      </c>
      <c r="BG30" s="69">
        <v>2.7826194758972265</v>
      </c>
      <c r="BH30" s="69">
        <v>3.1052181972604931</v>
      </c>
      <c r="BI30" s="69">
        <v>3.4101645344890756</v>
      </c>
      <c r="BJ30" s="69"/>
      <c r="BK30" s="69">
        <f t="shared" si="41"/>
        <v>0.62754505859184917</v>
      </c>
      <c r="BL30" s="69">
        <f>'RD T1'!E203</f>
        <v>1.1643505607443727</v>
      </c>
      <c r="BM30" s="69">
        <f t="shared" si="42"/>
        <v>1.7918956193362219</v>
      </c>
      <c r="BO30" t="str">
        <f t="shared" si="43"/>
        <v>81 Process, plant and machine operatives</v>
      </c>
      <c r="BP30" s="69">
        <v>3.3887559902091997</v>
      </c>
      <c r="BQ30" s="69">
        <v>3.951844832926259</v>
      </c>
      <c r="BR30" s="69">
        <v>3.2626848628249427</v>
      </c>
      <c r="BS30" s="69">
        <v>3.6007854665654238</v>
      </c>
      <c r="BT30" s="69">
        <v>3.2935559422188212</v>
      </c>
      <c r="BU30" s="69"/>
      <c r="BV30" s="69">
        <f t="shared" si="44"/>
        <v>3.0871079393878453E-2</v>
      </c>
      <c r="BW30" s="69">
        <f>'RD T1'!E232</f>
        <v>1.3194034746958125</v>
      </c>
      <c r="BX30" s="69">
        <f t="shared" si="45"/>
        <v>1.350274554089691</v>
      </c>
      <c r="BZ30" t="str">
        <f t="shared" si="46"/>
        <v>81 Process, plant and machine operatives</v>
      </c>
      <c r="CA30" s="69">
        <v>3.1016643717336794</v>
      </c>
      <c r="CB30" s="69">
        <v>2.749917825389983</v>
      </c>
      <c r="CC30" s="69">
        <v>2.3775265687870659</v>
      </c>
      <c r="CD30" s="69">
        <v>2.260014165573899</v>
      </c>
      <c r="CE30" s="69">
        <v>1.0077360090188181</v>
      </c>
      <c r="CF30" s="69"/>
      <c r="CG30" s="69">
        <f t="shared" si="47"/>
        <v>-1.3697905597682478</v>
      </c>
      <c r="CH30" s="69">
        <f>'RD T1'!E261</f>
        <v>0.60632574254246752</v>
      </c>
      <c r="CI30" s="69">
        <f t="shared" si="48"/>
        <v>-0.7634648172257803</v>
      </c>
      <c r="CK30" t="str">
        <f t="shared" si="49"/>
        <v>81 Process, plant and machine operatives</v>
      </c>
      <c r="CL30" s="69">
        <v>1.1336464795797359</v>
      </c>
      <c r="CM30" s="69">
        <v>1.0474370513308504</v>
      </c>
      <c r="CN30" s="69">
        <v>0.84810036707504466</v>
      </c>
      <c r="CO30" s="69">
        <v>0.48981557375263285</v>
      </c>
      <c r="CP30" s="69">
        <v>0.34223746683873468</v>
      </c>
      <c r="CQ30" s="69"/>
      <c r="CR30" s="69">
        <f t="shared" si="50"/>
        <v>-0.50586290023630998</v>
      </c>
      <c r="CS30" s="69">
        <f>'RD T1'!E290</f>
        <v>0.10932487010408359</v>
      </c>
      <c r="CT30" s="69">
        <f t="shared" si="51"/>
        <v>-0.39653803013222638</v>
      </c>
    </row>
    <row r="31" spans="1:98" x14ac:dyDescent="0.2">
      <c r="A31" s="10" t="str">
        <f>name!D27</f>
        <v>82 Transport and mobile machine drivers and operatives</v>
      </c>
      <c r="B31" s="69">
        <v>6.2281417612753132E-2</v>
      </c>
      <c r="C31" s="69">
        <v>9.3327247610305628E-2</v>
      </c>
      <c r="D31" s="69">
        <v>8.4355826680912488E-2</v>
      </c>
      <c r="E31" s="69">
        <v>0.10286027014253428</v>
      </c>
      <c r="F31" s="69">
        <v>0.14112239745154639</v>
      </c>
      <c r="G31" s="11"/>
      <c r="H31" s="69">
        <f t="shared" si="26"/>
        <v>5.6766570770633906E-2</v>
      </c>
      <c r="I31" s="69">
        <f>'RD T1'!E59</f>
        <v>7.4346768532884674E-2</v>
      </c>
      <c r="J31" s="69">
        <f t="shared" si="27"/>
        <v>0.13111333930351859</v>
      </c>
      <c r="L31" t="str">
        <f t="shared" si="28"/>
        <v>82 Transport and mobile machine drivers and operatives</v>
      </c>
      <c r="M31" s="69">
        <v>0.46126009587444999</v>
      </c>
      <c r="N31" s="69">
        <v>0.68746096391736877</v>
      </c>
      <c r="O31" s="69">
        <v>0.6612408868593167</v>
      </c>
      <c r="P31" s="69">
        <v>0.74350960654840237</v>
      </c>
      <c r="Q31" s="69">
        <v>1.0141205057398228</v>
      </c>
      <c r="R31" s="11"/>
      <c r="S31" s="69">
        <f t="shared" si="29"/>
        <v>0.35287961888050612</v>
      </c>
      <c r="T31" s="69">
        <f>'RD T1'!E88</f>
        <v>0.52704345994716939</v>
      </c>
      <c r="U31" s="69">
        <f t="shared" si="30"/>
        <v>0.87992307882767551</v>
      </c>
      <c r="W31" t="str">
        <f t="shared" si="31"/>
        <v>82 Transport and mobile machine drivers and operatives</v>
      </c>
      <c r="X31" s="69">
        <v>1.3679560186139568</v>
      </c>
      <c r="Y31" s="69">
        <v>1.9218521677064062</v>
      </c>
      <c r="Z31" s="69">
        <v>1.6736536409541345</v>
      </c>
      <c r="AA31" s="69">
        <v>1.8224639114617991</v>
      </c>
      <c r="AB31" s="69">
        <v>2.4239762929291486</v>
      </c>
      <c r="AC31" s="69"/>
      <c r="AD31" s="69">
        <f t="shared" si="32"/>
        <v>0.75032265197501413</v>
      </c>
      <c r="AE31" s="69">
        <f>'RD T1'!E117</f>
        <v>1.3393917836304936</v>
      </c>
      <c r="AF31" s="69">
        <f t="shared" si="33"/>
        <v>2.089714435605508</v>
      </c>
      <c r="AH31" t="str">
        <f t="shared" si="34"/>
        <v>82 Transport and mobile machine drivers and operatives</v>
      </c>
      <c r="AI31" s="69">
        <v>0.60440698382137448</v>
      </c>
      <c r="AJ31" s="69">
        <v>0.84915795276670691</v>
      </c>
      <c r="AK31" s="69">
        <v>0.72362345880412393</v>
      </c>
      <c r="AL31" s="69">
        <v>0.77652732426614501</v>
      </c>
      <c r="AM31" s="69">
        <v>0.93362601875712037</v>
      </c>
      <c r="AN31" s="69"/>
      <c r="AO31" s="69">
        <f t="shared" si="35"/>
        <v>0.21000255995299644</v>
      </c>
      <c r="AP31" s="69">
        <f>'RD T1'!E146</f>
        <v>0.55280060140211185</v>
      </c>
      <c r="AQ31" s="69">
        <f t="shared" si="36"/>
        <v>0.76280316135510828</v>
      </c>
      <c r="AS31" t="str">
        <f t="shared" si="37"/>
        <v>82 Transport and mobile machine drivers and operatives</v>
      </c>
      <c r="AT31" s="69">
        <v>1.0266879917810332</v>
      </c>
      <c r="AU31" s="69">
        <v>1.3651137366371944</v>
      </c>
      <c r="AV31" s="69">
        <v>1.2339539102810986</v>
      </c>
      <c r="AW31" s="69">
        <v>1.2588146428899103</v>
      </c>
      <c r="AX31" s="69">
        <v>1.4434445626291561</v>
      </c>
      <c r="AY31" s="69"/>
      <c r="AZ31" s="69">
        <f t="shared" si="38"/>
        <v>0.20949065234805753</v>
      </c>
      <c r="BA31" s="69">
        <f>'RD T1'!E175</f>
        <v>0.89597337857903714</v>
      </c>
      <c r="BB31" s="69">
        <f t="shared" si="39"/>
        <v>1.1054640309270947</v>
      </c>
      <c r="BD31" t="str">
        <f t="shared" si="40"/>
        <v>82 Transport and mobile machine drivers and operatives</v>
      </c>
      <c r="BE31" s="69">
        <v>5.5516950081692338</v>
      </c>
      <c r="BF31" s="69">
        <v>6.1358159625878796</v>
      </c>
      <c r="BG31" s="69">
        <v>5.7109807242547639</v>
      </c>
      <c r="BH31" s="69">
        <v>5.8748382158996089</v>
      </c>
      <c r="BI31" s="69">
        <v>6.4142856669257933</v>
      </c>
      <c r="BJ31" s="69"/>
      <c r="BK31" s="69">
        <f t="shared" si="41"/>
        <v>0.70330494267102939</v>
      </c>
      <c r="BL31" s="69">
        <f>'RD T1'!E204</f>
        <v>3.0686286879185705</v>
      </c>
      <c r="BM31" s="69">
        <f t="shared" si="42"/>
        <v>3.7719336305895999</v>
      </c>
      <c r="BO31" t="str">
        <f t="shared" si="43"/>
        <v>82 Transport and mobile machine drivers and operatives</v>
      </c>
      <c r="BP31" s="69">
        <v>7.8752759159816295</v>
      </c>
      <c r="BQ31" s="69">
        <v>9.5532728215803413</v>
      </c>
      <c r="BR31" s="69">
        <v>7.3071400908013748</v>
      </c>
      <c r="BS31" s="69">
        <v>7.2115553465197912</v>
      </c>
      <c r="BT31" s="69">
        <v>6.5718983548594894</v>
      </c>
      <c r="BU31" s="69"/>
      <c r="BV31" s="69">
        <f t="shared" si="44"/>
        <v>-0.73524173594188547</v>
      </c>
      <c r="BW31" s="69">
        <f>'RD T1'!E233</f>
        <v>3.7526479386505738</v>
      </c>
      <c r="BX31" s="69">
        <f t="shared" si="45"/>
        <v>3.0174062027086883</v>
      </c>
      <c r="BZ31" t="str">
        <f t="shared" si="46"/>
        <v>82 Transport and mobile machine drivers and operatives</v>
      </c>
      <c r="CA31" s="69">
        <v>8.0028424600693899</v>
      </c>
      <c r="CB31" s="69">
        <v>7.605689528337952</v>
      </c>
      <c r="CC31" s="69">
        <v>5.7990365541964026</v>
      </c>
      <c r="CD31" s="69">
        <v>5.2086781849870327</v>
      </c>
      <c r="CE31" s="69">
        <v>3.768962203094151</v>
      </c>
      <c r="CF31" s="69"/>
      <c r="CG31" s="69">
        <f t="shared" si="47"/>
        <v>-2.0300743511022517</v>
      </c>
      <c r="CH31" s="69">
        <f>'RD T1'!E262</f>
        <v>2.1496172076395346</v>
      </c>
      <c r="CI31" s="69">
        <f t="shared" si="48"/>
        <v>0.11954285653728292</v>
      </c>
      <c r="CK31" t="str">
        <f t="shared" si="49"/>
        <v>82 Transport and mobile machine drivers and operatives</v>
      </c>
      <c r="CL31" s="69">
        <v>2.6642228183889491</v>
      </c>
      <c r="CM31" s="69">
        <v>3.2496911338439687</v>
      </c>
      <c r="CN31" s="69">
        <v>2.5247961358987694</v>
      </c>
      <c r="CO31" s="69">
        <v>2.3301316961371561</v>
      </c>
      <c r="CP31" s="69">
        <v>1.7007839420143558</v>
      </c>
      <c r="CQ31" s="69"/>
      <c r="CR31" s="69">
        <f t="shared" si="50"/>
        <v>-0.8240121938844136</v>
      </c>
      <c r="CS31" s="69">
        <f>'RD T1'!E291</f>
        <v>0.7968139169626598</v>
      </c>
      <c r="CT31" s="69">
        <f t="shared" si="51"/>
        <v>-2.7198276921753806E-2</v>
      </c>
    </row>
    <row r="32" spans="1:98" x14ac:dyDescent="0.2">
      <c r="A32" s="10" t="str">
        <f>name!D28</f>
        <v>91 Elementary trades and related occupations</v>
      </c>
      <c r="B32" s="69">
        <v>8.3376593036681818E-4</v>
      </c>
      <c r="C32" s="69">
        <v>6.9695951715759369E-4</v>
      </c>
      <c r="D32" s="69">
        <v>7.0404686471581019E-4</v>
      </c>
      <c r="E32" s="69">
        <v>2.906538577163885E-3</v>
      </c>
      <c r="F32" s="69">
        <v>4.4551753180198271E-3</v>
      </c>
      <c r="G32" s="11"/>
      <c r="H32" s="69">
        <f t="shared" si="26"/>
        <v>3.751128453304017E-3</v>
      </c>
      <c r="I32" s="69">
        <f>'RD T1'!E60</f>
        <v>2.2735420564239097E-3</v>
      </c>
      <c r="J32" s="69">
        <f t="shared" si="27"/>
        <v>6.0246705097279267E-3</v>
      </c>
      <c r="L32" t="str">
        <f t="shared" si="28"/>
        <v>91 Elementary trades and related occupations</v>
      </c>
      <c r="M32" s="69">
        <v>0.10560720680248245</v>
      </c>
      <c r="N32" s="69">
        <v>0.13160736762729039</v>
      </c>
      <c r="O32" s="69">
        <v>0.12005866925558636</v>
      </c>
      <c r="P32" s="69">
        <v>0.24880221325534257</v>
      </c>
      <c r="Q32" s="69">
        <v>0.40644917238121359</v>
      </c>
      <c r="R32" s="11"/>
      <c r="S32" s="69">
        <f t="shared" si="29"/>
        <v>0.28639050312562719</v>
      </c>
      <c r="T32" s="69">
        <f>'RD T1'!E89</f>
        <v>0.15820760805034983</v>
      </c>
      <c r="U32" s="69">
        <f t="shared" si="30"/>
        <v>0.44459811117597703</v>
      </c>
      <c r="W32" t="str">
        <f t="shared" si="31"/>
        <v>91 Elementary trades and related occupations</v>
      </c>
      <c r="X32" s="69">
        <v>0.44829177468608278</v>
      </c>
      <c r="Y32" s="69">
        <v>0.47601608818395613</v>
      </c>
      <c r="Z32" s="69">
        <v>0.40877052925115936</v>
      </c>
      <c r="AA32" s="69">
        <v>1.0122106207180885</v>
      </c>
      <c r="AB32" s="69">
        <v>1.4379049230896339</v>
      </c>
      <c r="AC32" s="69"/>
      <c r="AD32" s="69">
        <f t="shared" si="32"/>
        <v>1.0291343938384745</v>
      </c>
      <c r="AE32" s="69">
        <f>'RD T1'!E118</f>
        <v>0.68312111726458169</v>
      </c>
      <c r="AF32" s="69">
        <f t="shared" si="33"/>
        <v>1.7122555111030562</v>
      </c>
      <c r="AH32" t="str">
        <f t="shared" si="34"/>
        <v>91 Elementary trades and related occupations</v>
      </c>
      <c r="AI32" s="69">
        <v>0.32329386628250828</v>
      </c>
      <c r="AJ32" s="69">
        <v>0.36703324421661954</v>
      </c>
      <c r="AK32" s="69">
        <v>0.30586200236488692</v>
      </c>
      <c r="AL32" s="69">
        <v>0.70959669036335415</v>
      </c>
      <c r="AM32" s="69">
        <v>1.0362217855235945</v>
      </c>
      <c r="AN32" s="69"/>
      <c r="AO32" s="69">
        <f t="shared" si="35"/>
        <v>0.73035978315870753</v>
      </c>
      <c r="AP32" s="69">
        <f>'RD T1'!E147</f>
        <v>0.47960391146147241</v>
      </c>
      <c r="AQ32" s="69">
        <f t="shared" si="36"/>
        <v>1.2099636946201799</v>
      </c>
      <c r="AS32" t="str">
        <f t="shared" si="37"/>
        <v>91 Elementary trades and related occupations</v>
      </c>
      <c r="AT32" s="69">
        <v>0.38001032773083687</v>
      </c>
      <c r="AU32" s="69">
        <v>0.38264928661859421</v>
      </c>
      <c r="AV32" s="69">
        <v>0.38293060084293162</v>
      </c>
      <c r="AW32" s="69">
        <v>0.86130073046307853</v>
      </c>
      <c r="AX32" s="69">
        <v>1.1667231004899357</v>
      </c>
      <c r="AY32" s="69"/>
      <c r="AZ32" s="69">
        <f t="shared" si="38"/>
        <v>0.78379249964700404</v>
      </c>
      <c r="BA32" s="69">
        <f>'RD T1'!E176</f>
        <v>0.52456284729976843</v>
      </c>
      <c r="BB32" s="69">
        <f t="shared" si="39"/>
        <v>1.3083553469467724</v>
      </c>
      <c r="BD32" t="str">
        <f t="shared" si="40"/>
        <v>91 Elementary trades and related occupations</v>
      </c>
      <c r="BE32" s="69">
        <v>1.9139589073986638</v>
      </c>
      <c r="BF32" s="69">
        <v>1.6786147680267631</v>
      </c>
      <c r="BG32" s="69">
        <v>1.6296940569064109</v>
      </c>
      <c r="BH32" s="69">
        <v>2.9325878415963325</v>
      </c>
      <c r="BI32" s="69">
        <v>3.6295452250568103</v>
      </c>
      <c r="BJ32" s="69"/>
      <c r="BK32" s="69">
        <f t="shared" si="41"/>
        <v>1.9998511681503994</v>
      </c>
      <c r="BL32" s="69">
        <f>'RD T1'!E205</f>
        <v>1.3620440005475316</v>
      </c>
      <c r="BM32" s="69">
        <f t="shared" si="42"/>
        <v>3.3618951686979308</v>
      </c>
      <c r="BO32" t="str">
        <f t="shared" si="43"/>
        <v>91 Elementary trades and related occupations</v>
      </c>
      <c r="BP32" s="69">
        <v>2.8915657040272373</v>
      </c>
      <c r="BQ32" s="69">
        <v>2.8209354878954938</v>
      </c>
      <c r="BR32" s="69">
        <v>2.3904663744026609</v>
      </c>
      <c r="BS32" s="69">
        <v>4.0372820420925226</v>
      </c>
      <c r="BT32" s="69">
        <v>4.1724711130116452</v>
      </c>
      <c r="BU32" s="69"/>
      <c r="BV32" s="69">
        <f t="shared" si="44"/>
        <v>1.7820047386089843</v>
      </c>
      <c r="BW32" s="69">
        <f>'RD T1'!E234</f>
        <v>1.5516704704339759</v>
      </c>
      <c r="BX32" s="69">
        <f t="shared" si="45"/>
        <v>3.3336752090429602</v>
      </c>
      <c r="BZ32" t="str">
        <f t="shared" si="46"/>
        <v>91 Elementary trades and related occupations</v>
      </c>
      <c r="CA32" s="69">
        <v>3.6723408836799352</v>
      </c>
      <c r="CB32" s="69">
        <v>2.9752309715293577</v>
      </c>
      <c r="CC32" s="69">
        <v>2.5362784258958126</v>
      </c>
      <c r="CD32" s="69">
        <v>4.1006706459250415</v>
      </c>
      <c r="CE32" s="69">
        <v>3.424748645072349</v>
      </c>
      <c r="CF32" s="69"/>
      <c r="CG32" s="69">
        <f t="shared" si="47"/>
        <v>0.88847021917653635</v>
      </c>
      <c r="CH32" s="69">
        <f>'RD T1'!E263</f>
        <v>1.4361875521414298</v>
      </c>
      <c r="CI32" s="69">
        <f t="shared" si="48"/>
        <v>2.3246577713179661</v>
      </c>
      <c r="CK32" t="str">
        <f t="shared" si="49"/>
        <v>91 Elementary trades and related occupations</v>
      </c>
      <c r="CL32" s="69">
        <v>1.4357727607805491</v>
      </c>
      <c r="CM32" s="69">
        <v>1.2602401524683158</v>
      </c>
      <c r="CN32" s="69">
        <v>1.1480709639384388</v>
      </c>
      <c r="CO32" s="69">
        <v>2.2387432640535612</v>
      </c>
      <c r="CP32" s="69">
        <v>2.5142546970205744</v>
      </c>
      <c r="CQ32" s="69"/>
      <c r="CR32" s="69">
        <f t="shared" si="50"/>
        <v>1.3661837330821356</v>
      </c>
      <c r="CS32" s="69">
        <f>'RD T1'!E292</f>
        <v>0.67178171490156813</v>
      </c>
      <c r="CT32" s="69">
        <f t="shared" si="51"/>
        <v>2.0379654479837037</v>
      </c>
    </row>
    <row r="33" spans="1:98" x14ac:dyDescent="0.2">
      <c r="A33" s="10" t="str">
        <f>name!D29</f>
        <v>92 Elementary administration and service occupations</v>
      </c>
      <c r="B33" s="69">
        <v>5.0910008295767702E-2</v>
      </c>
      <c r="C33" s="69">
        <v>6.3602079860045721E-2</v>
      </c>
      <c r="D33" s="69">
        <v>6.808433929470939E-2</v>
      </c>
      <c r="E33" s="69">
        <v>6.969200589205618E-2</v>
      </c>
      <c r="F33" s="69">
        <v>8.408979326532727E-2</v>
      </c>
      <c r="G33" s="11"/>
      <c r="H33" s="69">
        <f t="shared" ref="H33" si="52">F33-D33</f>
        <v>1.6005453970617881E-2</v>
      </c>
      <c r="I33" s="69">
        <f>'RD T1'!E61</f>
        <v>4.1571349475700105E-2</v>
      </c>
      <c r="J33" s="69">
        <f t="shared" ref="J33" si="53">SUM(H33:I33)</f>
        <v>5.7576803446317985E-2</v>
      </c>
      <c r="L33" t="str">
        <f t="shared" ref="L33" si="54">A33</f>
        <v>92 Elementary administration and service occupations</v>
      </c>
      <c r="M33" s="69">
        <v>1.5287722402930382</v>
      </c>
      <c r="N33" s="69">
        <v>2.1153166607281753</v>
      </c>
      <c r="O33" s="69">
        <v>2.2853657639843123</v>
      </c>
      <c r="P33" s="69">
        <v>2.6281776972223123</v>
      </c>
      <c r="Q33" s="69">
        <v>3.5649947942571254</v>
      </c>
      <c r="R33" s="11"/>
      <c r="S33" s="69">
        <f t="shared" ref="S33" si="55">Q33-O33</f>
        <v>1.2796290302728131</v>
      </c>
      <c r="T33" s="69">
        <f>'RD T1'!E90</f>
        <v>1.6518579837704328</v>
      </c>
      <c r="U33" s="69">
        <f t="shared" ref="U33" si="56">SUM(S33:T33)</f>
        <v>2.9314870140432459</v>
      </c>
      <c r="W33" t="str">
        <f t="shared" ref="W33" si="57">A33</f>
        <v>92 Elementary administration and service occupations</v>
      </c>
      <c r="X33" s="69">
        <v>5.914555084128013</v>
      </c>
      <c r="Y33" s="69">
        <v>7.4619909058330345</v>
      </c>
      <c r="Z33" s="69">
        <v>7.2987708188362763</v>
      </c>
      <c r="AA33" s="69">
        <v>7.7380286587105704</v>
      </c>
      <c r="AB33" s="69">
        <v>9.7852731907444799</v>
      </c>
      <c r="AC33" s="69"/>
      <c r="AD33" s="69">
        <f t="shared" ref="AD33" si="58">AB33-Z33</f>
        <v>2.4865023719082036</v>
      </c>
      <c r="AE33" s="69">
        <f>'RD T1'!E119</f>
        <v>5.2629783721620989</v>
      </c>
      <c r="AF33" s="69">
        <f t="shared" ref="AF33" si="59">SUM(AD33:AE33)</f>
        <v>7.7494807440703024</v>
      </c>
      <c r="AH33" t="str">
        <f t="shared" ref="AH33" si="60">L33</f>
        <v>92 Elementary administration and service occupations</v>
      </c>
      <c r="AI33" s="69">
        <v>2.9010685138356815</v>
      </c>
      <c r="AJ33" s="69">
        <v>3.743480015568835</v>
      </c>
      <c r="AK33" s="69">
        <v>3.7265619205703442</v>
      </c>
      <c r="AL33" s="69">
        <v>3.8103355413198225</v>
      </c>
      <c r="AM33" s="69">
        <v>4.8005093198608471</v>
      </c>
      <c r="AN33" s="69"/>
      <c r="AO33" s="69">
        <f t="shared" ref="AO33" si="61">AM33-AK33</f>
        <v>1.0739473992905029</v>
      </c>
      <c r="AP33" s="69">
        <f>'RD T1'!E148</f>
        <v>2.5069923832327095</v>
      </c>
      <c r="AQ33" s="69">
        <f t="shared" ref="AQ33" si="62">SUM(AO33:AP33)</f>
        <v>3.5809397825232123</v>
      </c>
      <c r="AS33" t="str">
        <f t="shared" ref="AS33" si="63">W33</f>
        <v>92 Elementary administration and service occupations</v>
      </c>
      <c r="AT33" s="69">
        <v>2.7339238177661964</v>
      </c>
      <c r="AU33" s="69">
        <v>3.2732752652065504</v>
      </c>
      <c r="AV33" s="69">
        <v>3.3705781621089583</v>
      </c>
      <c r="AW33" s="69">
        <v>3.4056372753010771</v>
      </c>
      <c r="AX33" s="69">
        <v>4.338181959793201</v>
      </c>
      <c r="AY33" s="69"/>
      <c r="AZ33" s="69">
        <f t="shared" ref="AZ33" si="64">AX33-AV33</f>
        <v>0.96760379768424265</v>
      </c>
      <c r="BA33" s="69">
        <f>'RD T1'!E177</f>
        <v>2.2281727131300952</v>
      </c>
      <c r="BB33" s="69">
        <f t="shared" ref="BB33" si="65">SUM(AZ33:BA33)</f>
        <v>3.1957765108143379</v>
      </c>
      <c r="BD33" t="str">
        <f t="shared" ref="BD33" si="66">AH33</f>
        <v>92 Elementary administration and service occupations</v>
      </c>
      <c r="BE33" s="69">
        <v>16.574545489736373</v>
      </c>
      <c r="BF33" s="69">
        <v>15.421931084824084</v>
      </c>
      <c r="BG33" s="69">
        <v>15.516694768673702</v>
      </c>
      <c r="BH33" s="69">
        <v>12.799558652444187</v>
      </c>
      <c r="BI33" s="69">
        <v>11.759195448735703</v>
      </c>
      <c r="BJ33" s="69"/>
      <c r="BK33" s="69">
        <f t="shared" ref="BK33" si="67">BI33-BG33</f>
        <v>-3.7574993199379989</v>
      </c>
      <c r="BL33" s="69">
        <f>'RD T1'!E206</f>
        <v>6.396997703672997</v>
      </c>
      <c r="BM33" s="69">
        <f t="shared" ref="BM33" si="68">SUM(BK33:BL33)</f>
        <v>2.6394983837349981</v>
      </c>
      <c r="BO33" t="str">
        <f t="shared" ref="BO33" si="69">AS33</f>
        <v>92 Elementary administration and service occupations</v>
      </c>
      <c r="BP33" s="69">
        <v>24.235870609935791</v>
      </c>
      <c r="BQ33" s="69">
        <v>24.987359335240342</v>
      </c>
      <c r="BR33" s="69">
        <v>22.059097470586117</v>
      </c>
      <c r="BS33" s="69">
        <v>20.350945946309679</v>
      </c>
      <c r="BT33" s="69">
        <v>17.639925035117546</v>
      </c>
      <c r="BU33" s="69"/>
      <c r="BV33" s="69">
        <f t="shared" ref="BV33" si="70">BT33-BR33</f>
        <v>-4.4191724354685711</v>
      </c>
      <c r="BW33" s="69">
        <f>'RD T1'!E235</f>
        <v>9.0190339441562806</v>
      </c>
      <c r="BX33" s="69">
        <f t="shared" ref="BX33" si="71">SUM(BV33:BW33)</f>
        <v>4.5998615086877095</v>
      </c>
      <c r="BZ33" t="str">
        <f t="shared" ref="BZ33" si="72">BD33</f>
        <v>92 Elementary administration and service occupations</v>
      </c>
      <c r="CA33" s="69">
        <v>21.960492790299252</v>
      </c>
      <c r="CB33" s="69">
        <v>21.452786751712779</v>
      </c>
      <c r="CC33" s="69">
        <v>17.925631965891526</v>
      </c>
      <c r="CD33" s="69">
        <v>16.235735912728245</v>
      </c>
      <c r="CE33" s="69">
        <v>11.12046837244662</v>
      </c>
      <c r="CF33" s="69"/>
      <c r="CG33" s="69">
        <f t="shared" ref="CG33" si="73">CE33-CC33</f>
        <v>-6.805163593444906</v>
      </c>
      <c r="CH33" s="69">
        <f>'RD T1'!E264</f>
        <v>5.7704946213210553</v>
      </c>
      <c r="CI33" s="69">
        <f t="shared" ref="CI33" si="74">SUM(CG33:CH33)</f>
        <v>-1.0346689721238507</v>
      </c>
      <c r="CK33" t="str">
        <f t="shared" ref="CK33" si="75">BO33</f>
        <v>92 Elementary administration and service occupations</v>
      </c>
      <c r="CL33" s="69">
        <v>8.5754222121731818</v>
      </c>
      <c r="CM33" s="69">
        <v>7.8465324519685007</v>
      </c>
      <c r="CN33" s="69">
        <v>6.5735123488046279</v>
      </c>
      <c r="CO33" s="69">
        <v>4.2366319993802932</v>
      </c>
      <c r="CP33" s="69">
        <v>3.1714614236152121</v>
      </c>
      <c r="CQ33" s="69"/>
      <c r="CR33" s="69">
        <f t="shared" ref="CR33" si="76">CP33-CN33</f>
        <v>-3.4020509251894158</v>
      </c>
      <c r="CS33" s="69">
        <f>'RD T1'!E293</f>
        <v>1.0041274805145324</v>
      </c>
      <c r="CT33" s="69">
        <f t="shared" ref="CT33" si="77">SUM(CR33:CS33)</f>
        <v>-2.3979234446748832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10.597702177599519</v>
      </c>
      <c r="C35" s="67">
        <f t="shared" ref="C35:F35" si="78">SUM(C8:C33)</f>
        <v>13.681506146435161</v>
      </c>
      <c r="D35" s="67">
        <f t="shared" si="78"/>
        <v>14.759760185860079</v>
      </c>
      <c r="E35" s="67">
        <f t="shared" si="78"/>
        <v>17.021281364526327</v>
      </c>
      <c r="F35" s="67">
        <f t="shared" si="78"/>
        <v>21.538111344302244</v>
      </c>
      <c r="G35" s="11"/>
      <c r="H35" s="67">
        <f>F35-D35</f>
        <v>6.778351158442165</v>
      </c>
      <c r="I35" s="67">
        <f>SUM(I8:I33)</f>
        <v>8.880787944500657</v>
      </c>
      <c r="J35" s="67">
        <f>SUM(H35:I35)</f>
        <v>15.659139102942822</v>
      </c>
      <c r="L35" s="24" t="str">
        <f>A35</f>
        <v>All occupations</v>
      </c>
      <c r="M35" s="67">
        <f>SUM(M8:M33)</f>
        <v>76.459290658031804</v>
      </c>
      <c r="N35" s="67">
        <f t="shared" ref="N35:Q35" si="79">SUM(N8:N33)</f>
        <v>98.632512502543108</v>
      </c>
      <c r="O35" s="67">
        <f t="shared" si="79"/>
        <v>105.97213688763328</v>
      </c>
      <c r="P35" s="67">
        <f t="shared" si="79"/>
        <v>122.29435834194858</v>
      </c>
      <c r="Q35" s="67">
        <f t="shared" si="79"/>
        <v>154.59465622467891</v>
      </c>
      <c r="R35" s="11"/>
      <c r="S35" s="67">
        <f t="shared" si="29"/>
        <v>48.622519337045631</v>
      </c>
      <c r="T35" s="67">
        <f>SUM(T8:T33)</f>
        <v>67.237623299819219</v>
      </c>
      <c r="U35" s="67">
        <f>SUM(S35:T35)</f>
        <v>115.86014263686485</v>
      </c>
      <c r="W35" s="24" t="str">
        <f>A35</f>
        <v>All occupations</v>
      </c>
      <c r="X35" s="67">
        <f>SUM(X8:X33)</f>
        <v>164.78563275719793</v>
      </c>
      <c r="Y35" s="67">
        <f t="shared" ref="Y35:AB35" si="80">SUM(Y8:Y33)</f>
        <v>189.84563532728725</v>
      </c>
      <c r="Z35" s="67">
        <f t="shared" si="80"/>
        <v>188.41023239848275</v>
      </c>
      <c r="AA35" s="67">
        <f t="shared" si="80"/>
        <v>200.9351759021346</v>
      </c>
      <c r="AB35" s="67">
        <f t="shared" si="80"/>
        <v>229.64910147780375</v>
      </c>
      <c r="AC35" s="69"/>
      <c r="AD35" s="67">
        <f t="shared" ref="AD35" si="81">AB35-Z35</f>
        <v>41.238869079321006</v>
      </c>
      <c r="AE35" s="67">
        <f>SUM(AE8:AE33)</f>
        <v>112.54535308461347</v>
      </c>
      <c r="AF35" s="67">
        <f>SUM(AD35:AE35)</f>
        <v>153.78422216393449</v>
      </c>
      <c r="AH35" s="24" t="str">
        <f>L35</f>
        <v>All occupations</v>
      </c>
      <c r="AI35" s="67">
        <f>SUM(AI8:AI33)</f>
        <v>48.249024917500073</v>
      </c>
      <c r="AJ35" s="67">
        <f t="shared" ref="AJ35:AM35" si="82">SUM(AJ8:AJ33)</f>
        <v>52.39528159332297</v>
      </c>
      <c r="AK35" s="67">
        <f t="shared" si="82"/>
        <v>51.787583732443302</v>
      </c>
      <c r="AL35" s="67">
        <f t="shared" si="82"/>
        <v>51.522535072951101</v>
      </c>
      <c r="AM35" s="67">
        <f t="shared" si="82"/>
        <v>56.776059613736166</v>
      </c>
      <c r="AN35" s="69"/>
      <c r="AO35" s="67">
        <f t="shared" ref="AO35" si="83">AM35-AK35</f>
        <v>4.9884758812928638</v>
      </c>
      <c r="AP35" s="67">
        <f>SUM(AP8:AP33)</f>
        <v>28.243408666308351</v>
      </c>
      <c r="AQ35" s="67">
        <f>SUM(AO35:AP35)</f>
        <v>33.231884547601211</v>
      </c>
      <c r="AS35" s="24" t="str">
        <f>W35</f>
        <v>All occupations</v>
      </c>
      <c r="AT35" s="67">
        <f>SUM(AT8:AT33)</f>
        <v>45.454306292723111</v>
      </c>
      <c r="AU35" s="67">
        <f t="shared" ref="AU35:AX35" si="84">SUM(AU8:AU33)</f>
        <v>51.989612241138857</v>
      </c>
      <c r="AV35" s="67">
        <f t="shared" si="84"/>
        <v>51.882229001212124</v>
      </c>
      <c r="AW35" s="67">
        <f t="shared" si="84"/>
        <v>53.151538252094774</v>
      </c>
      <c r="AX35" s="67">
        <f t="shared" si="84"/>
        <v>60.186558431106164</v>
      </c>
      <c r="AY35" s="69"/>
      <c r="AZ35" s="67">
        <f t="shared" ref="AZ35" si="85">AX35-AV35</f>
        <v>8.3043294298940395</v>
      </c>
      <c r="BA35" s="67">
        <f>SUM(BA8:BA33)</f>
        <v>28.895479439665095</v>
      </c>
      <c r="BB35" s="67">
        <f>SUM(AZ35:BA35)</f>
        <v>37.199808869559135</v>
      </c>
      <c r="BD35" s="24" t="str">
        <f>AH35</f>
        <v>All occupations</v>
      </c>
      <c r="BE35" s="67">
        <f>SUM(BE8:BE33)</f>
        <v>165.429010151423</v>
      </c>
      <c r="BF35" s="67">
        <f t="shared" ref="BF35:BI35" si="86">SUM(BF8:BF33)</f>
        <v>163.68788908435138</v>
      </c>
      <c r="BG35" s="67">
        <f t="shared" si="86"/>
        <v>169.97413444186054</v>
      </c>
      <c r="BH35" s="67">
        <f t="shared" si="86"/>
        <v>165.7777010047551</v>
      </c>
      <c r="BI35" s="67">
        <f t="shared" si="86"/>
        <v>164.03017966691553</v>
      </c>
      <c r="BJ35" s="69"/>
      <c r="BK35" s="67">
        <f t="shared" ref="BK35" si="87">BI35-BG35</f>
        <v>-5.9439547749450128</v>
      </c>
      <c r="BL35" s="67">
        <f>SUM(BL8:BL33)</f>
        <v>75.954347742274678</v>
      </c>
      <c r="BM35" s="67">
        <f>SUM(BK35:BL35)</f>
        <v>70.010392967329665</v>
      </c>
      <c r="BO35" s="24" t="str">
        <f>AS35</f>
        <v>All occupations</v>
      </c>
      <c r="BP35" s="67">
        <f>SUM(BP8:BP33)</f>
        <v>160.43545527244564</v>
      </c>
      <c r="BQ35" s="67">
        <f t="shared" ref="BQ35:BT35" si="88">SUM(BQ8:BQ33)</f>
        <v>161.33545489776975</v>
      </c>
      <c r="BR35" s="67">
        <f t="shared" si="88"/>
        <v>147.07366931956366</v>
      </c>
      <c r="BS35" s="67">
        <f t="shared" si="88"/>
        <v>142.74801307666036</v>
      </c>
      <c r="BT35" s="67">
        <f t="shared" si="88"/>
        <v>119.81326743235822</v>
      </c>
      <c r="BU35" s="69"/>
      <c r="BV35" s="67">
        <f t="shared" ref="BV35" si="89">BT35-BR35</f>
        <v>-27.260401887205447</v>
      </c>
      <c r="BW35" s="67">
        <f>SUM(BW8:BW33)</f>
        <v>59.059986713148064</v>
      </c>
      <c r="BX35" s="67">
        <f>SUM(BV35:BW35)</f>
        <v>31.799584825942617</v>
      </c>
      <c r="BZ35" s="24" t="str">
        <f>BD35</f>
        <v>All occupations</v>
      </c>
      <c r="CA35" s="67">
        <f>SUM(CA8:CA33)</f>
        <v>108.76189085848351</v>
      </c>
      <c r="CB35" s="67">
        <f t="shared" ref="CB35:CE35" si="90">SUM(CB8:CB33)</f>
        <v>100.54815340518473</v>
      </c>
      <c r="CC35" s="67">
        <f t="shared" si="90"/>
        <v>86.839061824003281</v>
      </c>
      <c r="CD35" s="67">
        <f t="shared" si="90"/>
        <v>81.077752846695574</v>
      </c>
      <c r="CE35" s="67">
        <f t="shared" si="90"/>
        <v>54.596621457407394</v>
      </c>
      <c r="CF35" s="69"/>
      <c r="CG35" s="67">
        <f t="shared" ref="CG35" si="91">CE35-CC35</f>
        <v>-32.242440366595886</v>
      </c>
      <c r="CH35" s="67">
        <f>SUM(CH8:CH33)</f>
        <v>27.989343906994105</v>
      </c>
      <c r="CI35" s="67">
        <f>SUM(CG35:CH35)</f>
        <v>-4.2530964596017817</v>
      </c>
      <c r="CK35" s="24" t="str">
        <f>BO35</f>
        <v>All occupations</v>
      </c>
      <c r="CL35" s="67">
        <f>SUM(CL8:CL33)</f>
        <v>30.589686914595383</v>
      </c>
      <c r="CM35" s="67">
        <f t="shared" ref="CM35:CP35" si="92">SUM(CM8:CM33)</f>
        <v>31.592954801967075</v>
      </c>
      <c r="CN35" s="67">
        <f t="shared" si="92"/>
        <v>27.330192208941472</v>
      </c>
      <c r="CO35" s="67">
        <f t="shared" si="92"/>
        <v>25.726644138233421</v>
      </c>
      <c r="CP35" s="67">
        <f t="shared" si="92"/>
        <v>24.300444351691638</v>
      </c>
      <c r="CQ35" s="69"/>
      <c r="CR35" s="67">
        <f t="shared" ref="CR35" si="93">CP35-CN35</f>
        <v>-3.0297478572498342</v>
      </c>
      <c r="CS35" s="67">
        <f>SUM(CS8:CS33)</f>
        <v>7.3407166240060411</v>
      </c>
      <c r="CT35" s="67">
        <f>SUM(CR35:CS35)</f>
        <v>4.3109687667562069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Coast to Capital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Coast to Capital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Coast to Capital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Coast to Capital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Coast to Capital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Coast to Capital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Coast to Capital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Coast to Capital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Coast to Capital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8.192714855674275</v>
      </c>
      <c r="C45" s="18">
        <f t="shared" si="104"/>
        <v>8.2366723844270489</v>
      </c>
      <c r="D45" s="18">
        <f t="shared" si="104"/>
        <v>8.6700679855617615</v>
      </c>
      <c r="E45" s="18">
        <f t="shared" si="104"/>
        <v>7.6423731453508408</v>
      </c>
      <c r="F45" s="18">
        <f t="shared" si="104"/>
        <v>7.8782497501467956</v>
      </c>
      <c r="H45" s="68">
        <f t="shared" ref="H45:H70" si="105">IF(D8&gt;0,(H8/D8)*100,0)</f>
        <v>32.597567789213358</v>
      </c>
      <c r="I45" s="69">
        <f t="shared" ref="I45:I70" si="106">IF(D8&gt;0,I8/D8*100,0)</f>
        <v>60.098298372102775</v>
      </c>
      <c r="J45" s="69">
        <f t="shared" ref="J45:J70" si="107">IF(D8&gt;0,(J8/D8)*100,0)</f>
        <v>92.695866161316147</v>
      </c>
      <c r="L45" t="str">
        <f>A45</f>
        <v>11 Corporate managers and directors</v>
      </c>
      <c r="M45" s="18">
        <f t="shared" ref="M45:Q54" si="108">M8/M$35*100</f>
        <v>9.3348683398233092</v>
      </c>
      <c r="N45" s="18">
        <f t="shared" si="108"/>
        <v>9.8832380983504997</v>
      </c>
      <c r="O45" s="18">
        <f t="shared" si="108"/>
        <v>10.019597186691565</v>
      </c>
      <c r="P45" s="18">
        <f t="shared" si="108"/>
        <v>8.6481693687710397</v>
      </c>
      <c r="Q45" s="18">
        <f t="shared" si="108"/>
        <v>8.6601923981287374</v>
      </c>
      <c r="S45" s="68">
        <f t="shared" ref="S45:S70" si="109">IF(O8&gt;0,(S8/O8)*100,0)</f>
        <v>26.08983153917087</v>
      </c>
      <c r="T45" s="69">
        <f t="shared" ref="T45:T70" si="110">IF(O8&gt;0,T8/O8*100,0)</f>
        <v>58.746398608048779</v>
      </c>
      <c r="U45" s="69">
        <f t="shared" ref="U45:U70" si="111">IF(O8&gt;0,(U8/O8)*100,0)</f>
        <v>84.836230147219666</v>
      </c>
      <c r="W45" t="str">
        <f>A45</f>
        <v>11 Corporate managers and directors</v>
      </c>
      <c r="X45" s="18">
        <f t="shared" ref="X45:AB54" si="112">X8/X$35*100</f>
        <v>10.995544518681399</v>
      </c>
      <c r="Y45" s="18">
        <f t="shared" si="112"/>
        <v>11.882726861643199</v>
      </c>
      <c r="Z45" s="18">
        <f t="shared" si="112"/>
        <v>11.697428129087713</v>
      </c>
      <c r="AA45" s="18">
        <f t="shared" si="112"/>
        <v>10.122547473701923</v>
      </c>
      <c r="AB45" s="18">
        <f t="shared" si="112"/>
        <v>9.9875117030437544</v>
      </c>
      <c r="AD45" s="68">
        <f t="shared" ref="AD45:AD70" si="113">IF(Z8&gt;0,(AD8/Z8)*100,0)</f>
        <v>4.0703897445801624</v>
      </c>
      <c r="AE45" s="69">
        <f t="shared" ref="AE45:AE70" si="114">IF(Z8&gt;0,AE8/Z8*100,0)</f>
        <v>55.694871290695382</v>
      </c>
      <c r="AF45" s="69">
        <f t="shared" ref="AF45:AF70" si="115">IF(Z8&gt;0,(AF8/Z8)*100,0)</f>
        <v>59.765261035275543</v>
      </c>
      <c r="AH45" t="str">
        <f>L45</f>
        <v>11 Corporate managers and directors</v>
      </c>
      <c r="AI45" s="18">
        <f t="shared" ref="AI45:AM54" si="116">AI8/AI$35*100</f>
        <v>7.2136245121810276</v>
      </c>
      <c r="AJ45" s="18">
        <f t="shared" si="116"/>
        <v>8.0329798515056066</v>
      </c>
      <c r="AK45" s="18">
        <f t="shared" si="116"/>
        <v>8.2999226062720233</v>
      </c>
      <c r="AL45" s="18">
        <f t="shared" si="116"/>
        <v>7.4417214157235039</v>
      </c>
      <c r="AM45" s="18">
        <f t="shared" si="116"/>
        <v>7.3746100715554137</v>
      </c>
      <c r="AO45" s="68">
        <f t="shared" ref="AO45:AO70" si="117">IF(AK8&gt;0,(AO8/AK8)*100,0)</f>
        <v>-2.5897587033549323</v>
      </c>
      <c r="AP45" s="69">
        <f t="shared" ref="AP45:AP70" si="118">IF(AK8&gt;0,AP8/AK8*100,0)</f>
        <v>49.490177228483645</v>
      </c>
      <c r="AQ45" s="69">
        <f t="shared" ref="AQ45:AQ70" si="119">IF(AK8&gt;0,(AQ8/AK8)*100,0)</f>
        <v>46.900418525128714</v>
      </c>
      <c r="AS45" t="str">
        <f>W45</f>
        <v>11 Corporate managers and directors</v>
      </c>
      <c r="AT45" s="18">
        <f t="shared" ref="AT45:AX54" si="120">AT8/AT$35*100</f>
        <v>10.878408088542912</v>
      </c>
      <c r="AU45" s="18">
        <f t="shared" si="120"/>
        <v>11.609682782206889</v>
      </c>
      <c r="AV45" s="18">
        <f t="shared" si="120"/>
        <v>11.611089929081048</v>
      </c>
      <c r="AW45" s="18">
        <f t="shared" si="120"/>
        <v>9.7822596248349623</v>
      </c>
      <c r="AX45" s="18">
        <f t="shared" si="120"/>
        <v>9.4980891295532324</v>
      </c>
      <c r="AZ45" s="68">
        <f t="shared" ref="AZ45:AZ70" si="121">IF(AV8&gt;0,(AZ8/AV8)*100,0)</f>
        <v>-5.1048239160172777</v>
      </c>
      <c r="BA45" s="69">
        <f t="shared" ref="BA45:BA70" si="122">IF(AV8&gt;0,BA8/AV8*100,0)</f>
        <v>48.400803127103721</v>
      </c>
      <c r="BB45" s="69">
        <f t="shared" ref="BB45:BB70" si="123">IF(AV8&gt;0,(BB8/AV8)*100,0)</f>
        <v>43.295979211086447</v>
      </c>
      <c r="BD45" t="str">
        <f>AH45</f>
        <v>11 Corporate managers and directors</v>
      </c>
      <c r="BE45" s="18">
        <f t="shared" ref="BE45:BI54" si="124">BE8/BE$35*100</f>
        <v>6.736321132714405</v>
      </c>
      <c r="BF45" s="18">
        <f t="shared" si="124"/>
        <v>7.2981352769985675</v>
      </c>
      <c r="BG45" s="18">
        <f t="shared" si="124"/>
        <v>7.6230818704984449</v>
      </c>
      <c r="BH45" s="18">
        <f t="shared" si="124"/>
        <v>6.6687654050086334</v>
      </c>
      <c r="BI45" s="18">
        <f t="shared" si="124"/>
        <v>7.0847295375518176</v>
      </c>
      <c r="BK45" s="68">
        <f t="shared" ref="BK45:BK70" si="125">IF(BG8&gt;0,(BK8/BG8)*100,0)</f>
        <v>-10.312149882857307</v>
      </c>
      <c r="BL45" s="69">
        <f t="shared" ref="BL45:BL70" si="126">IF(BG8&gt;0,BL8/BG8*100,0)</f>
        <v>39.353954267661408</v>
      </c>
      <c r="BM45" s="69">
        <f t="shared" ref="BM45:BM70" si="127">IF(BG8&gt;0,(BM8/BG8)*100,0)</f>
        <v>29.041804384804099</v>
      </c>
      <c r="BO45" t="str">
        <f>AS45</f>
        <v>11 Corporate managers and directors</v>
      </c>
      <c r="BP45" s="18">
        <f t="shared" ref="BP45:BT54" si="128">BP8/BP$35*100</f>
        <v>5.5586273460187847</v>
      </c>
      <c r="BQ45" s="18">
        <f t="shared" si="128"/>
        <v>6.1234606083135281</v>
      </c>
      <c r="BR45" s="18">
        <f t="shared" si="128"/>
        <v>6.2893496255017762</v>
      </c>
      <c r="BS45" s="18">
        <f t="shared" si="128"/>
        <v>5.4909028288235548</v>
      </c>
      <c r="BT45" s="18">
        <f t="shared" si="128"/>
        <v>5.3774250445714431</v>
      </c>
      <c r="BV45" s="68">
        <f t="shared" ref="BV45:BV70" si="129">IF(BR8&gt;0,(BV8/BR8)*100,0)</f>
        <v>-30.347194796558107</v>
      </c>
      <c r="BW45" s="69">
        <f t="shared" ref="BW45:BW70" si="130">IF(BR8&gt;0,BW8/BR8*100,0)</f>
        <v>36.450297960985651</v>
      </c>
      <c r="BX45" s="69">
        <f t="shared" ref="BX45:BX70" si="131">IF(BR8&gt;0,(BX8/BR8)*100,0)</f>
        <v>6.10310316442754</v>
      </c>
      <c r="BZ45" t="str">
        <f>BD45</f>
        <v>11 Corporate managers and directors</v>
      </c>
      <c r="CA45" s="18">
        <f t="shared" ref="CA45:CE54" si="132">CA8/CA$35*100</f>
        <v>5.5631326943936861</v>
      </c>
      <c r="CB45" s="18">
        <f t="shared" si="132"/>
        <v>6.1317776090508751</v>
      </c>
      <c r="CC45" s="18">
        <f t="shared" si="132"/>
        <v>6.9100141737549716</v>
      </c>
      <c r="CD45" s="18">
        <f t="shared" si="132"/>
        <v>6.7708587125163211</v>
      </c>
      <c r="CE45" s="18">
        <f t="shared" si="132"/>
        <v>7.6047653161610329</v>
      </c>
      <c r="CG45" s="68">
        <f t="shared" ref="CG45:CG70" si="133">IF(CC8&gt;0,(CG8/CC8)*100,0)</f>
        <v>-30.80773877118348</v>
      </c>
      <c r="CH45" s="69">
        <f t="shared" ref="CH45:CH70" si="134">IF(CC8&gt;0,CH8/CC8*100,0)</f>
        <v>36.52358318533242</v>
      </c>
      <c r="CI45" s="69">
        <f t="shared" ref="CI45:CI70" si="135">IF(CC8&gt;0,(CI8/CC8)*100,0)</f>
        <v>5.7158444141489433</v>
      </c>
      <c r="CK45" t="str">
        <f>BO45</f>
        <v>11 Corporate managers and directors</v>
      </c>
      <c r="CL45" s="18">
        <f t="shared" ref="CL45:CP54" si="136">CL8/CL$35*100</f>
        <v>3.0493941807196587</v>
      </c>
      <c r="CM45" s="18">
        <f t="shared" si="136"/>
        <v>3.7610079299127714</v>
      </c>
      <c r="CN45" s="18">
        <f t="shared" si="136"/>
        <v>3.9370114057913255</v>
      </c>
      <c r="CO45" s="18">
        <f t="shared" si="136"/>
        <v>4.4850840466388364</v>
      </c>
      <c r="CP45" s="18">
        <f t="shared" si="136"/>
        <v>5.737375802171826</v>
      </c>
      <c r="CR45" s="68">
        <f t="shared" ref="CR45:CR70" si="137">IF(CN8&gt;0,(CR8/CN8)*100,0)</f>
        <v>29.574085825685508</v>
      </c>
      <c r="CS45" s="69">
        <f t="shared" ref="CS45:CS70" si="138">IF(CN8&gt;0,CS8/CN8*100,0)</f>
        <v>34.018160019934996</v>
      </c>
      <c r="CT45" s="69">
        <f t="shared" ref="CT45:CT70" si="139">IF(CN8&gt;0,(CT8/CN8)*100,0)</f>
        <v>63.592245845620511</v>
      </c>
    </row>
    <row r="46" spans="1:98" x14ac:dyDescent="0.2">
      <c r="A46" t="str">
        <f t="shared" si="103"/>
        <v>12 Other managers and proprietors</v>
      </c>
      <c r="B46" s="18">
        <f t="shared" si="104"/>
        <v>3.0300825789772117</v>
      </c>
      <c r="C46" s="18">
        <f t="shared" si="104"/>
        <v>3.1318281269701695</v>
      </c>
      <c r="D46" s="18">
        <f t="shared" si="104"/>
        <v>2.9533845555345919</v>
      </c>
      <c r="E46" s="18">
        <f t="shared" si="104"/>
        <v>3.0081279385646522</v>
      </c>
      <c r="F46" s="18">
        <f t="shared" si="104"/>
        <v>3.2060648371797305</v>
      </c>
      <c r="H46" s="68">
        <f t="shared" si="105"/>
        <v>58.409279299756214</v>
      </c>
      <c r="I46" s="69">
        <f t="shared" si="106"/>
        <v>79.613815539215452</v>
      </c>
      <c r="J46" s="69">
        <f t="shared" si="107"/>
        <v>138.02309483897167</v>
      </c>
      <c r="L46" t="str">
        <f t="shared" ref="L46:L69" si="140">A46</f>
        <v>12 Other managers and proprietors</v>
      </c>
      <c r="M46" s="18">
        <f t="shared" si="108"/>
        <v>3.6482661676563768</v>
      </c>
      <c r="N46" s="18">
        <f t="shared" si="108"/>
        <v>3.6149983152264205</v>
      </c>
      <c r="O46" s="18">
        <f t="shared" si="108"/>
        <v>3.6384793880087631</v>
      </c>
      <c r="P46" s="18">
        <f t="shared" si="108"/>
        <v>3.6684759530145765</v>
      </c>
      <c r="Q46" s="18">
        <f t="shared" si="108"/>
        <v>3.934466968728203</v>
      </c>
      <c r="S46" s="68">
        <f t="shared" si="109"/>
        <v>57.749783061075121</v>
      </c>
      <c r="T46" s="69">
        <f t="shared" si="110"/>
        <v>77.875728813434662</v>
      </c>
      <c r="U46" s="69">
        <f t="shared" si="111"/>
        <v>135.62551187450978</v>
      </c>
      <c r="W46" t="str">
        <f t="shared" ref="W46:W69" si="141">A46</f>
        <v>12 Other managers and proprietors</v>
      </c>
      <c r="X46" s="18">
        <f t="shared" si="112"/>
        <v>4.0116482939794498</v>
      </c>
      <c r="Y46" s="18">
        <f t="shared" si="112"/>
        <v>3.9685337352483891</v>
      </c>
      <c r="Z46" s="18">
        <f t="shared" si="112"/>
        <v>3.8428576057129771</v>
      </c>
      <c r="AA46" s="18">
        <f t="shared" si="112"/>
        <v>3.8516641522889583</v>
      </c>
      <c r="AB46" s="18">
        <f t="shared" si="112"/>
        <v>4.0374994906290596</v>
      </c>
      <c r="AD46" s="68">
        <f t="shared" si="113"/>
        <v>28.061461393035941</v>
      </c>
      <c r="AE46" s="69">
        <f t="shared" si="114"/>
        <v>71.801340821650669</v>
      </c>
      <c r="AF46" s="69">
        <f t="shared" si="115"/>
        <v>99.862802214686624</v>
      </c>
      <c r="AH46" t="str">
        <f t="shared" ref="AH46:AH69" si="142">L46</f>
        <v>12 Other managers and proprietors</v>
      </c>
      <c r="AI46" s="18">
        <f t="shared" si="116"/>
        <v>3.9155681086586172</v>
      </c>
      <c r="AJ46" s="18">
        <f t="shared" si="116"/>
        <v>4.2507813602253579</v>
      </c>
      <c r="AK46" s="18">
        <f t="shared" si="116"/>
        <v>4.4019757459145037</v>
      </c>
      <c r="AL46" s="18">
        <f t="shared" si="116"/>
        <v>4.4703995848428812</v>
      </c>
      <c r="AM46" s="18">
        <f t="shared" si="116"/>
        <v>4.9364832895428981</v>
      </c>
      <c r="AO46" s="68">
        <f t="shared" si="117"/>
        <v>22.944647360493203</v>
      </c>
      <c r="AP46" s="69">
        <f t="shared" si="118"/>
        <v>69.858102610759389</v>
      </c>
      <c r="AQ46" s="69">
        <f t="shared" si="119"/>
        <v>92.802749971252581</v>
      </c>
      <c r="AS46" t="str">
        <f t="shared" ref="AS46:AS69" si="143">W46</f>
        <v>12 Other managers and proprietors</v>
      </c>
      <c r="AT46" s="18">
        <f t="shared" si="120"/>
        <v>4.6369176801219316</v>
      </c>
      <c r="AU46" s="18">
        <f t="shared" si="120"/>
        <v>4.5611599680448398</v>
      </c>
      <c r="AV46" s="18">
        <f t="shared" si="120"/>
        <v>4.5015692598020278</v>
      </c>
      <c r="AW46" s="18">
        <f t="shared" si="120"/>
        <v>4.7121713600099566</v>
      </c>
      <c r="AX46" s="18">
        <f t="shared" si="120"/>
        <v>4.8837183930107591</v>
      </c>
      <c r="AZ46" s="68">
        <f t="shared" si="121"/>
        <v>25.854155880247443</v>
      </c>
      <c r="BA46" s="69">
        <f t="shared" si="122"/>
        <v>67.864384185305198</v>
      </c>
      <c r="BB46" s="69">
        <f t="shared" si="123"/>
        <v>93.718540065552631</v>
      </c>
      <c r="BD46" t="str">
        <f t="shared" ref="BD46:BD69" si="144">AH46</f>
        <v>12 Other managers and proprietors</v>
      </c>
      <c r="BE46" s="18">
        <f t="shared" si="124"/>
        <v>3.2918900253922865</v>
      </c>
      <c r="BF46" s="18">
        <f t="shared" si="124"/>
        <v>3.0281156363020543</v>
      </c>
      <c r="BG46" s="18">
        <f t="shared" si="124"/>
        <v>3.0837654571773161</v>
      </c>
      <c r="BH46" s="18">
        <f t="shared" si="124"/>
        <v>2.9864862317528487</v>
      </c>
      <c r="BI46" s="18">
        <f t="shared" si="124"/>
        <v>3.0837851407355825</v>
      </c>
      <c r="BK46" s="68">
        <f t="shared" si="125"/>
        <v>-3.4963600762124041</v>
      </c>
      <c r="BL46" s="69">
        <f t="shared" si="126"/>
        <v>46.161914773377646</v>
      </c>
      <c r="BM46" s="69">
        <f t="shared" si="127"/>
        <v>42.665554697165248</v>
      </c>
      <c r="BO46" t="str">
        <f t="shared" ref="BO46:BO69" si="145">AS46</f>
        <v>12 Other managers and proprietors</v>
      </c>
      <c r="BP46" s="18">
        <f t="shared" si="128"/>
        <v>3.3054551280849767</v>
      </c>
      <c r="BQ46" s="18">
        <f t="shared" si="128"/>
        <v>3.2828237202440844</v>
      </c>
      <c r="BR46" s="18">
        <f t="shared" si="128"/>
        <v>3.4145936991154398</v>
      </c>
      <c r="BS46" s="18">
        <f t="shared" si="128"/>
        <v>3.5922035796832645</v>
      </c>
      <c r="BT46" s="18">
        <f t="shared" si="128"/>
        <v>4.1021244452410981</v>
      </c>
      <c r="BV46" s="68">
        <f t="shared" si="129"/>
        <v>-2.1322100901718386</v>
      </c>
      <c r="BW46" s="69">
        <f t="shared" si="130"/>
        <v>53.28522256610264</v>
      </c>
      <c r="BX46" s="69">
        <f t="shared" si="131"/>
        <v>51.153012475930801</v>
      </c>
      <c r="BZ46" t="str">
        <f t="shared" ref="BZ46:BZ69" si="146">BD46</f>
        <v>12 Other managers and proprietors</v>
      </c>
      <c r="CA46" s="18">
        <f t="shared" si="132"/>
        <v>3.0975181062204431</v>
      </c>
      <c r="CB46" s="18">
        <f t="shared" si="132"/>
        <v>3.0924067649823588</v>
      </c>
      <c r="CC46" s="18">
        <f t="shared" si="132"/>
        <v>3.0739596234481654</v>
      </c>
      <c r="CD46" s="18">
        <f t="shared" si="132"/>
        <v>3.3271396467944143</v>
      </c>
      <c r="CE46" s="18">
        <f t="shared" si="132"/>
        <v>3.7916166035311236</v>
      </c>
      <c r="CG46" s="68">
        <f t="shared" si="133"/>
        <v>-22.450874749289468</v>
      </c>
      <c r="CH46" s="69">
        <f t="shared" si="134"/>
        <v>41.405545880536145</v>
      </c>
      <c r="CI46" s="69">
        <f t="shared" si="135"/>
        <v>18.954671131246677</v>
      </c>
      <c r="CK46" t="str">
        <f t="shared" ref="CK46:CK69" si="147">BO46</f>
        <v>12 Other managers and proprietors</v>
      </c>
      <c r="CL46" s="18">
        <f t="shared" si="136"/>
        <v>3.1199290671773476</v>
      </c>
      <c r="CM46" s="18">
        <f t="shared" si="136"/>
        <v>3.1817937618820555</v>
      </c>
      <c r="CN46" s="18">
        <f t="shared" si="136"/>
        <v>3.1708534064276033</v>
      </c>
      <c r="CO46" s="18">
        <f t="shared" si="136"/>
        <v>3.9893323000000565</v>
      </c>
      <c r="CP46" s="18">
        <f t="shared" si="136"/>
        <v>5.2734987785558314</v>
      </c>
      <c r="CR46" s="68">
        <f t="shared" si="137"/>
        <v>47.874815039945844</v>
      </c>
      <c r="CS46" s="69">
        <f t="shared" si="138"/>
        <v>42.165408537946483</v>
      </c>
      <c r="CT46" s="69">
        <f t="shared" si="139"/>
        <v>90.04022357789232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21.144981392783226</v>
      </c>
      <c r="C47" s="18">
        <f t="shared" si="104"/>
        <v>21.335857605514452</v>
      </c>
      <c r="D47" s="18">
        <f t="shared" si="104"/>
        <v>21.047064921701345</v>
      </c>
      <c r="E47" s="18">
        <f t="shared" si="104"/>
        <v>23.150200577904485</v>
      </c>
      <c r="F47" s="18">
        <f t="shared" si="104"/>
        <v>23.272556899007501</v>
      </c>
      <c r="H47" s="68">
        <f t="shared" si="105"/>
        <v>61.3544237502919</v>
      </c>
      <c r="I47" s="69">
        <f t="shared" si="106"/>
        <v>52.2544344050078</v>
      </c>
      <c r="J47" s="69">
        <f t="shared" si="107"/>
        <v>113.60885815529971</v>
      </c>
      <c r="L47" t="str">
        <f t="shared" si="140"/>
        <v>21 Science, research, engineering and technology professionals</v>
      </c>
      <c r="M47" s="18">
        <f t="shared" si="108"/>
        <v>11.860354455966112</v>
      </c>
      <c r="N47" s="18">
        <f t="shared" si="108"/>
        <v>11.871680688825382</v>
      </c>
      <c r="O47" s="18">
        <f t="shared" si="108"/>
        <v>12.53243347239715</v>
      </c>
      <c r="P47" s="18">
        <f t="shared" si="108"/>
        <v>14.796260637905517</v>
      </c>
      <c r="Q47" s="18">
        <f t="shared" si="108"/>
        <v>15.6364535391044</v>
      </c>
      <c r="S47" s="68">
        <f t="shared" si="109"/>
        <v>82.014353294622225</v>
      </c>
      <c r="T47" s="69">
        <f t="shared" si="110"/>
        <v>59.889309140824544</v>
      </c>
      <c r="U47" s="69">
        <f t="shared" si="111"/>
        <v>141.90366243544679</v>
      </c>
      <c r="W47" t="str">
        <f t="shared" si="141"/>
        <v>21 Science, research, engineering and technology professionals</v>
      </c>
      <c r="X47" s="18">
        <f t="shared" si="112"/>
        <v>10.778633574788332</v>
      </c>
      <c r="Y47" s="18">
        <f t="shared" si="112"/>
        <v>10.400077763089225</v>
      </c>
      <c r="Z47" s="18">
        <f t="shared" si="112"/>
        <v>10.395506962125346</v>
      </c>
      <c r="AA47" s="18">
        <f t="shared" si="112"/>
        <v>11.752876184118675</v>
      </c>
      <c r="AB47" s="18">
        <f t="shared" si="112"/>
        <v>11.133851024929353</v>
      </c>
      <c r="AD47" s="68">
        <f t="shared" si="113"/>
        <v>30.544926380717129</v>
      </c>
      <c r="AE47" s="69">
        <f t="shared" si="114"/>
        <v>48.981580468432242</v>
      </c>
      <c r="AF47" s="69">
        <f t="shared" si="115"/>
        <v>79.526506849149371</v>
      </c>
      <c r="AH47" t="str">
        <f t="shared" si="142"/>
        <v>21 Science, research, engineering and technology professionals</v>
      </c>
      <c r="AI47" s="18">
        <f t="shared" si="116"/>
        <v>3.872268192858388</v>
      </c>
      <c r="AJ47" s="18">
        <f t="shared" si="116"/>
        <v>3.963833139636296</v>
      </c>
      <c r="AK47" s="18">
        <f t="shared" si="116"/>
        <v>4.1898804939215335</v>
      </c>
      <c r="AL47" s="18">
        <f t="shared" si="116"/>
        <v>5.1418793939202807</v>
      </c>
      <c r="AM47" s="18">
        <f t="shared" si="116"/>
        <v>5.4154432187992771</v>
      </c>
      <c r="AO47" s="68">
        <f t="shared" si="117"/>
        <v>41.700691746092637</v>
      </c>
      <c r="AP47" s="69">
        <f t="shared" si="118"/>
        <v>49.786542263050244</v>
      </c>
      <c r="AQ47" s="69">
        <f t="shared" si="119"/>
        <v>91.487234009142881</v>
      </c>
      <c r="AS47" t="str">
        <f t="shared" si="143"/>
        <v>21 Science, research, engineering and technology professionals</v>
      </c>
      <c r="AT47" s="18">
        <f t="shared" si="120"/>
        <v>9.7747036003810468</v>
      </c>
      <c r="AU47" s="18">
        <f t="shared" si="120"/>
        <v>9.5588064398401649</v>
      </c>
      <c r="AV47" s="18">
        <f t="shared" si="120"/>
        <v>9.5076449771170246</v>
      </c>
      <c r="AW47" s="18">
        <f t="shared" si="120"/>
        <v>10.046275989180982</v>
      </c>
      <c r="AX47" s="18">
        <f t="shared" si="120"/>
        <v>9.0170558232851175</v>
      </c>
      <c r="AZ47" s="68">
        <f t="shared" si="121"/>
        <v>10.020264812313714</v>
      </c>
      <c r="BA47" s="69">
        <f t="shared" si="122"/>
        <v>40.356057580519177</v>
      </c>
      <c r="BB47" s="69">
        <f t="shared" si="123"/>
        <v>50.376322392832897</v>
      </c>
      <c r="BD47" t="str">
        <f t="shared" si="144"/>
        <v>21 Science, research, engineering and technology professionals</v>
      </c>
      <c r="BE47" s="18">
        <f t="shared" si="124"/>
        <v>3.6376433201450284</v>
      </c>
      <c r="BF47" s="18">
        <f t="shared" si="124"/>
        <v>3.6392947595386955</v>
      </c>
      <c r="BG47" s="18">
        <f t="shared" si="124"/>
        <v>3.8398332673428555</v>
      </c>
      <c r="BH47" s="18">
        <f t="shared" si="124"/>
        <v>4.2789585436310205</v>
      </c>
      <c r="BI47" s="18">
        <f t="shared" si="124"/>
        <v>4.2395936814470172</v>
      </c>
      <c r="BK47" s="68">
        <f t="shared" si="125"/>
        <v>6.5498374767417822</v>
      </c>
      <c r="BL47" s="69">
        <f t="shared" si="126"/>
        <v>30.771028696537034</v>
      </c>
      <c r="BM47" s="69">
        <f t="shared" si="127"/>
        <v>37.320866173278816</v>
      </c>
      <c r="BO47" t="str">
        <f t="shared" si="145"/>
        <v>21 Science, research, engineering and technology professionals</v>
      </c>
      <c r="BP47" s="18">
        <f t="shared" si="128"/>
        <v>2.7832566258110316</v>
      </c>
      <c r="BQ47" s="18">
        <f t="shared" si="128"/>
        <v>2.9770004510904116</v>
      </c>
      <c r="BR47" s="18">
        <f t="shared" si="128"/>
        <v>3.1194375896366435</v>
      </c>
      <c r="BS47" s="18">
        <f t="shared" si="128"/>
        <v>3.7656327260409337</v>
      </c>
      <c r="BT47" s="18">
        <f t="shared" si="128"/>
        <v>4.130437294641041</v>
      </c>
      <c r="BV47" s="68">
        <f t="shared" si="129"/>
        <v>7.8672772437675178</v>
      </c>
      <c r="BW47" s="69">
        <f t="shared" si="130"/>
        <v>36.89887308935495</v>
      </c>
      <c r="BX47" s="69">
        <f t="shared" si="131"/>
        <v>44.766150333122475</v>
      </c>
      <c r="BZ47" t="str">
        <f t="shared" si="146"/>
        <v>21 Science, research, engineering and technology professionals</v>
      </c>
      <c r="CA47" s="18">
        <f t="shared" si="132"/>
        <v>2.5837890779125803</v>
      </c>
      <c r="CB47" s="18">
        <f t="shared" si="132"/>
        <v>2.6260703296560299</v>
      </c>
      <c r="CC47" s="18">
        <f t="shared" si="132"/>
        <v>2.9016483307101795</v>
      </c>
      <c r="CD47" s="18">
        <f t="shared" si="132"/>
        <v>3.7874179935074297</v>
      </c>
      <c r="CE47" s="18">
        <f t="shared" si="132"/>
        <v>3.7380381161969694</v>
      </c>
      <c r="CG47" s="68">
        <f t="shared" si="133"/>
        <v>-19.006606646042769</v>
      </c>
      <c r="CH47" s="69">
        <f t="shared" si="134"/>
        <v>31.553244981575713</v>
      </c>
      <c r="CI47" s="69">
        <f t="shared" si="135"/>
        <v>12.546638335532945</v>
      </c>
      <c r="CK47" t="str">
        <f t="shared" si="147"/>
        <v>21 Science, research, engineering and technology professionals</v>
      </c>
      <c r="CL47" s="18">
        <f t="shared" si="136"/>
        <v>1.5176678043181826</v>
      </c>
      <c r="CM47" s="18">
        <f t="shared" si="136"/>
        <v>1.9771908384899186</v>
      </c>
      <c r="CN47" s="18">
        <f t="shared" si="136"/>
        <v>2.2635451178059598</v>
      </c>
      <c r="CO47" s="18">
        <f t="shared" si="136"/>
        <v>4.0573647396491577</v>
      </c>
      <c r="CP47" s="18">
        <f t="shared" si="136"/>
        <v>6.2970503606358408</v>
      </c>
      <c r="CR47" s="68">
        <f t="shared" si="137"/>
        <v>147.35434309402871</v>
      </c>
      <c r="CS47" s="69">
        <f t="shared" si="138"/>
        <v>53.056881043654137</v>
      </c>
      <c r="CT47" s="69">
        <f t="shared" si="139"/>
        <v>200.41122413768284</v>
      </c>
    </row>
    <row r="48" spans="1:98" x14ac:dyDescent="0.2">
      <c r="A48" t="str">
        <f t="shared" si="103"/>
        <v>22 Health professionals</v>
      </c>
      <c r="B48" s="18">
        <f t="shared" si="104"/>
        <v>14.716109334046804</v>
      </c>
      <c r="C48" s="18">
        <f t="shared" si="104"/>
        <v>16.205435687328272</v>
      </c>
      <c r="D48" s="18">
        <f t="shared" si="104"/>
        <v>15.813105346729344</v>
      </c>
      <c r="E48" s="18">
        <f t="shared" si="104"/>
        <v>15.838621734529108</v>
      </c>
      <c r="F48" s="18">
        <f t="shared" si="104"/>
        <v>15.103031657631105</v>
      </c>
      <c r="H48" s="68">
        <f t="shared" si="105"/>
        <v>39.371920684183834</v>
      </c>
      <c r="I48" s="69">
        <f t="shared" si="106"/>
        <v>61.638230430422681</v>
      </c>
      <c r="J48" s="69">
        <f t="shared" si="107"/>
        <v>101.01015111460651</v>
      </c>
      <c r="L48" t="str">
        <f t="shared" si="140"/>
        <v>22 Health professionals</v>
      </c>
      <c r="M48" s="18">
        <f t="shared" si="108"/>
        <v>6.3502935665488049</v>
      </c>
      <c r="N48" s="18">
        <f t="shared" si="108"/>
        <v>7.0009917185240882</v>
      </c>
      <c r="O48" s="18">
        <f t="shared" si="108"/>
        <v>6.8466945115860351</v>
      </c>
      <c r="P48" s="18">
        <f t="shared" si="108"/>
        <v>6.4256810112945821</v>
      </c>
      <c r="Q48" s="18">
        <f t="shared" si="108"/>
        <v>5.8791217364233566</v>
      </c>
      <c r="S48" s="68">
        <f t="shared" si="109"/>
        <v>25.266311097811467</v>
      </c>
      <c r="T48" s="69">
        <f t="shared" si="110"/>
        <v>61.386823472025668</v>
      </c>
      <c r="U48" s="69">
        <f t="shared" si="111"/>
        <v>86.653134569837135</v>
      </c>
      <c r="W48" t="str">
        <f t="shared" si="141"/>
        <v>22 Health professionals</v>
      </c>
      <c r="X48" s="18">
        <f t="shared" si="112"/>
        <v>6.5861930502523425</v>
      </c>
      <c r="Y48" s="18">
        <f t="shared" si="112"/>
        <v>7.3866821063946926</v>
      </c>
      <c r="Z48" s="18">
        <f t="shared" si="112"/>
        <v>7.3350291406807724</v>
      </c>
      <c r="AA48" s="18">
        <f t="shared" si="112"/>
        <v>6.8754792025069538</v>
      </c>
      <c r="AB48" s="18">
        <f t="shared" si="112"/>
        <v>6.4343464306714253</v>
      </c>
      <c r="AD48" s="68">
        <f t="shared" si="113"/>
        <v>6.9209630166928884</v>
      </c>
      <c r="AE48" s="69">
        <f t="shared" si="114"/>
        <v>58.280535489308186</v>
      </c>
      <c r="AF48" s="69">
        <f t="shared" si="115"/>
        <v>65.201498506001059</v>
      </c>
      <c r="AH48" t="str">
        <f t="shared" si="142"/>
        <v>22 Health professionals</v>
      </c>
      <c r="AI48" s="18">
        <f t="shared" si="116"/>
        <v>11.739339580012448</v>
      </c>
      <c r="AJ48" s="18">
        <f t="shared" si="116"/>
        <v>9.5627753698246796</v>
      </c>
      <c r="AK48" s="18">
        <f t="shared" si="116"/>
        <v>8.537977687662762</v>
      </c>
      <c r="AL48" s="18">
        <f t="shared" si="116"/>
        <v>4.5742965999334233</v>
      </c>
      <c r="AM48" s="18">
        <f t="shared" si="116"/>
        <v>1.5737470169025638</v>
      </c>
      <c r="AO48" s="68">
        <f t="shared" si="117"/>
        <v>-79.792178170318067</v>
      </c>
      <c r="AP48" s="69">
        <f t="shared" si="118"/>
        <v>18.009644767098106</v>
      </c>
      <c r="AQ48" s="69">
        <f t="shared" si="119"/>
        <v>-61.782533403219965</v>
      </c>
      <c r="AS48" t="str">
        <f t="shared" si="143"/>
        <v>22 Health professionals</v>
      </c>
      <c r="AT48" s="18">
        <f t="shared" si="120"/>
        <v>1.6945602003291733</v>
      </c>
      <c r="AU48" s="18">
        <f t="shared" si="120"/>
        <v>1.8378503179931418</v>
      </c>
      <c r="AV48" s="18">
        <f t="shared" si="120"/>
        <v>2.0516638457987399</v>
      </c>
      <c r="AW48" s="18">
        <f t="shared" si="120"/>
        <v>2.0336462874066816</v>
      </c>
      <c r="AX48" s="18">
        <f t="shared" si="120"/>
        <v>1.9374490716604484</v>
      </c>
      <c r="AZ48" s="68">
        <f t="shared" si="121"/>
        <v>9.5481313806168</v>
      </c>
      <c r="BA48" s="69">
        <f t="shared" si="122"/>
        <v>53.596463702563888</v>
      </c>
      <c r="BB48" s="69">
        <f t="shared" si="123"/>
        <v>63.14459508318069</v>
      </c>
      <c r="BD48" t="str">
        <f t="shared" si="144"/>
        <v>22 Health professionals</v>
      </c>
      <c r="BE48" s="18">
        <f t="shared" si="124"/>
        <v>1.6944410845483575</v>
      </c>
      <c r="BF48" s="18">
        <f t="shared" si="124"/>
        <v>2.0980613297042714</v>
      </c>
      <c r="BG48" s="18">
        <f t="shared" si="124"/>
        <v>2.1898884204968576</v>
      </c>
      <c r="BH48" s="18">
        <f t="shared" si="124"/>
        <v>2.2445066574337664</v>
      </c>
      <c r="BI48" s="18">
        <f t="shared" si="124"/>
        <v>2.4592203734037019</v>
      </c>
      <c r="BK48" s="68">
        <f t="shared" si="125"/>
        <v>8.3718240474123107</v>
      </c>
      <c r="BL48" s="69">
        <f t="shared" si="126"/>
        <v>58.49230349171696</v>
      </c>
      <c r="BM48" s="69">
        <f t="shared" si="127"/>
        <v>66.864127539129271</v>
      </c>
      <c r="BO48" t="str">
        <f t="shared" si="145"/>
        <v>22 Health professionals</v>
      </c>
      <c r="BP48" s="18">
        <f t="shared" si="128"/>
        <v>1.2891698391223418</v>
      </c>
      <c r="BQ48" s="18">
        <f t="shared" si="128"/>
        <v>1.4636914772325342</v>
      </c>
      <c r="BR48" s="18">
        <f t="shared" si="128"/>
        <v>1.6057568321810463</v>
      </c>
      <c r="BS48" s="18">
        <f t="shared" si="128"/>
        <v>1.6036775942369543</v>
      </c>
      <c r="BT48" s="18">
        <f t="shared" si="128"/>
        <v>1.5395554934356996</v>
      </c>
      <c r="BV48" s="68">
        <f t="shared" si="129"/>
        <v>-21.893792029971941</v>
      </c>
      <c r="BW48" s="69">
        <f t="shared" si="130"/>
        <v>42.879185899424449</v>
      </c>
      <c r="BX48" s="69">
        <f t="shared" si="131"/>
        <v>20.985393869452508</v>
      </c>
      <c r="BZ48" t="str">
        <f t="shared" si="146"/>
        <v>22 Health professionals</v>
      </c>
      <c r="CA48" s="18">
        <f t="shared" si="132"/>
        <v>1.1354769262175723</v>
      </c>
      <c r="CB48" s="18">
        <f t="shared" si="132"/>
        <v>1.5214110503138449</v>
      </c>
      <c r="CC48" s="18">
        <f t="shared" si="132"/>
        <v>1.4431050350803227</v>
      </c>
      <c r="CD48" s="18">
        <f t="shared" si="132"/>
        <v>1.5560745194924275</v>
      </c>
      <c r="CE48" s="18">
        <f t="shared" si="132"/>
        <v>1.511937334478805</v>
      </c>
      <c r="CG48" s="68">
        <f t="shared" si="133"/>
        <v>-34.130177218185345</v>
      </c>
      <c r="CH48" s="69">
        <f t="shared" si="134"/>
        <v>38.45809962300762</v>
      </c>
      <c r="CI48" s="69">
        <f t="shared" si="135"/>
        <v>4.3279224048222789</v>
      </c>
      <c r="CK48" t="str">
        <f t="shared" si="147"/>
        <v>22 Health professionals</v>
      </c>
      <c r="CL48" s="18">
        <f t="shared" si="136"/>
        <v>0.33237045280460248</v>
      </c>
      <c r="CM48" s="18">
        <f t="shared" si="136"/>
        <v>0.55387133804602828</v>
      </c>
      <c r="CN48" s="18">
        <f t="shared" si="136"/>
        <v>0.65806155030874147</v>
      </c>
      <c r="CO48" s="18">
        <f t="shared" si="136"/>
        <v>0.99019339266902839</v>
      </c>
      <c r="CP48" s="18">
        <f t="shared" si="136"/>
        <v>1.8239173109475866</v>
      </c>
      <c r="CR48" s="68">
        <f t="shared" si="137"/>
        <v>146.43940867646629</v>
      </c>
      <c r="CS48" s="69">
        <f t="shared" si="138"/>
        <v>61.900466369236185</v>
      </c>
      <c r="CT48" s="69">
        <f t="shared" si="139"/>
        <v>208.33987504570248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25.797117733287166</v>
      </c>
      <c r="C49" s="18">
        <f t="shared" si="104"/>
        <v>24.357125473077943</v>
      </c>
      <c r="D49" s="18">
        <f t="shared" si="104"/>
        <v>23.690307994395347</v>
      </c>
      <c r="E49" s="18">
        <f t="shared" si="104"/>
        <v>21.797908264800899</v>
      </c>
      <c r="F49" s="18">
        <f t="shared" si="104"/>
        <v>20.006970994692434</v>
      </c>
      <c r="H49" s="68">
        <f t="shared" si="105"/>
        <v>23.236385521663973</v>
      </c>
      <c r="I49" s="69">
        <f t="shared" si="106"/>
        <v>56.582561855567938</v>
      </c>
      <c r="J49" s="69">
        <f t="shared" si="107"/>
        <v>79.818947377231922</v>
      </c>
      <c r="L49" t="str">
        <f t="shared" si="140"/>
        <v>23 Teaching and other educational professionals</v>
      </c>
      <c r="M49" s="18">
        <f t="shared" si="108"/>
        <v>20.547165358299445</v>
      </c>
      <c r="N49" s="18">
        <f t="shared" si="108"/>
        <v>19.836087195209611</v>
      </c>
      <c r="O49" s="18">
        <f t="shared" si="108"/>
        <v>18.881991362010179</v>
      </c>
      <c r="P49" s="18">
        <f t="shared" si="108"/>
        <v>17.247840901396351</v>
      </c>
      <c r="Q49" s="18">
        <f t="shared" si="108"/>
        <v>15.56628417935746</v>
      </c>
      <c r="S49" s="68">
        <f t="shared" si="109"/>
        <v>20.26519121938162</v>
      </c>
      <c r="T49" s="69">
        <f t="shared" si="110"/>
        <v>58.70412130723345</v>
      </c>
      <c r="U49" s="69">
        <f t="shared" si="111"/>
        <v>78.96931252661507</v>
      </c>
      <c r="W49" t="str">
        <f t="shared" si="141"/>
        <v>23 Teaching and other educational professionals</v>
      </c>
      <c r="X49" s="18">
        <f t="shared" si="112"/>
        <v>6.982831480162778</v>
      </c>
      <c r="Y49" s="18">
        <f t="shared" si="112"/>
        <v>6.0312474556221369</v>
      </c>
      <c r="Z49" s="18">
        <f t="shared" si="112"/>
        <v>5.9243651242929518</v>
      </c>
      <c r="AA49" s="18">
        <f t="shared" si="112"/>
        <v>4.569637394920167</v>
      </c>
      <c r="AB49" s="18">
        <f t="shared" si="112"/>
        <v>3.4313275437527615</v>
      </c>
      <c r="AD49" s="68">
        <f t="shared" si="113"/>
        <v>-29.403913747229875</v>
      </c>
      <c r="AE49" s="69">
        <f t="shared" si="114"/>
        <v>41.718880572746436</v>
      </c>
      <c r="AF49" s="69">
        <f t="shared" si="115"/>
        <v>12.314966825516558</v>
      </c>
      <c r="AH49" t="str">
        <f t="shared" si="142"/>
        <v>23 Teaching and other educational professionals</v>
      </c>
      <c r="AI49" s="18">
        <f t="shared" si="116"/>
        <v>3.1795799872786925</v>
      </c>
      <c r="AJ49" s="18">
        <f t="shared" si="116"/>
        <v>1.9240131413204919</v>
      </c>
      <c r="AK49" s="18">
        <f t="shared" si="116"/>
        <v>1.7012595983497862</v>
      </c>
      <c r="AL49" s="18">
        <f t="shared" si="116"/>
        <v>1.0212943363972435</v>
      </c>
      <c r="AM49" s="18">
        <f t="shared" si="116"/>
        <v>0.93867778899098719</v>
      </c>
      <c r="AO49" s="68">
        <f t="shared" si="117"/>
        <v>-39.509725825962036</v>
      </c>
      <c r="AP49" s="69">
        <f t="shared" si="118"/>
        <v>19.487535332284882</v>
      </c>
      <c r="AQ49" s="69">
        <f t="shared" si="119"/>
        <v>-20.022190493677154</v>
      </c>
      <c r="AS49" t="str">
        <f t="shared" si="143"/>
        <v>23 Teaching and other educational professionals</v>
      </c>
      <c r="AT49" s="18">
        <f t="shared" si="120"/>
        <v>0.90247564836904837</v>
      </c>
      <c r="AU49" s="18">
        <f t="shared" si="120"/>
        <v>0.85070458771692326</v>
      </c>
      <c r="AV49" s="18">
        <f t="shared" si="120"/>
        <v>0.85812298306265422</v>
      </c>
      <c r="AW49" s="18">
        <f t="shared" si="120"/>
        <v>0.68360299334489061</v>
      </c>
      <c r="AX49" s="18">
        <f t="shared" si="120"/>
        <v>0.55676624346154702</v>
      </c>
      <c r="AZ49" s="68">
        <f t="shared" si="121"/>
        <v>-24.733062337992571</v>
      </c>
      <c r="BA49" s="69">
        <f t="shared" si="122"/>
        <v>39.596780212529289</v>
      </c>
      <c r="BB49" s="69">
        <f t="shared" si="123"/>
        <v>14.863717874536722</v>
      </c>
      <c r="BD49" t="str">
        <f t="shared" si="144"/>
        <v>23 Teaching and other educational professionals</v>
      </c>
      <c r="BE49" s="18">
        <f t="shared" si="124"/>
        <v>0.8655003981209034</v>
      </c>
      <c r="BF49" s="18">
        <f t="shared" si="124"/>
        <v>0.86825081869413034</v>
      </c>
      <c r="BG49" s="18">
        <f t="shared" si="124"/>
        <v>0.94170578725621468</v>
      </c>
      <c r="BH49" s="18">
        <f t="shared" si="124"/>
        <v>0.91511558182008745</v>
      </c>
      <c r="BI49" s="18">
        <f t="shared" si="124"/>
        <v>1.0958542183138564</v>
      </c>
      <c r="BK49" s="68">
        <f t="shared" si="125"/>
        <v>12.299666525658843</v>
      </c>
      <c r="BL49" s="69">
        <f t="shared" si="126"/>
        <v>41.905044478775437</v>
      </c>
      <c r="BM49" s="69">
        <f t="shared" si="127"/>
        <v>54.20471100443428</v>
      </c>
      <c r="BO49" t="str">
        <f t="shared" si="145"/>
        <v>23 Teaching and other educational professionals</v>
      </c>
      <c r="BP49" s="18">
        <f t="shared" si="128"/>
        <v>0.73775599244757561</v>
      </c>
      <c r="BQ49" s="18">
        <f t="shared" si="128"/>
        <v>0.73695747157220604</v>
      </c>
      <c r="BR49" s="18">
        <f t="shared" si="128"/>
        <v>0.81646249508769642</v>
      </c>
      <c r="BS49" s="18">
        <f t="shared" si="128"/>
        <v>0.7558739236735319</v>
      </c>
      <c r="BT49" s="18">
        <f t="shared" si="128"/>
        <v>0.82824156923609826</v>
      </c>
      <c r="BV49" s="68">
        <f t="shared" si="129"/>
        <v>-17.359912510409213</v>
      </c>
      <c r="BW49" s="69">
        <f t="shared" si="130"/>
        <v>39.979762251204043</v>
      </c>
      <c r="BX49" s="69">
        <f t="shared" si="131"/>
        <v>22.61984974079483</v>
      </c>
      <c r="BZ49" t="str">
        <f t="shared" si="146"/>
        <v>23 Teaching and other educational professionals</v>
      </c>
      <c r="CA49" s="18">
        <f t="shared" si="132"/>
        <v>0.71848921101645846</v>
      </c>
      <c r="CB49" s="18">
        <f t="shared" si="132"/>
        <v>0.78432015520708886</v>
      </c>
      <c r="CC49" s="18">
        <f t="shared" si="132"/>
        <v>0.85264090070966314</v>
      </c>
      <c r="CD49" s="18">
        <f t="shared" si="132"/>
        <v>0.93766305240603021</v>
      </c>
      <c r="CE49" s="18">
        <f t="shared" si="132"/>
        <v>1.1774588880836765</v>
      </c>
      <c r="CG49" s="68">
        <f t="shared" si="133"/>
        <v>-13.17790993879372</v>
      </c>
      <c r="CH49" s="69">
        <f t="shared" si="134"/>
        <v>41.692923213081457</v>
      </c>
      <c r="CI49" s="69">
        <f t="shared" si="135"/>
        <v>28.515013274287739</v>
      </c>
      <c r="CK49" t="str">
        <f t="shared" si="147"/>
        <v>23 Teaching and other educational professionals</v>
      </c>
      <c r="CL49" s="18">
        <f t="shared" si="136"/>
        <v>0.34205472579961621</v>
      </c>
      <c r="CM49" s="18">
        <f t="shared" si="136"/>
        <v>0.46645345363456753</v>
      </c>
      <c r="CN49" s="18">
        <f t="shared" si="136"/>
        <v>0.59146673593902777</v>
      </c>
      <c r="CO49" s="18">
        <f t="shared" si="136"/>
        <v>0.78572328136717517</v>
      </c>
      <c r="CP49" s="18">
        <f t="shared" si="136"/>
        <v>1.0468932290359283</v>
      </c>
      <c r="CR49" s="68">
        <f t="shared" si="137"/>
        <v>57.377845318198069</v>
      </c>
      <c r="CS49" s="69">
        <f t="shared" si="138"/>
        <v>45.737562577649712</v>
      </c>
      <c r="CT49" s="69">
        <f t="shared" si="139"/>
        <v>103.1154078958478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7.8418968605286032</v>
      </c>
      <c r="C50" s="18">
        <f t="shared" si="104"/>
        <v>7.9437238232106022</v>
      </c>
      <c r="D50" s="18">
        <f t="shared" si="104"/>
        <v>8.5217055673650588</v>
      </c>
      <c r="E50" s="18">
        <f t="shared" si="104"/>
        <v>8.639972115533844</v>
      </c>
      <c r="F50" s="18">
        <f t="shared" si="104"/>
        <v>9.0504286952758601</v>
      </c>
      <c r="H50" s="68">
        <f t="shared" si="105"/>
        <v>54.978317888281914</v>
      </c>
      <c r="I50" s="69">
        <f t="shared" si="106"/>
        <v>63.105807845323483</v>
      </c>
      <c r="J50" s="69">
        <f t="shared" si="107"/>
        <v>118.0841257336054</v>
      </c>
      <c r="L50" t="str">
        <f t="shared" si="140"/>
        <v>24 Business, media and public service professionals</v>
      </c>
      <c r="M50" s="18">
        <f t="shared" si="108"/>
        <v>13.689072156858334</v>
      </c>
      <c r="N50" s="18">
        <f t="shared" si="108"/>
        <v>14.12082883708673</v>
      </c>
      <c r="O50" s="18">
        <f t="shared" si="108"/>
        <v>14.325361596213963</v>
      </c>
      <c r="P50" s="18">
        <f t="shared" si="108"/>
        <v>13.990330051662959</v>
      </c>
      <c r="Q50" s="18">
        <f t="shared" si="108"/>
        <v>13.571655710367859</v>
      </c>
      <c r="S50" s="68">
        <f t="shared" si="109"/>
        <v>38.20699577677992</v>
      </c>
      <c r="T50" s="69">
        <f t="shared" si="110"/>
        <v>59.984852372638834</v>
      </c>
      <c r="U50" s="69">
        <f t="shared" si="111"/>
        <v>98.191848149418746</v>
      </c>
      <c r="W50" t="str">
        <f t="shared" si="141"/>
        <v>24 Business, media and public service professionals</v>
      </c>
      <c r="X50" s="18">
        <f t="shared" si="112"/>
        <v>11.840555589135175</v>
      </c>
      <c r="Y50" s="18">
        <f t="shared" si="112"/>
        <v>12.016179106287089</v>
      </c>
      <c r="Z50" s="18">
        <f t="shared" si="112"/>
        <v>12.572929294638211</v>
      </c>
      <c r="AA50" s="18">
        <f t="shared" si="112"/>
        <v>12.073751878323288</v>
      </c>
      <c r="AB50" s="18">
        <f t="shared" si="112"/>
        <v>11.347196824206581</v>
      </c>
      <c r="AD50" s="68">
        <f t="shared" si="113"/>
        <v>10.00498852526392</v>
      </c>
      <c r="AE50" s="69">
        <f t="shared" si="114"/>
        <v>53.65078746554898</v>
      </c>
      <c r="AF50" s="69">
        <f t="shared" si="115"/>
        <v>63.655775990812899</v>
      </c>
      <c r="AH50" t="str">
        <f t="shared" si="142"/>
        <v>24 Business, media and public service professionals</v>
      </c>
      <c r="AI50" s="18">
        <f t="shared" si="116"/>
        <v>4.3925068539778023</v>
      </c>
      <c r="AJ50" s="18">
        <f t="shared" si="116"/>
        <v>4.1710230422232852</v>
      </c>
      <c r="AK50" s="18">
        <f t="shared" si="116"/>
        <v>4.5146161667885414</v>
      </c>
      <c r="AL50" s="18">
        <f t="shared" si="116"/>
        <v>4.1176984386505584</v>
      </c>
      <c r="AM50" s="18">
        <f t="shared" si="116"/>
        <v>3.9949766662067279</v>
      </c>
      <c r="AO50" s="68">
        <f t="shared" si="117"/>
        <v>-2.986312089013166</v>
      </c>
      <c r="AP50" s="69">
        <f t="shared" si="118"/>
        <v>35.705094369266334</v>
      </c>
      <c r="AQ50" s="69">
        <f t="shared" si="119"/>
        <v>32.718782280253166</v>
      </c>
      <c r="AS50" t="str">
        <f t="shared" si="143"/>
        <v>24 Business, media and public service professionals</v>
      </c>
      <c r="AT50" s="18">
        <f t="shared" si="120"/>
        <v>6.7210739607001386</v>
      </c>
      <c r="AU50" s="18">
        <f t="shared" si="120"/>
        <v>6.7444437178924899</v>
      </c>
      <c r="AV50" s="18">
        <f t="shared" si="120"/>
        <v>7.0783877604585097</v>
      </c>
      <c r="AW50" s="18">
        <f t="shared" si="120"/>
        <v>7.0792181040964701</v>
      </c>
      <c r="AX50" s="18">
        <f t="shared" si="120"/>
        <v>6.9474288608308692</v>
      </c>
      <c r="AZ50" s="68">
        <f t="shared" si="121"/>
        <v>13.859859225147538</v>
      </c>
      <c r="BA50" s="69">
        <f t="shared" si="122"/>
        <v>51.683157227722162</v>
      </c>
      <c r="BB50" s="69">
        <f t="shared" si="123"/>
        <v>65.543016452869693</v>
      </c>
      <c r="BD50" t="str">
        <f t="shared" si="144"/>
        <v>24 Business, media and public service professionals</v>
      </c>
      <c r="BE50" s="18">
        <f t="shared" si="124"/>
        <v>3.9400622030897585</v>
      </c>
      <c r="BF50" s="18">
        <f t="shared" si="124"/>
        <v>4.2012661945128027</v>
      </c>
      <c r="BG50" s="18">
        <f t="shared" si="124"/>
        <v>4.650298652238587</v>
      </c>
      <c r="BH50" s="18">
        <f t="shared" si="124"/>
        <v>4.8634078414628288</v>
      </c>
      <c r="BI50" s="18">
        <f t="shared" si="124"/>
        <v>5.1624052764915778</v>
      </c>
      <c r="BK50" s="68">
        <f t="shared" si="125"/>
        <v>7.1302635132931735</v>
      </c>
      <c r="BL50" s="69">
        <f t="shared" si="126"/>
        <v>42.654426321088849</v>
      </c>
      <c r="BM50" s="69">
        <f t="shared" si="127"/>
        <v>49.784689834382021</v>
      </c>
      <c r="BO50" t="str">
        <f t="shared" si="145"/>
        <v>24 Business, media and public service professionals</v>
      </c>
      <c r="BP50" s="18">
        <f t="shared" si="128"/>
        <v>2.8709232359636485</v>
      </c>
      <c r="BQ50" s="18">
        <f t="shared" si="128"/>
        <v>3.0723144205258714</v>
      </c>
      <c r="BR50" s="18">
        <f t="shared" si="128"/>
        <v>3.316963521791366</v>
      </c>
      <c r="BS50" s="18">
        <f t="shared" si="128"/>
        <v>3.3633448681454028</v>
      </c>
      <c r="BT50" s="18">
        <f t="shared" si="128"/>
        <v>3.4669011451177711</v>
      </c>
      <c r="BV50" s="68">
        <f t="shared" si="129"/>
        <v>-14.852726245071713</v>
      </c>
      <c r="BW50" s="69">
        <f t="shared" si="130"/>
        <v>37.434901708661684</v>
      </c>
      <c r="BX50" s="69">
        <f t="shared" si="131"/>
        <v>22.582175463589973</v>
      </c>
      <c r="BZ50" t="str">
        <f t="shared" si="146"/>
        <v>24 Business, media and public service professionals</v>
      </c>
      <c r="CA50" s="18">
        <f t="shared" si="132"/>
        <v>2.5938316106043198</v>
      </c>
      <c r="CB50" s="18">
        <f t="shared" si="132"/>
        <v>2.9179862874716322</v>
      </c>
      <c r="CC50" s="18">
        <f t="shared" si="132"/>
        <v>3.2866920169066822</v>
      </c>
      <c r="CD50" s="18">
        <f t="shared" si="132"/>
        <v>3.4992216247542842</v>
      </c>
      <c r="CE50" s="18">
        <f t="shared" si="132"/>
        <v>3.4859542933440859</v>
      </c>
      <c r="CG50" s="68">
        <f t="shared" si="133"/>
        <v>-33.317277268573989</v>
      </c>
      <c r="CH50" s="69">
        <f t="shared" si="134"/>
        <v>33.226813496138234</v>
      </c>
      <c r="CI50" s="69">
        <f t="shared" si="135"/>
        <v>-9.0463772435749143E-2</v>
      </c>
      <c r="CK50" t="str">
        <f t="shared" si="147"/>
        <v>24 Business, media and public service professionals</v>
      </c>
      <c r="CL50" s="18">
        <f t="shared" si="136"/>
        <v>1.6181495155519869</v>
      </c>
      <c r="CM50" s="18">
        <f t="shared" si="136"/>
        <v>2.0371992329613184</v>
      </c>
      <c r="CN50" s="18">
        <f t="shared" si="136"/>
        <v>2.3901015807374253</v>
      </c>
      <c r="CO50" s="18">
        <f t="shared" si="136"/>
        <v>3.3395251716284347</v>
      </c>
      <c r="CP50" s="18">
        <f t="shared" si="136"/>
        <v>4.9462566099397742</v>
      </c>
      <c r="CR50" s="68">
        <f t="shared" si="137"/>
        <v>84.005927555831377</v>
      </c>
      <c r="CS50" s="69">
        <f t="shared" si="138"/>
        <v>45.562637306009499</v>
      </c>
      <c r="CT50" s="69">
        <f t="shared" si="139"/>
        <v>129.56856486184085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2.2674773491848055</v>
      </c>
      <c r="C51" s="18">
        <f t="shared" si="104"/>
        <v>2.6375635713016692</v>
      </c>
      <c r="D51" s="18">
        <f t="shared" si="104"/>
        <v>2.728529407254666</v>
      </c>
      <c r="E51" s="18">
        <f t="shared" si="104"/>
        <v>2.6031314958424474</v>
      </c>
      <c r="F51" s="18">
        <f t="shared" si="104"/>
        <v>2.9515780196948627</v>
      </c>
      <c r="H51" s="68">
        <f t="shared" si="105"/>
        <v>57.853401694928877</v>
      </c>
      <c r="I51" s="69">
        <f t="shared" si="106"/>
        <v>59.478270321476586</v>
      </c>
      <c r="J51" s="69">
        <f t="shared" si="107"/>
        <v>117.33167201640546</v>
      </c>
      <c r="L51" t="str">
        <f t="shared" si="140"/>
        <v>31 Science, engineering and technology associate professionals</v>
      </c>
      <c r="M51" s="18">
        <f t="shared" si="108"/>
        <v>1.828572638903474</v>
      </c>
      <c r="N51" s="18">
        <f t="shared" si="108"/>
        <v>1.9191711297369647</v>
      </c>
      <c r="O51" s="18">
        <f t="shared" si="108"/>
        <v>2.1013207688289679</v>
      </c>
      <c r="P51" s="18">
        <f t="shared" si="108"/>
        <v>1.8315320711264274</v>
      </c>
      <c r="Q51" s="18">
        <f t="shared" si="108"/>
        <v>1.8656160080788267</v>
      </c>
      <c r="S51" s="68">
        <f t="shared" si="109"/>
        <v>29.518764414221966</v>
      </c>
      <c r="T51" s="69">
        <f t="shared" si="110"/>
        <v>48.860902574735071</v>
      </c>
      <c r="U51" s="69">
        <f t="shared" si="111"/>
        <v>78.379666988957027</v>
      </c>
      <c r="W51" t="str">
        <f t="shared" si="141"/>
        <v>31 Science, engineering and technology associate professionals</v>
      </c>
      <c r="X51" s="18">
        <f t="shared" si="112"/>
        <v>2.1437312954470871</v>
      </c>
      <c r="Y51" s="18">
        <f t="shared" si="112"/>
        <v>2.2985026260774077</v>
      </c>
      <c r="Z51" s="18">
        <f t="shared" si="112"/>
        <v>2.3840248415201102</v>
      </c>
      <c r="AA51" s="18">
        <f t="shared" si="112"/>
        <v>2.1510595019798364</v>
      </c>
      <c r="AB51" s="18">
        <f t="shared" si="112"/>
        <v>2.1047219379320858</v>
      </c>
      <c r="AD51" s="68">
        <f t="shared" si="113"/>
        <v>7.6079150088289405</v>
      </c>
      <c r="AE51" s="69">
        <f t="shared" si="114"/>
        <v>45.434214253838682</v>
      </c>
      <c r="AF51" s="69">
        <f t="shared" si="115"/>
        <v>53.042129262667629</v>
      </c>
      <c r="AH51" t="str">
        <f t="shared" si="142"/>
        <v>31 Science, engineering and technology associate professionals</v>
      </c>
      <c r="AI51" s="18">
        <f t="shared" si="116"/>
        <v>1.1848371254112684</v>
      </c>
      <c r="AJ51" s="18">
        <f t="shared" si="116"/>
        <v>1.3777504873638551</v>
      </c>
      <c r="AK51" s="18">
        <f t="shared" si="116"/>
        <v>1.5354639822643341</v>
      </c>
      <c r="AL51" s="18">
        <f t="shared" si="116"/>
        <v>1.615624752605443</v>
      </c>
      <c r="AM51" s="18">
        <f t="shared" si="116"/>
        <v>1.8945852968647492</v>
      </c>
      <c r="AO51" s="68">
        <f t="shared" si="117"/>
        <v>35.273936655182268</v>
      </c>
      <c r="AP51" s="69">
        <f t="shared" si="118"/>
        <v>55.100229824001936</v>
      </c>
      <c r="AQ51" s="69">
        <f t="shared" si="119"/>
        <v>90.374166479184197</v>
      </c>
      <c r="AS51" t="str">
        <f t="shared" si="143"/>
        <v>31 Science, engineering and technology associate professionals</v>
      </c>
      <c r="AT51" s="18">
        <f t="shared" si="120"/>
        <v>3.1641711450256462</v>
      </c>
      <c r="AU51" s="18">
        <f t="shared" si="120"/>
        <v>3.2044086270867793</v>
      </c>
      <c r="AV51" s="18">
        <f t="shared" si="120"/>
        <v>3.3069012719182078</v>
      </c>
      <c r="AW51" s="18">
        <f t="shared" si="120"/>
        <v>2.7947279948097776</v>
      </c>
      <c r="AX51" s="18">
        <f t="shared" si="120"/>
        <v>2.4630935902089797</v>
      </c>
      <c r="AZ51" s="68">
        <f t="shared" si="121"/>
        <v>-13.594662889813927</v>
      </c>
      <c r="BA51" s="69">
        <f t="shared" si="122"/>
        <v>34.3446248769391</v>
      </c>
      <c r="BB51" s="69">
        <f t="shared" si="123"/>
        <v>20.749961987125175</v>
      </c>
      <c r="BD51" t="str">
        <f t="shared" si="144"/>
        <v>31 Science, engineering and technology associate professionals</v>
      </c>
      <c r="BE51" s="18">
        <f t="shared" si="124"/>
        <v>1.3355874717030565</v>
      </c>
      <c r="BF51" s="18">
        <f t="shared" si="124"/>
        <v>1.3768413404669857</v>
      </c>
      <c r="BG51" s="18">
        <f t="shared" si="124"/>
        <v>1.552674173935616</v>
      </c>
      <c r="BH51" s="18">
        <f t="shared" si="124"/>
        <v>1.2509615905955425</v>
      </c>
      <c r="BI51" s="18">
        <f t="shared" si="124"/>
        <v>0.99707745320109487</v>
      </c>
      <c r="BK51" s="68">
        <f t="shared" si="125"/>
        <v>-38.028859524973164</v>
      </c>
      <c r="BL51" s="69">
        <f t="shared" si="126"/>
        <v>26.019430151823947</v>
      </c>
      <c r="BM51" s="69">
        <f t="shared" si="127"/>
        <v>-12.009429373149215</v>
      </c>
      <c r="BO51" t="str">
        <f t="shared" si="145"/>
        <v>31 Science, engineering and technology associate professionals</v>
      </c>
      <c r="BP51" s="18">
        <f t="shared" si="128"/>
        <v>1.0384000887065012</v>
      </c>
      <c r="BQ51" s="18">
        <f t="shared" si="128"/>
        <v>1.1911756762073247</v>
      </c>
      <c r="BR51" s="18">
        <f t="shared" si="128"/>
        <v>1.3230251009233007</v>
      </c>
      <c r="BS51" s="18">
        <f t="shared" si="128"/>
        <v>1.249328689630903</v>
      </c>
      <c r="BT51" s="18">
        <f t="shared" si="128"/>
        <v>1.3985273245724148</v>
      </c>
      <c r="BV51" s="68">
        <f t="shared" si="129"/>
        <v>-13.886179685041453</v>
      </c>
      <c r="BW51" s="69">
        <f t="shared" si="130"/>
        <v>34.095350697092556</v>
      </c>
      <c r="BX51" s="69">
        <f t="shared" si="131"/>
        <v>20.209171012051101</v>
      </c>
      <c r="BZ51" t="str">
        <f t="shared" si="146"/>
        <v>31 Science, engineering and technology associate professionals</v>
      </c>
      <c r="CA51" s="18">
        <f t="shared" si="132"/>
        <v>1.2277650066513384</v>
      </c>
      <c r="CB51" s="18">
        <f t="shared" si="132"/>
        <v>1.3929462687878025</v>
      </c>
      <c r="CC51" s="18">
        <f t="shared" si="132"/>
        <v>1.6708722241918506</v>
      </c>
      <c r="CD51" s="18">
        <f t="shared" si="132"/>
        <v>1.7408637001502223</v>
      </c>
      <c r="CE51" s="18">
        <f t="shared" si="132"/>
        <v>2.1074600269543704</v>
      </c>
      <c r="CG51" s="68">
        <f t="shared" si="133"/>
        <v>-20.701175033722809</v>
      </c>
      <c r="CH51" s="69">
        <f t="shared" si="134"/>
        <v>31.322140620087346</v>
      </c>
      <c r="CI51" s="69">
        <f t="shared" si="135"/>
        <v>10.620965586364534</v>
      </c>
      <c r="CK51" t="str">
        <f t="shared" si="147"/>
        <v>31 Science, engineering and technology associate professionals</v>
      </c>
      <c r="CL51" s="18">
        <f t="shared" si="136"/>
        <v>0.68889040859886597</v>
      </c>
      <c r="CM51" s="18">
        <f t="shared" si="136"/>
        <v>0.96857506132982163</v>
      </c>
      <c r="CN51" s="18">
        <f t="shared" si="136"/>
        <v>1.2981448623324015</v>
      </c>
      <c r="CO51" s="18">
        <f t="shared" si="136"/>
        <v>1.8516929396005493</v>
      </c>
      <c r="CP51" s="18">
        <f t="shared" si="136"/>
        <v>3.2541964310272862</v>
      </c>
      <c r="CR51" s="68">
        <f t="shared" si="137"/>
        <v>122.89079569582348</v>
      </c>
      <c r="CS51" s="69">
        <f t="shared" si="138"/>
        <v>54.239468203936369</v>
      </c>
      <c r="CT51" s="69">
        <f t="shared" si="139"/>
        <v>177.13026389975988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0.60987779256662356</v>
      </c>
      <c r="C52" s="18">
        <f t="shared" si="104"/>
        <v>0.61885382069746142</v>
      </c>
      <c r="D52" s="18">
        <f t="shared" si="104"/>
        <v>0.56487632798734588</v>
      </c>
      <c r="E52" s="18">
        <f t="shared" si="104"/>
        <v>0.84602326837864128</v>
      </c>
      <c r="F52" s="18">
        <f t="shared" si="104"/>
        <v>0.95971255645783815</v>
      </c>
      <c r="H52" s="68">
        <f t="shared" si="105"/>
        <v>147.922600248446</v>
      </c>
      <c r="I52" s="69">
        <f t="shared" si="106"/>
        <v>116.73292279841981</v>
      </c>
      <c r="J52" s="69">
        <f t="shared" si="107"/>
        <v>264.65552304686582</v>
      </c>
      <c r="L52" t="str">
        <f t="shared" si="140"/>
        <v>32 Health and social care associate professionals</v>
      </c>
      <c r="M52" s="18">
        <f t="shared" si="108"/>
        <v>1.6863489347858189</v>
      </c>
      <c r="N52" s="18">
        <f t="shared" si="108"/>
        <v>1.8432124434478967</v>
      </c>
      <c r="O52" s="18">
        <f t="shared" si="108"/>
        <v>1.8055551467201176</v>
      </c>
      <c r="P52" s="18">
        <f t="shared" si="108"/>
        <v>2.8069895400127236</v>
      </c>
      <c r="Q52" s="18">
        <f t="shared" si="108"/>
        <v>3.0466293040228316</v>
      </c>
      <c r="S52" s="68">
        <f t="shared" si="109"/>
        <v>146.15669006074285</v>
      </c>
      <c r="T52" s="69">
        <f t="shared" si="110"/>
        <v>114.70389025851411</v>
      </c>
      <c r="U52" s="69">
        <f t="shared" si="111"/>
        <v>260.86058031925694</v>
      </c>
      <c r="W52" t="str">
        <f t="shared" si="141"/>
        <v>32 Health and social care associate professionals</v>
      </c>
      <c r="X52" s="18">
        <f t="shared" si="112"/>
        <v>2.4038941535088814</v>
      </c>
      <c r="Y52" s="18">
        <f t="shared" si="112"/>
        <v>2.6669111370619389</v>
      </c>
      <c r="Z52" s="18">
        <f t="shared" si="112"/>
        <v>2.7153628744305771</v>
      </c>
      <c r="AA52" s="18">
        <f t="shared" si="112"/>
        <v>4.2494734758066883</v>
      </c>
      <c r="AB52" s="18">
        <f t="shared" si="112"/>
        <v>4.6444573571676457</v>
      </c>
      <c r="AD52" s="68">
        <f t="shared" si="113"/>
        <v>108.48142613781206</v>
      </c>
      <c r="AE52" s="69">
        <f t="shared" si="114"/>
        <v>110.07247661314747</v>
      </c>
      <c r="AF52" s="69">
        <f t="shared" si="115"/>
        <v>218.55390275095954</v>
      </c>
      <c r="AH52" t="str">
        <f t="shared" si="142"/>
        <v>32 Health and social care associate professionals</v>
      </c>
      <c r="AI52" s="18">
        <f t="shared" si="116"/>
        <v>5.5826725067929095</v>
      </c>
      <c r="AJ52" s="18">
        <f t="shared" si="116"/>
        <v>4.9086589730943242</v>
      </c>
      <c r="AK52" s="18">
        <f t="shared" si="116"/>
        <v>4.7317975683331719</v>
      </c>
      <c r="AL52" s="18">
        <f t="shared" si="116"/>
        <v>5.2669400440205978</v>
      </c>
      <c r="AM52" s="18">
        <f t="shared" si="116"/>
        <v>3.0159614911945711</v>
      </c>
      <c r="AO52" s="68">
        <f t="shared" si="117"/>
        <v>-30.122198133597557</v>
      </c>
      <c r="AP52" s="69">
        <f t="shared" si="118"/>
        <v>42.198527363192348</v>
      </c>
      <c r="AQ52" s="69">
        <f t="shared" si="119"/>
        <v>12.076329229594791</v>
      </c>
      <c r="AS52" t="str">
        <f t="shared" si="143"/>
        <v>32 Health and social care associate professionals</v>
      </c>
      <c r="AT52" s="18">
        <f t="shared" si="120"/>
        <v>1.3595149085825213</v>
      </c>
      <c r="AU52" s="18">
        <f t="shared" si="120"/>
        <v>1.4226764044982014</v>
      </c>
      <c r="AV52" s="18">
        <f t="shared" si="120"/>
        <v>1.6010796297200445</v>
      </c>
      <c r="AW52" s="18">
        <f t="shared" si="120"/>
        <v>2.2308843360859862</v>
      </c>
      <c r="AX52" s="18">
        <f t="shared" si="120"/>
        <v>2.2825223876137954</v>
      </c>
      <c r="AZ52" s="68">
        <f t="shared" si="121"/>
        <v>65.380003913943924</v>
      </c>
      <c r="BA52" s="69">
        <f t="shared" si="122"/>
        <v>83.960869723378323</v>
      </c>
      <c r="BB52" s="69">
        <f t="shared" si="123"/>
        <v>149.34087363732226</v>
      </c>
      <c r="BD52" t="str">
        <f t="shared" si="144"/>
        <v>32 Health and social care associate professionals</v>
      </c>
      <c r="BE52" s="18">
        <f t="shared" si="124"/>
        <v>1.3549001512368948</v>
      </c>
      <c r="BF52" s="18">
        <f t="shared" si="124"/>
        <v>1.6580793163938647</v>
      </c>
      <c r="BG52" s="18">
        <f t="shared" si="124"/>
        <v>1.7633170121384119</v>
      </c>
      <c r="BH52" s="18">
        <f t="shared" si="124"/>
        <v>2.8476370585449562</v>
      </c>
      <c r="BI52" s="18">
        <f t="shared" si="124"/>
        <v>3.5602376244268159</v>
      </c>
      <c r="BK52" s="68">
        <f t="shared" si="125"/>
        <v>94.84510973794616</v>
      </c>
      <c r="BL52" s="69">
        <f t="shared" si="126"/>
        <v>98.9690391387944</v>
      </c>
      <c r="BM52" s="69">
        <f t="shared" si="127"/>
        <v>193.81414887674055</v>
      </c>
      <c r="BO52" t="str">
        <f t="shared" si="145"/>
        <v>32 Health and social care associate professionals</v>
      </c>
      <c r="BP52" s="18">
        <f t="shared" si="128"/>
        <v>1.1055192962335969</v>
      </c>
      <c r="BQ52" s="18">
        <f t="shared" si="128"/>
        <v>1.2157837665650135</v>
      </c>
      <c r="BR52" s="18">
        <f t="shared" si="128"/>
        <v>1.3443713465221354</v>
      </c>
      <c r="BS52" s="18">
        <f t="shared" si="128"/>
        <v>2.0699393728718594</v>
      </c>
      <c r="BT52" s="18">
        <f t="shared" si="128"/>
        <v>2.1876374293728871</v>
      </c>
      <c r="BV52" s="68">
        <f t="shared" si="129"/>
        <v>32.564147145436536</v>
      </c>
      <c r="BW52" s="69">
        <f t="shared" si="130"/>
        <v>71.69794108015985</v>
      </c>
      <c r="BX52" s="69">
        <f t="shared" si="131"/>
        <v>104.26208822559637</v>
      </c>
      <c r="BZ52" t="str">
        <f t="shared" si="146"/>
        <v>32 Health and social care associate professionals</v>
      </c>
      <c r="CA52" s="18">
        <f t="shared" si="132"/>
        <v>0.66886716655963196</v>
      </c>
      <c r="CB52" s="18">
        <f t="shared" si="132"/>
        <v>0.69611434623672386</v>
      </c>
      <c r="CC52" s="18">
        <f t="shared" si="132"/>
        <v>0.68181238772820008</v>
      </c>
      <c r="CD52" s="18">
        <f t="shared" si="132"/>
        <v>1.0239129695170093</v>
      </c>
      <c r="CE52" s="18">
        <f t="shared" si="132"/>
        <v>1.0186016911255686</v>
      </c>
      <c r="CG52" s="68">
        <f t="shared" si="133"/>
        <v>-6.0730649516155868</v>
      </c>
      <c r="CH52" s="69">
        <f t="shared" si="134"/>
        <v>53.492885379186902</v>
      </c>
      <c r="CI52" s="69">
        <f t="shared" si="135"/>
        <v>47.419820427571324</v>
      </c>
      <c r="CK52" t="str">
        <f t="shared" si="147"/>
        <v>32 Health and social care associate professionals</v>
      </c>
      <c r="CL52" s="18">
        <f t="shared" si="136"/>
        <v>0.26037227924909345</v>
      </c>
      <c r="CM52" s="18">
        <f t="shared" si="136"/>
        <v>0.33466373662670212</v>
      </c>
      <c r="CN52" s="18">
        <f t="shared" si="136"/>
        <v>0.40834794181453282</v>
      </c>
      <c r="CO52" s="18">
        <f t="shared" si="136"/>
        <v>0.84068171877512388</v>
      </c>
      <c r="CP52" s="18">
        <f t="shared" si="136"/>
        <v>1.5840492829100246</v>
      </c>
      <c r="CR52" s="68">
        <f t="shared" si="137"/>
        <v>244.91322537184362</v>
      </c>
      <c r="CS52" s="69">
        <f t="shared" si="138"/>
        <v>89.762497176778524</v>
      </c>
      <c r="CT52" s="69">
        <f t="shared" si="139"/>
        <v>334.67572254862216</v>
      </c>
    </row>
    <row r="53" spans="1:98" x14ac:dyDescent="0.2">
      <c r="A53" t="str">
        <f t="shared" si="103"/>
        <v>33 Protective service occupations</v>
      </c>
      <c r="B53" s="18">
        <f t="shared" si="104"/>
        <v>0.31135009811173914</v>
      </c>
      <c r="C53" s="18">
        <f t="shared" si="104"/>
        <v>0.25820248049909333</v>
      </c>
      <c r="D53" s="18">
        <f t="shared" si="104"/>
        <v>0.27805353049093118</v>
      </c>
      <c r="E53" s="18">
        <f t="shared" si="104"/>
        <v>0.24748127780247742</v>
      </c>
      <c r="F53" s="18">
        <f t="shared" si="104"/>
        <v>0.27070406644498352</v>
      </c>
      <c r="H53" s="68">
        <f t="shared" si="105"/>
        <v>42.06748180133998</v>
      </c>
      <c r="I53" s="69">
        <f t="shared" si="106"/>
        <v>39.552151222890799</v>
      </c>
      <c r="J53" s="69">
        <f t="shared" si="107"/>
        <v>81.619633024230779</v>
      </c>
      <c r="L53" t="str">
        <f t="shared" si="140"/>
        <v>33 Protective service occupations</v>
      </c>
      <c r="M53" s="18">
        <f t="shared" si="108"/>
        <v>0.71870583486107809</v>
      </c>
      <c r="N53" s="18">
        <f t="shared" si="108"/>
        <v>0.64294538131305068</v>
      </c>
      <c r="O53" s="18">
        <f t="shared" si="108"/>
        <v>0.73277714114856307</v>
      </c>
      <c r="P53" s="18">
        <f t="shared" si="108"/>
        <v>0.60017952986583123</v>
      </c>
      <c r="Q53" s="18">
        <f t="shared" si="108"/>
        <v>0.66378198579768311</v>
      </c>
      <c r="S53" s="68">
        <f t="shared" si="109"/>
        <v>32.146703851479906</v>
      </c>
      <c r="T53" s="69">
        <f t="shared" si="110"/>
        <v>35.610046519337672</v>
      </c>
      <c r="U53" s="69">
        <f t="shared" si="111"/>
        <v>67.756750370817585</v>
      </c>
      <c r="W53" t="str">
        <f t="shared" si="141"/>
        <v>33 Protective service occupations</v>
      </c>
      <c r="X53" s="18">
        <f t="shared" si="112"/>
        <v>1.4636513168333376</v>
      </c>
      <c r="Y53" s="18">
        <f t="shared" si="112"/>
        <v>1.4553223287342725</v>
      </c>
      <c r="Z53" s="18">
        <f t="shared" si="112"/>
        <v>1.5864249345714798</v>
      </c>
      <c r="AA53" s="18">
        <f t="shared" si="112"/>
        <v>1.3734991530919525</v>
      </c>
      <c r="AB53" s="18">
        <f t="shared" si="112"/>
        <v>1.5570612831907784</v>
      </c>
      <c r="AD53" s="68">
        <f t="shared" si="113"/>
        <v>19.631746765579773</v>
      </c>
      <c r="AE53" s="69">
        <f t="shared" si="114"/>
        <v>42.6961935638558</v>
      </c>
      <c r="AF53" s="69">
        <f t="shared" si="115"/>
        <v>62.327940329435584</v>
      </c>
      <c r="AH53" t="str">
        <f t="shared" si="142"/>
        <v>33 Protective service occupations</v>
      </c>
      <c r="AI53" s="18">
        <f t="shared" si="116"/>
        <v>1.3057935552845183</v>
      </c>
      <c r="AJ53" s="18">
        <f t="shared" si="116"/>
        <v>1.3275405724068077</v>
      </c>
      <c r="AK53" s="18">
        <f t="shared" si="116"/>
        <v>1.459513547828194</v>
      </c>
      <c r="AL53" s="18">
        <f t="shared" si="116"/>
        <v>1.3444563003189232</v>
      </c>
      <c r="AM53" s="18">
        <f t="shared" si="116"/>
        <v>1.5079863040946919</v>
      </c>
      <c r="AO53" s="68">
        <f t="shared" si="117"/>
        <v>13.273642518992915</v>
      </c>
      <c r="AP53" s="69">
        <f t="shared" si="118"/>
        <v>36.949203278800589</v>
      </c>
      <c r="AQ53" s="69">
        <f t="shared" si="119"/>
        <v>50.222845797793504</v>
      </c>
      <c r="AS53" t="str">
        <f t="shared" si="143"/>
        <v>33 Protective service occupations</v>
      </c>
      <c r="AT53" s="18">
        <f t="shared" si="120"/>
        <v>1.3223991933270995</v>
      </c>
      <c r="AU53" s="18">
        <f t="shared" si="120"/>
        <v>1.0965264795742506</v>
      </c>
      <c r="AV53" s="18">
        <f t="shared" si="120"/>
        <v>1.16690274121652</v>
      </c>
      <c r="AW53" s="18">
        <f t="shared" si="120"/>
        <v>0.88704506149515361</v>
      </c>
      <c r="AX53" s="18">
        <f t="shared" si="120"/>
        <v>0.8245520852946876</v>
      </c>
      <c r="AZ53" s="68">
        <f t="shared" si="121"/>
        <v>-18.028228955356404</v>
      </c>
      <c r="BA53" s="69">
        <f t="shared" si="122"/>
        <v>29.165185596763443</v>
      </c>
      <c r="BB53" s="69">
        <f t="shared" si="123"/>
        <v>11.136956641407037</v>
      </c>
      <c r="BD53" t="str">
        <f t="shared" si="144"/>
        <v>33 Protective service occupations</v>
      </c>
      <c r="BE53" s="18">
        <f t="shared" si="124"/>
        <v>1.315435823948367</v>
      </c>
      <c r="BF53" s="18">
        <f t="shared" si="124"/>
        <v>1.1337949459792933</v>
      </c>
      <c r="BG53" s="18">
        <f t="shared" si="124"/>
        <v>1.2036090240028365</v>
      </c>
      <c r="BH53" s="18">
        <f t="shared" si="124"/>
        <v>1.0386197760353066</v>
      </c>
      <c r="BI53" s="18">
        <f t="shared" si="124"/>
        <v>0.94075079191351441</v>
      </c>
      <c r="BK53" s="68">
        <f t="shared" si="125"/>
        <v>-24.572436404801955</v>
      </c>
      <c r="BL53" s="69">
        <f t="shared" si="126"/>
        <v>20.545440175805457</v>
      </c>
      <c r="BM53" s="69">
        <f t="shared" si="127"/>
        <v>-4.0269962289964969</v>
      </c>
      <c r="BO53" t="str">
        <f t="shared" si="145"/>
        <v>33 Protective service occupations</v>
      </c>
      <c r="BP53" s="18">
        <f t="shared" si="128"/>
        <v>1.4234033859118862</v>
      </c>
      <c r="BQ53" s="18">
        <f t="shared" si="128"/>
        <v>1.3989588381362665</v>
      </c>
      <c r="BR53" s="18">
        <f t="shared" si="128"/>
        <v>1.4561529971777134</v>
      </c>
      <c r="BS53" s="18">
        <f t="shared" si="128"/>
        <v>1.2437694528554972</v>
      </c>
      <c r="BT53" s="18">
        <f t="shared" si="128"/>
        <v>1.1556756400357193</v>
      </c>
      <c r="BV53" s="68">
        <f t="shared" si="129"/>
        <v>-35.345473585401869</v>
      </c>
      <c r="BW53" s="69">
        <f t="shared" si="130"/>
        <v>22.399718977454263</v>
      </c>
      <c r="BX53" s="69">
        <f t="shared" si="131"/>
        <v>-12.945754607947604</v>
      </c>
      <c r="BZ53" t="str">
        <f t="shared" si="146"/>
        <v>33 Protective service occupations</v>
      </c>
      <c r="CA53" s="18">
        <f t="shared" si="132"/>
        <v>1.1953380869746499</v>
      </c>
      <c r="CB53" s="18">
        <f t="shared" si="132"/>
        <v>1.155572941080268</v>
      </c>
      <c r="CC53" s="18">
        <f t="shared" si="132"/>
        <v>1.3041521102174305</v>
      </c>
      <c r="CD53" s="18">
        <f t="shared" si="132"/>
        <v>1.1922917240752986</v>
      </c>
      <c r="CE53" s="18">
        <f t="shared" si="132"/>
        <v>1.4682331223676153</v>
      </c>
      <c r="CG53" s="68">
        <f t="shared" si="133"/>
        <v>-29.218882585015088</v>
      </c>
      <c r="CH53" s="69">
        <f t="shared" si="134"/>
        <v>29.294035540737717</v>
      </c>
      <c r="CI53" s="69">
        <f t="shared" si="135"/>
        <v>7.5152955722626119E-2</v>
      </c>
      <c r="CK53" t="str">
        <f t="shared" si="147"/>
        <v>33 Protective service occupations</v>
      </c>
      <c r="CL53" s="18">
        <f t="shared" si="136"/>
        <v>0.55545884447938987</v>
      </c>
      <c r="CM53" s="18">
        <f t="shared" si="136"/>
        <v>0.49150777339719237</v>
      </c>
      <c r="CN53" s="18">
        <f t="shared" si="136"/>
        <v>0.54124567636867371</v>
      </c>
      <c r="CO53" s="18">
        <f t="shared" si="136"/>
        <v>0.3242283969978631</v>
      </c>
      <c r="CP53" s="18">
        <f t="shared" si="136"/>
        <v>0.36949848751199604</v>
      </c>
      <c r="CR53" s="68">
        <f t="shared" si="137"/>
        <v>-39.299851444825315</v>
      </c>
      <c r="CS53" s="69">
        <f t="shared" si="138"/>
        <v>11.914409776121744</v>
      </c>
      <c r="CT53" s="69">
        <f t="shared" si="139"/>
        <v>-27.385441668703564</v>
      </c>
    </row>
    <row r="54" spans="1:98" x14ac:dyDescent="0.2">
      <c r="A54" t="str">
        <f t="shared" si="103"/>
        <v>34 Culture, media and sports occupations</v>
      </c>
      <c r="B54" s="18">
        <f t="shared" si="104"/>
        <v>1.8157115879022321</v>
      </c>
      <c r="C54" s="18">
        <f t="shared" si="104"/>
        <v>1.8261141753606196</v>
      </c>
      <c r="D54" s="18">
        <f t="shared" si="104"/>
        <v>1.8141990004357984</v>
      </c>
      <c r="E54" s="18">
        <f t="shared" si="104"/>
        <v>1.7004605725963635</v>
      </c>
      <c r="F54" s="18">
        <f t="shared" si="104"/>
        <v>1.6998972456730088</v>
      </c>
      <c r="H54" s="68">
        <f t="shared" si="105"/>
        <v>36.730708268731981</v>
      </c>
      <c r="I54" s="69">
        <f t="shared" si="106"/>
        <v>62.870530676408855</v>
      </c>
      <c r="J54" s="69">
        <f t="shared" si="107"/>
        <v>99.601238945140835</v>
      </c>
      <c r="L54" t="str">
        <f t="shared" si="140"/>
        <v>34 Culture, media and sports occupations</v>
      </c>
      <c r="M54" s="18">
        <f t="shared" si="108"/>
        <v>4.3228992225047582</v>
      </c>
      <c r="N54" s="18">
        <f t="shared" si="108"/>
        <v>3.6294529533037245</v>
      </c>
      <c r="O54" s="18">
        <f t="shared" si="108"/>
        <v>4.0059668162042552</v>
      </c>
      <c r="P54" s="18">
        <f t="shared" si="108"/>
        <v>3.5876148298914021</v>
      </c>
      <c r="Q54" s="18">
        <f t="shared" si="108"/>
        <v>3.5871794846114553</v>
      </c>
      <c r="S54" s="68">
        <f t="shared" si="109"/>
        <v>30.631690102881524</v>
      </c>
      <c r="T54" s="69">
        <f t="shared" si="110"/>
        <v>58.738191891868929</v>
      </c>
      <c r="U54" s="69">
        <f t="shared" si="111"/>
        <v>89.369881994750457</v>
      </c>
      <c r="W54" t="str">
        <f t="shared" si="141"/>
        <v>34 Culture, media and sports occupations</v>
      </c>
      <c r="X54" s="18">
        <f t="shared" si="112"/>
        <v>4.6076670185950777</v>
      </c>
      <c r="Y54" s="18">
        <f t="shared" si="112"/>
        <v>3.9062460404791728</v>
      </c>
      <c r="Z54" s="18">
        <f t="shared" si="112"/>
        <v>3.9372849430701446</v>
      </c>
      <c r="AA54" s="18">
        <f t="shared" si="112"/>
        <v>3.3739185122460777</v>
      </c>
      <c r="AB54" s="18">
        <f t="shared" si="112"/>
        <v>3.1864408331493275</v>
      </c>
      <c r="AD54" s="68">
        <f t="shared" si="113"/>
        <v>-1.3563171909808502</v>
      </c>
      <c r="AE54" s="69">
        <f t="shared" si="114"/>
        <v>46.129288666100365</v>
      </c>
      <c r="AF54" s="69">
        <f t="shared" si="115"/>
        <v>44.772971475119519</v>
      </c>
      <c r="AH54" t="str">
        <f t="shared" si="142"/>
        <v>34 Culture, media and sports occupations</v>
      </c>
      <c r="AI54" s="18">
        <f t="shared" si="116"/>
        <v>1.7406689534522735</v>
      </c>
      <c r="AJ54" s="18">
        <f t="shared" si="116"/>
        <v>1.6381857529484383</v>
      </c>
      <c r="AK54" s="18">
        <f t="shared" si="116"/>
        <v>1.8619824875979494</v>
      </c>
      <c r="AL54" s="18">
        <f t="shared" si="116"/>
        <v>1.6479963513285827</v>
      </c>
      <c r="AM54" s="18">
        <f t="shared" si="116"/>
        <v>1.8331152438946039</v>
      </c>
      <c r="AO54" s="68">
        <f t="shared" si="117"/>
        <v>7.9328827484457261</v>
      </c>
      <c r="AP54" s="69">
        <f t="shared" si="118"/>
        <v>43.437956101867535</v>
      </c>
      <c r="AQ54" s="69">
        <f t="shared" si="119"/>
        <v>51.370838850313262</v>
      </c>
      <c r="AS54" t="str">
        <f t="shared" si="143"/>
        <v>34 Culture, media and sports occupations</v>
      </c>
      <c r="AT54" s="18">
        <f t="shared" si="120"/>
        <v>2.7008376480333456</v>
      </c>
      <c r="AU54" s="18">
        <f t="shared" si="120"/>
        <v>2.230736693475396</v>
      </c>
      <c r="AV54" s="18">
        <f t="shared" si="120"/>
        <v>2.1876025556759879</v>
      </c>
      <c r="AW54" s="18">
        <f t="shared" si="120"/>
        <v>1.7986806674422797</v>
      </c>
      <c r="AX54" s="18">
        <f t="shared" si="120"/>
        <v>1.5594004107267818</v>
      </c>
      <c r="AZ54" s="68">
        <f t="shared" si="121"/>
        <v>-17.306741353119854</v>
      </c>
      <c r="BA54" s="69">
        <f t="shared" si="122"/>
        <v>39.163976383494457</v>
      </c>
      <c r="BB54" s="69">
        <f t="shared" si="123"/>
        <v>21.857235030374607</v>
      </c>
      <c r="BD54" t="str">
        <f t="shared" si="144"/>
        <v>34 Culture, media and sports occupations</v>
      </c>
      <c r="BE54" s="18">
        <f t="shared" si="124"/>
        <v>1.7857653748565214</v>
      </c>
      <c r="BF54" s="18">
        <f t="shared" si="124"/>
        <v>1.4368565549277013</v>
      </c>
      <c r="BG54" s="18">
        <f t="shared" si="124"/>
        <v>1.5242240927859967</v>
      </c>
      <c r="BH54" s="18">
        <f t="shared" si="124"/>
        <v>1.2932083144590987</v>
      </c>
      <c r="BI54" s="18">
        <f t="shared" si="124"/>
        <v>1.279259197416434</v>
      </c>
      <c r="BK54" s="68">
        <f t="shared" si="125"/>
        <v>-19.006410180052193</v>
      </c>
      <c r="BL54" s="69">
        <f t="shared" si="126"/>
        <v>30.354072394311167</v>
      </c>
      <c r="BM54" s="69">
        <f t="shared" si="127"/>
        <v>11.347662214258971</v>
      </c>
      <c r="BO54" t="str">
        <f t="shared" si="145"/>
        <v>34 Culture, media and sports occupations</v>
      </c>
      <c r="BP54" s="18">
        <f t="shared" si="128"/>
        <v>1.0822001787427051</v>
      </c>
      <c r="BQ54" s="18">
        <f t="shared" si="128"/>
        <v>0.82346694681229327</v>
      </c>
      <c r="BR54" s="18">
        <f t="shared" si="128"/>
        <v>0.8236183319173388</v>
      </c>
      <c r="BS54" s="18">
        <f t="shared" si="128"/>
        <v>0.61866454393523262</v>
      </c>
      <c r="BT54" s="18">
        <f t="shared" si="128"/>
        <v>0.42489825832830436</v>
      </c>
      <c r="BV54" s="68">
        <f t="shared" si="129"/>
        <v>-57.972947676149744</v>
      </c>
      <c r="BW54" s="69">
        <f t="shared" si="130"/>
        <v>24.675462841259272</v>
      </c>
      <c r="BX54" s="69">
        <f t="shared" si="131"/>
        <v>-33.297484834890476</v>
      </c>
      <c r="BZ54" t="str">
        <f t="shared" si="146"/>
        <v>34 Culture, media and sports occupations</v>
      </c>
      <c r="CA54" s="18">
        <f t="shared" si="132"/>
        <v>1.1833676787410901</v>
      </c>
      <c r="CB54" s="18">
        <f t="shared" si="132"/>
        <v>1.0630564464075278</v>
      </c>
      <c r="CC54" s="18">
        <f t="shared" si="132"/>
        <v>1.107246691502811</v>
      </c>
      <c r="CD54" s="18">
        <f t="shared" si="132"/>
        <v>0.90202419606579565</v>
      </c>
      <c r="CE54" s="18">
        <f t="shared" si="132"/>
        <v>0.75971029878498852</v>
      </c>
      <c r="CG54" s="68">
        <f t="shared" si="133"/>
        <v>-56.862569929576559</v>
      </c>
      <c r="CH54" s="69">
        <f t="shared" si="134"/>
        <v>24.390732286147127</v>
      </c>
      <c r="CI54" s="69">
        <f t="shared" si="135"/>
        <v>-32.471837643429431</v>
      </c>
      <c r="CK54" t="str">
        <f t="shared" si="147"/>
        <v>34 Culture, media and sports occupations</v>
      </c>
      <c r="CL54" s="18">
        <f t="shared" si="136"/>
        <v>1.0138241415138352</v>
      </c>
      <c r="CM54" s="18">
        <f t="shared" si="136"/>
        <v>1.0794645116607737</v>
      </c>
      <c r="CN54" s="18">
        <f t="shared" si="136"/>
        <v>1.1954438394197264</v>
      </c>
      <c r="CO54" s="18">
        <f t="shared" si="136"/>
        <v>1.4379521499642374</v>
      </c>
      <c r="CP54" s="18">
        <f t="shared" si="136"/>
        <v>2.0287973623103408</v>
      </c>
      <c r="CR54" s="68">
        <f t="shared" si="137"/>
        <v>50.897144792903063</v>
      </c>
      <c r="CS54" s="69">
        <f t="shared" si="138"/>
        <v>36.470178828887995</v>
      </c>
      <c r="CT54" s="69">
        <f t="shared" si="139"/>
        <v>87.367323621791058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5.9157129749177217</v>
      </c>
      <c r="C55" s="18">
        <f t="shared" si="148"/>
        <v>5.6210307121541785</v>
      </c>
      <c r="D55" s="18">
        <f t="shared" si="148"/>
        <v>6.0489510030397291</v>
      </c>
      <c r="E55" s="18">
        <f t="shared" si="148"/>
        <v>6.1235257314709148</v>
      </c>
      <c r="F55" s="18">
        <f t="shared" si="148"/>
        <v>6.412034897276718</v>
      </c>
      <c r="H55" s="68">
        <f t="shared" si="105"/>
        <v>54.683548784351977</v>
      </c>
      <c r="I55" s="69">
        <f t="shared" si="106"/>
        <v>61.834503092051953</v>
      </c>
      <c r="J55" s="69">
        <f t="shared" si="107"/>
        <v>116.51805187640394</v>
      </c>
      <c r="L55" t="str">
        <f t="shared" si="140"/>
        <v>35 Business and public service associate professionals</v>
      </c>
      <c r="M55" s="18">
        <f t="shared" ref="M55:Q64" si="149">M18/M$35*100</f>
        <v>8.5996206370089201</v>
      </c>
      <c r="N55" s="18">
        <f t="shared" si="149"/>
        <v>8.3598919527432685</v>
      </c>
      <c r="O55" s="18">
        <f t="shared" si="149"/>
        <v>8.3311719320929836</v>
      </c>
      <c r="P55" s="18">
        <f t="shared" si="149"/>
        <v>8.2489939028692127</v>
      </c>
      <c r="Q55" s="18">
        <f t="shared" si="149"/>
        <v>8.1184709702970057</v>
      </c>
      <c r="S55" s="68">
        <f t="shared" si="109"/>
        <v>42.157877624130329</v>
      </c>
      <c r="T55" s="69">
        <f t="shared" si="110"/>
        <v>60.138221188720443</v>
      </c>
      <c r="U55" s="69">
        <f t="shared" si="111"/>
        <v>102.29609881285077</v>
      </c>
      <c r="W55" t="str">
        <f t="shared" si="141"/>
        <v>35 Business and public service associate professionals</v>
      </c>
      <c r="X55" s="18">
        <f t="shared" ref="X55:AB64" si="150">X18/X$35*100</f>
        <v>9.1438579830804922</v>
      </c>
      <c r="Y55" s="18">
        <f t="shared" si="150"/>
        <v>8.8484392846309952</v>
      </c>
      <c r="Z55" s="18">
        <f t="shared" si="150"/>
        <v>8.9020061487278817</v>
      </c>
      <c r="AA55" s="18">
        <f t="shared" si="150"/>
        <v>8.5891586769609027</v>
      </c>
      <c r="AB55" s="18">
        <f t="shared" si="150"/>
        <v>8.0962882890739145</v>
      </c>
      <c r="AD55" s="68">
        <f t="shared" si="113"/>
        <v>10.855779292055884</v>
      </c>
      <c r="AE55" s="69">
        <f t="shared" si="114"/>
        <v>52.852986534101888</v>
      </c>
      <c r="AF55" s="69">
        <f t="shared" si="115"/>
        <v>63.708765826157766</v>
      </c>
      <c r="AH55" t="str">
        <f t="shared" si="142"/>
        <v>35 Business and public service associate professionals</v>
      </c>
      <c r="AI55" s="18">
        <f t="shared" ref="AI55:AM64" si="151">AI18/AI$35*100</f>
        <v>8.0018320129359353</v>
      </c>
      <c r="AJ55" s="18">
        <f t="shared" si="151"/>
        <v>8.2671774109150995</v>
      </c>
      <c r="AK55" s="18">
        <f t="shared" si="151"/>
        <v>8.6401830316582142</v>
      </c>
      <c r="AL55" s="18">
        <f t="shared" si="151"/>
        <v>8.9221909726397612</v>
      </c>
      <c r="AM55" s="18">
        <f t="shared" si="151"/>
        <v>9.1024352811220854</v>
      </c>
      <c r="AO55" s="68">
        <f t="shared" si="117"/>
        <v>15.497944949929895</v>
      </c>
      <c r="AP55" s="69">
        <f t="shared" si="118"/>
        <v>51.690888300563344</v>
      </c>
      <c r="AQ55" s="69">
        <f t="shared" si="119"/>
        <v>67.188833250493246</v>
      </c>
      <c r="AS55" t="str">
        <f t="shared" si="143"/>
        <v>35 Business and public service associate professionals</v>
      </c>
      <c r="AT55" s="18">
        <f t="shared" ref="AT55:AX64" si="152">AT18/AT$35*100</f>
        <v>7.8027111601129464</v>
      </c>
      <c r="AU55" s="18">
        <f t="shared" si="152"/>
        <v>7.6628799540378392</v>
      </c>
      <c r="AV55" s="18">
        <f t="shared" si="152"/>
        <v>7.8269713700921786</v>
      </c>
      <c r="AW55" s="18">
        <f t="shared" si="152"/>
        <v>7.7218243732370615</v>
      </c>
      <c r="AX55" s="18">
        <f t="shared" si="152"/>
        <v>7.5778346925904367</v>
      </c>
      <c r="AZ55" s="68">
        <f t="shared" si="121"/>
        <v>12.313578781468301</v>
      </c>
      <c r="BA55" s="69">
        <f t="shared" si="122"/>
        <v>50.216188448206381</v>
      </c>
      <c r="BB55" s="69">
        <f t="shared" si="123"/>
        <v>62.529767229674682</v>
      </c>
      <c r="BD55" t="str">
        <f t="shared" si="144"/>
        <v>35 Business and public service associate professionals</v>
      </c>
      <c r="BE55" s="18">
        <f t="shared" ref="BE55:BI64" si="153">BE18/BE$35*100</f>
        <v>6.0605164776654927</v>
      </c>
      <c r="BF55" s="18">
        <f t="shared" si="153"/>
        <v>5.9179971404584366</v>
      </c>
      <c r="BG55" s="18">
        <f t="shared" si="153"/>
        <v>6.2868156535235364</v>
      </c>
      <c r="BH55" s="18">
        <f t="shared" si="153"/>
        <v>6.0845053905541029</v>
      </c>
      <c r="BI55" s="18">
        <f t="shared" si="153"/>
        <v>5.9638748975867895</v>
      </c>
      <c r="BK55" s="68">
        <f t="shared" si="125"/>
        <v>-8.4541373905369426</v>
      </c>
      <c r="BL55" s="69">
        <f t="shared" si="126"/>
        <v>40.377435912304477</v>
      </c>
      <c r="BM55" s="69">
        <f t="shared" si="127"/>
        <v>31.923298521767535</v>
      </c>
      <c r="BO55" t="str">
        <f t="shared" si="145"/>
        <v>35 Business and public service associate professionals</v>
      </c>
      <c r="BP55" s="18">
        <f t="shared" ref="BP55:BT64" si="154">BP18/BP$35*100</f>
        <v>5.1829860587767325</v>
      </c>
      <c r="BQ55" s="18">
        <f t="shared" si="154"/>
        <v>5.1138800375471503</v>
      </c>
      <c r="BR55" s="18">
        <f t="shared" si="154"/>
        <v>5.388877227833615</v>
      </c>
      <c r="BS55" s="18">
        <f t="shared" si="154"/>
        <v>5.2731718602256459</v>
      </c>
      <c r="BT55" s="18">
        <f t="shared" si="154"/>
        <v>5.3188680189169144</v>
      </c>
      <c r="BV55" s="68">
        <f t="shared" si="129"/>
        <v>-19.593546161239029</v>
      </c>
      <c r="BW55" s="69">
        <f t="shared" si="130"/>
        <v>34.985089889551254</v>
      </c>
      <c r="BX55" s="69">
        <f t="shared" si="131"/>
        <v>15.391543728312232</v>
      </c>
      <c r="BZ55" t="str">
        <f t="shared" si="146"/>
        <v>35 Business and public service associate professionals</v>
      </c>
      <c r="CA55" s="18">
        <f t="shared" ref="CA55:CE64" si="155">CA18/CA$35*100</f>
        <v>4.5501409242195123</v>
      </c>
      <c r="CB55" s="18">
        <f t="shared" si="155"/>
        <v>4.6169189551372627</v>
      </c>
      <c r="CC55" s="18">
        <f t="shared" si="155"/>
        <v>4.8867773047197884</v>
      </c>
      <c r="CD55" s="18">
        <f t="shared" si="155"/>
        <v>4.8391695713244625</v>
      </c>
      <c r="CE55" s="18">
        <f t="shared" si="155"/>
        <v>4.6788441826736848</v>
      </c>
      <c r="CG55" s="68">
        <f t="shared" si="133"/>
        <v>-39.804132192885348</v>
      </c>
      <c r="CH55" s="69">
        <f t="shared" si="134"/>
        <v>28.67448487398503</v>
      </c>
      <c r="CI55" s="69">
        <f t="shared" si="135"/>
        <v>-11.129647318900313</v>
      </c>
      <c r="CK55" t="str">
        <f t="shared" si="147"/>
        <v>35 Business and public service associate professionals</v>
      </c>
      <c r="CL55" s="18">
        <f t="shared" ref="CL55:CP64" si="156">CL18/CL$35*100</f>
        <v>2.6672724844076017</v>
      </c>
      <c r="CM55" s="18">
        <f t="shared" si="156"/>
        <v>2.9116913329957561</v>
      </c>
      <c r="CN55" s="18">
        <f t="shared" si="156"/>
        <v>3.3670925166759353</v>
      </c>
      <c r="CO55" s="18">
        <f t="shared" si="156"/>
        <v>3.8833704908391038</v>
      </c>
      <c r="CP55" s="18">
        <f t="shared" si="156"/>
        <v>5.3416512954595792</v>
      </c>
      <c r="CR55" s="68">
        <f t="shared" si="137"/>
        <v>41.05614585695804</v>
      </c>
      <c r="CS55" s="69">
        <f t="shared" si="138"/>
        <v>33.768445377298292</v>
      </c>
      <c r="CT55" s="69">
        <f t="shared" si="139"/>
        <v>74.824591234256332</v>
      </c>
    </row>
    <row r="56" spans="1:98" x14ac:dyDescent="0.2">
      <c r="A56" t="str">
        <f t="shared" si="103"/>
        <v>41 Administrative occupations</v>
      </c>
      <c r="B56" s="18">
        <f t="shared" si="148"/>
        <v>3.2039463531049002</v>
      </c>
      <c r="C56" s="18">
        <f t="shared" si="148"/>
        <v>2.8712652233480163</v>
      </c>
      <c r="D56" s="18">
        <f t="shared" si="148"/>
        <v>3.2578731045995268</v>
      </c>
      <c r="E56" s="18">
        <f t="shared" si="148"/>
        <v>3.4487376228292081</v>
      </c>
      <c r="F56" s="18">
        <f t="shared" si="148"/>
        <v>3.8031049509530455</v>
      </c>
      <c r="H56" s="68">
        <f t="shared" si="105"/>
        <v>70.34620496207161</v>
      </c>
      <c r="I56" s="69">
        <f t="shared" si="106"/>
        <v>72.545453163556701</v>
      </c>
      <c r="J56" s="69">
        <f t="shared" si="107"/>
        <v>142.89165812562831</v>
      </c>
      <c r="L56" t="str">
        <f t="shared" si="140"/>
        <v>41 Administrative occupations</v>
      </c>
      <c r="M56" s="18">
        <f t="shared" si="149"/>
        <v>5.1812639835674545</v>
      </c>
      <c r="N56" s="18">
        <f t="shared" si="149"/>
        <v>4.9175681225233845</v>
      </c>
      <c r="O56" s="18">
        <f t="shared" si="149"/>
        <v>4.9376763592468871</v>
      </c>
      <c r="P56" s="18">
        <f t="shared" si="149"/>
        <v>5.3428467375001008</v>
      </c>
      <c r="Q56" s="18">
        <f t="shared" si="149"/>
        <v>5.5910980036915703</v>
      </c>
      <c r="S56" s="68">
        <f t="shared" si="109"/>
        <v>65.1875341616105</v>
      </c>
      <c r="T56" s="69">
        <f t="shared" si="110"/>
        <v>73.456407936504306</v>
      </c>
      <c r="U56" s="69">
        <f t="shared" si="111"/>
        <v>138.64394209811482</v>
      </c>
      <c r="W56" t="str">
        <f t="shared" si="141"/>
        <v>41 Administrative occupations</v>
      </c>
      <c r="X56" s="18">
        <f t="shared" si="150"/>
        <v>8.1959480121850063</v>
      </c>
      <c r="Y56" s="18">
        <f t="shared" si="150"/>
        <v>7.7221374809211945</v>
      </c>
      <c r="Z56" s="18">
        <f t="shared" si="150"/>
        <v>8.0281050109136043</v>
      </c>
      <c r="AA56" s="18">
        <f t="shared" si="150"/>
        <v>8.7072535689601853</v>
      </c>
      <c r="AB56" s="18">
        <f t="shared" si="150"/>
        <v>9.0714882558202294</v>
      </c>
      <c r="AD56" s="68">
        <f t="shared" si="113"/>
        <v>37.729117051928199</v>
      </c>
      <c r="AE56" s="69">
        <f t="shared" si="114"/>
        <v>67.482832970748092</v>
      </c>
      <c r="AF56" s="69">
        <f t="shared" si="115"/>
        <v>105.21195002267629</v>
      </c>
      <c r="AH56" t="str">
        <f t="shared" si="142"/>
        <v>41 Administrative occupations</v>
      </c>
      <c r="AI56" s="18">
        <f t="shared" si="151"/>
        <v>10.202222199547611</v>
      </c>
      <c r="AJ56" s="18">
        <f t="shared" si="151"/>
        <v>10.478069013151286</v>
      </c>
      <c r="AK56" s="18">
        <f t="shared" si="151"/>
        <v>11.171219564415482</v>
      </c>
      <c r="AL56" s="18">
        <f t="shared" si="151"/>
        <v>12.650529850185354</v>
      </c>
      <c r="AM56" s="18">
        <f t="shared" si="151"/>
        <v>13.475280863164663</v>
      </c>
      <c r="AO56" s="68">
        <f t="shared" si="117"/>
        <v>32.24426216811672</v>
      </c>
      <c r="AP56" s="69">
        <f t="shared" si="118"/>
        <v>68.794924141161289</v>
      </c>
      <c r="AQ56" s="69">
        <f t="shared" si="119"/>
        <v>101.03918630927802</v>
      </c>
      <c r="AS56" t="str">
        <f t="shared" si="143"/>
        <v>41 Administrative occupations</v>
      </c>
      <c r="AT56" s="18">
        <f t="shared" si="152"/>
        <v>9.9947795151639909</v>
      </c>
      <c r="AU56" s="18">
        <f t="shared" si="152"/>
        <v>9.4316342270753886</v>
      </c>
      <c r="AV56" s="18">
        <f t="shared" si="152"/>
        <v>9.8581668835891332</v>
      </c>
      <c r="AW56" s="18">
        <f t="shared" si="152"/>
        <v>10.16198383087648</v>
      </c>
      <c r="AX56" s="18">
        <f t="shared" si="152"/>
        <v>10.346597306544748</v>
      </c>
      <c r="AZ56" s="68">
        <f t="shared" si="121"/>
        <v>21.753727137316627</v>
      </c>
      <c r="BA56" s="69">
        <f t="shared" si="122"/>
        <v>61.110018019090305</v>
      </c>
      <c r="BB56" s="69">
        <f t="shared" si="123"/>
        <v>82.863745156406935</v>
      </c>
      <c r="BD56" t="str">
        <f t="shared" si="144"/>
        <v>41 Administrative occupations</v>
      </c>
      <c r="BE56" s="18">
        <f t="shared" si="153"/>
        <v>9.123941048721985</v>
      </c>
      <c r="BF56" s="18">
        <f t="shared" si="153"/>
        <v>8.4614040497217111</v>
      </c>
      <c r="BG56" s="18">
        <f t="shared" si="153"/>
        <v>8.8478725994911365</v>
      </c>
      <c r="BH56" s="18">
        <f t="shared" si="153"/>
        <v>8.5880813138563781</v>
      </c>
      <c r="BI56" s="18">
        <f t="shared" si="153"/>
        <v>6.7357919025112292</v>
      </c>
      <c r="BK56" s="68">
        <f t="shared" si="125"/>
        <v>-26.533267746367116</v>
      </c>
      <c r="BL56" s="69">
        <f t="shared" si="126"/>
        <v>43.582520998255035</v>
      </c>
      <c r="BM56" s="69">
        <f t="shared" si="127"/>
        <v>17.049253251887922</v>
      </c>
      <c r="BO56" t="str">
        <f t="shared" si="145"/>
        <v>41 Administrative occupations</v>
      </c>
      <c r="BP56" s="18">
        <f t="shared" si="154"/>
        <v>10.579896960546478</v>
      </c>
      <c r="BQ56" s="18">
        <f t="shared" si="154"/>
        <v>9.3081201475826436</v>
      </c>
      <c r="BR56" s="18">
        <f t="shared" si="154"/>
        <v>10.145499121887449</v>
      </c>
      <c r="BS56" s="18">
        <f t="shared" si="154"/>
        <v>9.8354633954400175</v>
      </c>
      <c r="BT56" s="18">
        <f t="shared" si="154"/>
        <v>7.7144663926810688</v>
      </c>
      <c r="BV56" s="68">
        <f t="shared" si="129"/>
        <v>-38.055541889992092</v>
      </c>
      <c r="BW56" s="69">
        <f t="shared" si="130"/>
        <v>35.281227427853985</v>
      </c>
      <c r="BX56" s="69">
        <f t="shared" si="131"/>
        <v>-2.7743144621381131</v>
      </c>
      <c r="BZ56" t="str">
        <f t="shared" si="146"/>
        <v>41 Administrative occupations</v>
      </c>
      <c r="CA56" s="18">
        <f t="shared" si="155"/>
        <v>8.4808581610638658</v>
      </c>
      <c r="CB56" s="18">
        <f t="shared" si="155"/>
        <v>8.0912361966792119</v>
      </c>
      <c r="CC56" s="18">
        <f t="shared" si="155"/>
        <v>7.9812564901937142</v>
      </c>
      <c r="CD56" s="18">
        <f t="shared" si="155"/>
        <v>6.4098453269629028</v>
      </c>
      <c r="CE56" s="18">
        <f t="shared" si="155"/>
        <v>3.0870068847673049</v>
      </c>
      <c r="CG56" s="68">
        <f t="shared" si="133"/>
        <v>-75.682609104430952</v>
      </c>
      <c r="CH56" s="69">
        <f t="shared" si="134"/>
        <v>22.278074594618982</v>
      </c>
      <c r="CI56" s="69">
        <f t="shared" si="135"/>
        <v>-53.40453450981196</v>
      </c>
      <c r="CK56" t="str">
        <f t="shared" si="147"/>
        <v>41 Administrative occupations</v>
      </c>
      <c r="CL56" s="18">
        <f t="shared" si="156"/>
        <v>5.1787882800440599</v>
      </c>
      <c r="CM56" s="18">
        <f t="shared" si="156"/>
        <v>5.5069188481920976</v>
      </c>
      <c r="CN56" s="18">
        <f t="shared" si="156"/>
        <v>5.9154497625850206</v>
      </c>
      <c r="CO56" s="18">
        <f t="shared" si="156"/>
        <v>4.8884982345329222</v>
      </c>
      <c r="CP56" s="18">
        <f t="shared" si="156"/>
        <v>3.9027163939943454</v>
      </c>
      <c r="CR56" s="68">
        <f t="shared" si="137"/>
        <v>-41.338825868276501</v>
      </c>
      <c r="CS56" s="69">
        <f t="shared" si="138"/>
        <v>19.861348319129355</v>
      </c>
      <c r="CT56" s="69">
        <f t="shared" si="139"/>
        <v>-21.477477549147149</v>
      </c>
    </row>
    <row r="57" spans="1:98" x14ac:dyDescent="0.2">
      <c r="A57" t="str">
        <f t="shared" si="103"/>
        <v>42 Secretarial and related occupations</v>
      </c>
      <c r="B57" s="18">
        <f t="shared" si="148"/>
        <v>0.34077665858047634</v>
      </c>
      <c r="C57" s="18">
        <f t="shared" si="148"/>
        <v>0.35005246885010938</v>
      </c>
      <c r="D57" s="18">
        <f t="shared" si="148"/>
        <v>0.32995226898624452</v>
      </c>
      <c r="E57" s="18">
        <f t="shared" si="148"/>
        <v>0.45584368106257878</v>
      </c>
      <c r="F57" s="18">
        <f t="shared" si="148"/>
        <v>0.67890618493965715</v>
      </c>
      <c r="H57" s="68">
        <f t="shared" si="105"/>
        <v>200.25272840163649</v>
      </c>
      <c r="I57" s="69">
        <f t="shared" si="106"/>
        <v>126.92594571100678</v>
      </c>
      <c r="J57" s="69">
        <f t="shared" si="107"/>
        <v>327.17867411264325</v>
      </c>
      <c r="L57" t="str">
        <f t="shared" si="140"/>
        <v>42 Secretarial and related occupations</v>
      </c>
      <c r="M57" s="18">
        <f t="shared" si="149"/>
        <v>1.0691759811561226</v>
      </c>
      <c r="N57" s="18">
        <f t="shared" si="149"/>
        <v>0.97445351679590475</v>
      </c>
      <c r="O57" s="18">
        <f t="shared" si="149"/>
        <v>0.9475771374694445</v>
      </c>
      <c r="P57" s="18">
        <f t="shared" si="149"/>
        <v>1.1248959532566403</v>
      </c>
      <c r="Q57" s="18">
        <f t="shared" si="149"/>
        <v>1.0800344957467061</v>
      </c>
      <c r="S57" s="68">
        <f t="shared" si="109"/>
        <v>66.274572189902528</v>
      </c>
      <c r="T57" s="69">
        <f t="shared" si="110"/>
        <v>83.654117832499793</v>
      </c>
      <c r="U57" s="69">
        <f t="shared" si="111"/>
        <v>149.92869002240229</v>
      </c>
      <c r="W57" t="str">
        <f t="shared" si="141"/>
        <v>42 Secretarial and related occupations</v>
      </c>
      <c r="X57" s="18">
        <f t="shared" si="150"/>
        <v>1.7258597429736102</v>
      </c>
      <c r="Y57" s="18">
        <f t="shared" si="150"/>
        <v>1.5549648146845798</v>
      </c>
      <c r="Z57" s="18">
        <f t="shared" si="150"/>
        <v>1.5813698775275837</v>
      </c>
      <c r="AA57" s="18">
        <f t="shared" si="150"/>
        <v>1.8698232188973749</v>
      </c>
      <c r="AB57" s="18">
        <f t="shared" si="150"/>
        <v>2.3972410693946546</v>
      </c>
      <c r="AD57" s="68">
        <f t="shared" si="113"/>
        <v>84.77300110434976</v>
      </c>
      <c r="AE57" s="69">
        <f t="shared" si="114"/>
        <v>85.579193115340104</v>
      </c>
      <c r="AF57" s="69">
        <f t="shared" si="115"/>
        <v>170.35219421968986</v>
      </c>
      <c r="AH57" t="str">
        <f t="shared" si="142"/>
        <v>42 Secretarial and related occupations</v>
      </c>
      <c r="AI57" s="18">
        <f t="shared" si="151"/>
        <v>2.9261029812734507</v>
      </c>
      <c r="AJ57" s="18">
        <f t="shared" si="151"/>
        <v>2.8185061998690655</v>
      </c>
      <c r="AK57" s="18">
        <f t="shared" si="151"/>
        <v>2.9374437873828643</v>
      </c>
      <c r="AL57" s="18">
        <f t="shared" si="151"/>
        <v>3.4173994057165284</v>
      </c>
      <c r="AM57" s="18">
        <f t="shared" si="151"/>
        <v>3.5795371975181021</v>
      </c>
      <c r="AO57" s="68">
        <f t="shared" si="117"/>
        <v>33.597064356982365</v>
      </c>
      <c r="AP57" s="69">
        <f t="shared" si="118"/>
        <v>70.806000054503897</v>
      </c>
      <c r="AQ57" s="69">
        <f t="shared" si="119"/>
        <v>104.40306441148626</v>
      </c>
      <c r="AS57" t="str">
        <f t="shared" si="143"/>
        <v>42 Secretarial and related occupations</v>
      </c>
      <c r="AT57" s="18">
        <f t="shared" si="152"/>
        <v>2.4637331518645542</v>
      </c>
      <c r="AU57" s="18">
        <f t="shared" si="152"/>
        <v>2.182216044195219</v>
      </c>
      <c r="AV57" s="18">
        <f t="shared" si="152"/>
        <v>2.24702286379142</v>
      </c>
      <c r="AW57" s="18">
        <f t="shared" si="152"/>
        <v>2.4894868876578826</v>
      </c>
      <c r="AX57" s="18">
        <f t="shared" si="152"/>
        <v>2.2236517818085817</v>
      </c>
      <c r="AZ57" s="68">
        <f t="shared" si="121"/>
        <v>14.799546234036324</v>
      </c>
      <c r="BA57" s="69">
        <f t="shared" si="122"/>
        <v>63.626480747934387</v>
      </c>
      <c r="BB57" s="69">
        <f t="shared" si="123"/>
        <v>78.426026981970708</v>
      </c>
      <c r="BD57" t="str">
        <f t="shared" si="144"/>
        <v>42 Secretarial and related occupations</v>
      </c>
      <c r="BE57" s="18">
        <f t="shared" si="153"/>
        <v>2.4466449900243514</v>
      </c>
      <c r="BF57" s="18">
        <f t="shared" si="153"/>
        <v>2.2132027110644708</v>
      </c>
      <c r="BG57" s="18">
        <f t="shared" si="153"/>
        <v>2.2189225824250438</v>
      </c>
      <c r="BH57" s="18">
        <f t="shared" si="153"/>
        <v>2.0784439328338897</v>
      </c>
      <c r="BI57" s="18">
        <f t="shared" si="153"/>
        <v>0.39097515206901162</v>
      </c>
      <c r="BK57" s="68">
        <f t="shared" si="125"/>
        <v>-82.996123991760768</v>
      </c>
      <c r="BL57" s="69">
        <f t="shared" si="126"/>
        <v>32.859506817266507</v>
      </c>
      <c r="BM57" s="69">
        <f t="shared" si="127"/>
        <v>-50.136617174494248</v>
      </c>
      <c r="BO57" t="str">
        <f t="shared" si="145"/>
        <v>42 Secretarial and related occupations</v>
      </c>
      <c r="BP57" s="18">
        <f t="shared" si="154"/>
        <v>3.3324503049297363</v>
      </c>
      <c r="BQ57" s="18">
        <f t="shared" si="154"/>
        <v>2.5218920687028747</v>
      </c>
      <c r="BR57" s="18">
        <f t="shared" si="154"/>
        <v>2.6796781918119819</v>
      </c>
      <c r="BS57" s="18">
        <f t="shared" si="154"/>
        <v>1.9943445263567487</v>
      </c>
      <c r="BT57" s="18">
        <f t="shared" si="154"/>
        <v>0.44709202555019006</v>
      </c>
      <c r="BV57" s="68">
        <f t="shared" si="129"/>
        <v>-86.40797182199465</v>
      </c>
      <c r="BW57" s="69">
        <f t="shared" si="130"/>
        <v>23.75486606318912</v>
      </c>
      <c r="BX57" s="69">
        <f t="shared" si="131"/>
        <v>-62.653105758805538</v>
      </c>
      <c r="BZ57" t="str">
        <f t="shared" si="146"/>
        <v>42 Secretarial and related occupations</v>
      </c>
      <c r="CA57" s="18">
        <f t="shared" si="155"/>
        <v>3.8485293512829859</v>
      </c>
      <c r="CB57" s="18">
        <f t="shared" si="155"/>
        <v>3.7722376818967596</v>
      </c>
      <c r="CC57" s="18">
        <f t="shared" si="155"/>
        <v>3.5463219495698812</v>
      </c>
      <c r="CD57" s="18">
        <f t="shared" si="155"/>
        <v>1.6138700664136818</v>
      </c>
      <c r="CE57" s="18">
        <f t="shared" si="155"/>
        <v>0.3350022322290212</v>
      </c>
      <c r="CG57" s="68">
        <f t="shared" si="133"/>
        <v>-94.060906171316603</v>
      </c>
      <c r="CH57" s="69">
        <f t="shared" si="134"/>
        <v>15.94845025651566</v>
      </c>
      <c r="CI57" s="69">
        <f t="shared" si="135"/>
        <v>-78.112455914800961</v>
      </c>
      <c r="CK57" t="str">
        <f t="shared" si="147"/>
        <v>42 Secretarial and related occupations</v>
      </c>
      <c r="CL57" s="18">
        <f t="shared" si="156"/>
        <v>2.3593525338276899</v>
      </c>
      <c r="CM57" s="18">
        <f t="shared" si="156"/>
        <v>2.5339951406238832</v>
      </c>
      <c r="CN57" s="18">
        <f t="shared" si="156"/>
        <v>2.7457621835774169</v>
      </c>
      <c r="CO57" s="18">
        <f t="shared" si="156"/>
        <v>2.3336912838655306</v>
      </c>
      <c r="CP57" s="18">
        <f t="shared" si="156"/>
        <v>1.4472899384417399</v>
      </c>
      <c r="CR57" s="68">
        <f t="shared" si="137"/>
        <v>-53.133323983893746</v>
      </c>
      <c r="CS57" s="69">
        <f t="shared" si="138"/>
        <v>24.365481931381883</v>
      </c>
      <c r="CT57" s="69">
        <f t="shared" si="139"/>
        <v>-28.767842052511867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0.23735525043769712</v>
      </c>
      <c r="C58" s="18">
        <f t="shared" si="148"/>
        <v>0.23124991632334507</v>
      </c>
      <c r="D58" s="18">
        <f t="shared" si="148"/>
        <v>0.20177854600296569</v>
      </c>
      <c r="E58" s="18">
        <f t="shared" si="148"/>
        <v>0.20704568872564247</v>
      </c>
      <c r="F58" s="18">
        <f t="shared" si="148"/>
        <v>0.20816477515268056</v>
      </c>
      <c r="H58" s="68">
        <f t="shared" si="105"/>
        <v>50.543001299457536</v>
      </c>
      <c r="I58" s="69">
        <f t="shared" si="106"/>
        <v>90.134626986351137</v>
      </c>
      <c r="J58" s="69">
        <f t="shared" si="107"/>
        <v>140.67762828580868</v>
      </c>
      <c r="L58" t="str">
        <f t="shared" si="140"/>
        <v>51 Skilled agricultural and related trades</v>
      </c>
      <c r="M58" s="18">
        <f t="shared" si="149"/>
        <v>0.2059211768833118</v>
      </c>
      <c r="N58" s="18">
        <f t="shared" si="149"/>
        <v>0.20447736250699594</v>
      </c>
      <c r="O58" s="18">
        <f t="shared" si="149"/>
        <v>0.15029241108024904</v>
      </c>
      <c r="P58" s="18">
        <f t="shared" si="149"/>
        <v>0.13899997555755633</v>
      </c>
      <c r="Q58" s="18">
        <f t="shared" si="149"/>
        <v>0.14388759119709499</v>
      </c>
      <c r="S58" s="68">
        <f t="shared" si="109"/>
        <v>39.6654794340633</v>
      </c>
      <c r="T58" s="69">
        <f t="shared" si="110"/>
        <v>67.971742259851439</v>
      </c>
      <c r="U58" s="69">
        <f t="shared" si="111"/>
        <v>107.63722169391474</v>
      </c>
      <c r="W58" t="str">
        <f t="shared" si="141"/>
        <v>51 Skilled agricultural and related trades</v>
      </c>
      <c r="X58" s="18">
        <f t="shared" si="150"/>
        <v>0.7372403534678339</v>
      </c>
      <c r="Y58" s="18">
        <f t="shared" si="150"/>
        <v>0.73036958610785274</v>
      </c>
      <c r="Z58" s="18">
        <f t="shared" si="150"/>
        <v>0.69738066663395581</v>
      </c>
      <c r="AA58" s="18">
        <f t="shared" si="150"/>
        <v>0.73442441550762605</v>
      </c>
      <c r="AB58" s="18">
        <f t="shared" si="150"/>
        <v>0.91896969478456481</v>
      </c>
      <c r="AD58" s="68">
        <f t="shared" si="113"/>
        <v>60.617015447894282</v>
      </c>
      <c r="AE58" s="69">
        <f t="shared" si="114"/>
        <v>86.382662914992409</v>
      </c>
      <c r="AF58" s="69">
        <f t="shared" si="115"/>
        <v>146.9996783628867</v>
      </c>
      <c r="AH58" t="str">
        <f t="shared" si="142"/>
        <v>51 Skilled agricultural and related trades</v>
      </c>
      <c r="AI58" s="18">
        <f t="shared" si="151"/>
        <v>1.089136389196073</v>
      </c>
      <c r="AJ58" s="18">
        <f t="shared" si="151"/>
        <v>1.2377610082916879</v>
      </c>
      <c r="AK58" s="18">
        <f t="shared" si="151"/>
        <v>0.97632465408221036</v>
      </c>
      <c r="AL58" s="18">
        <f t="shared" si="151"/>
        <v>1.0341526712471774</v>
      </c>
      <c r="AM58" s="18">
        <f t="shared" si="151"/>
        <v>1.223940111429807</v>
      </c>
      <c r="AO58" s="68">
        <f t="shared" si="117"/>
        <v>37.437583761535734</v>
      </c>
      <c r="AP58" s="69">
        <f t="shared" si="118"/>
        <v>82.993490349706761</v>
      </c>
      <c r="AQ58" s="69">
        <f t="shared" si="119"/>
        <v>120.43107411124249</v>
      </c>
      <c r="AS58" t="str">
        <f t="shared" si="143"/>
        <v>51 Skilled agricultural and related trades</v>
      </c>
      <c r="AT58" s="18">
        <f t="shared" si="152"/>
        <v>1.5398731489889776</v>
      </c>
      <c r="AU58" s="18">
        <f t="shared" si="152"/>
        <v>1.8717476282027987</v>
      </c>
      <c r="AV58" s="18">
        <f t="shared" si="152"/>
        <v>1.4274423986999747</v>
      </c>
      <c r="AW58" s="18">
        <f t="shared" si="152"/>
        <v>1.4017958261557231</v>
      </c>
      <c r="AX58" s="18">
        <f t="shared" si="152"/>
        <v>1.6492327022857407</v>
      </c>
      <c r="AZ58" s="68">
        <f t="shared" si="121"/>
        <v>34.030682643149447</v>
      </c>
      <c r="BA58" s="69">
        <f t="shared" si="122"/>
        <v>72.444981538003688</v>
      </c>
      <c r="BB58" s="69">
        <f t="shared" si="123"/>
        <v>106.47566418115314</v>
      </c>
      <c r="BD58" t="str">
        <f t="shared" si="144"/>
        <v>51 Skilled agricultural and related trades</v>
      </c>
      <c r="BE58" s="18">
        <f t="shared" si="153"/>
        <v>0.80935486798795042</v>
      </c>
      <c r="BF58" s="18">
        <f t="shared" si="153"/>
        <v>0.82199892575926425</v>
      </c>
      <c r="BG58" s="18">
        <f t="shared" si="153"/>
        <v>0.6452281898733726</v>
      </c>
      <c r="BH58" s="18">
        <f t="shared" si="153"/>
        <v>0.61115745271798705</v>
      </c>
      <c r="BI58" s="18">
        <f t="shared" si="153"/>
        <v>0.62100403294263296</v>
      </c>
      <c r="BK58" s="68">
        <f t="shared" si="125"/>
        <v>-7.1200421745000977</v>
      </c>
      <c r="BL58" s="69">
        <f t="shared" si="126"/>
        <v>49.847341373868566</v>
      </c>
      <c r="BM58" s="69">
        <f t="shared" si="127"/>
        <v>42.72729919936846</v>
      </c>
      <c r="BO58" t="str">
        <f t="shared" si="145"/>
        <v>51 Skilled agricultural and related trades</v>
      </c>
      <c r="BP58" s="18">
        <f t="shared" si="154"/>
        <v>1.1985369131585595</v>
      </c>
      <c r="BQ58" s="18">
        <f t="shared" si="154"/>
        <v>1.3386205775588524</v>
      </c>
      <c r="BR58" s="18">
        <f t="shared" si="154"/>
        <v>1.0316130847201403</v>
      </c>
      <c r="BS58" s="18">
        <f t="shared" si="154"/>
        <v>1.0622042383982335</v>
      </c>
      <c r="BT58" s="18">
        <f t="shared" si="154"/>
        <v>1.2808936417166974</v>
      </c>
      <c r="BV58" s="68">
        <f t="shared" si="129"/>
        <v>1.1500757037775362</v>
      </c>
      <c r="BW58" s="69">
        <f t="shared" si="130"/>
        <v>52.558400151739072</v>
      </c>
      <c r="BX58" s="69">
        <f t="shared" si="131"/>
        <v>53.70847585551661</v>
      </c>
      <c r="BZ58" t="str">
        <f t="shared" si="146"/>
        <v>51 Skilled agricultural and related trades</v>
      </c>
      <c r="CA58" s="18">
        <f t="shared" si="155"/>
        <v>1.5094305113562705</v>
      </c>
      <c r="CB58" s="18">
        <f t="shared" si="155"/>
        <v>1.568479820894771</v>
      </c>
      <c r="CC58" s="18">
        <f t="shared" si="155"/>
        <v>1.4624908448325364</v>
      </c>
      <c r="CD58" s="18">
        <f t="shared" si="155"/>
        <v>1.5137360279711045</v>
      </c>
      <c r="CE58" s="18">
        <f t="shared" si="155"/>
        <v>2.543908245786227</v>
      </c>
      <c r="CG58" s="68">
        <f t="shared" si="133"/>
        <v>9.3601085559288961</v>
      </c>
      <c r="CH58" s="69">
        <f t="shared" si="134"/>
        <v>45.710946044686168</v>
      </c>
      <c r="CI58" s="69">
        <f t="shared" si="135"/>
        <v>55.071054600615064</v>
      </c>
      <c r="CK58" t="str">
        <f t="shared" si="147"/>
        <v>51 Skilled agricultural and related trades</v>
      </c>
      <c r="CL58" s="18">
        <f t="shared" si="156"/>
        <v>2.6638622832926941</v>
      </c>
      <c r="CM58" s="18">
        <f t="shared" si="156"/>
        <v>3.2647513573282034</v>
      </c>
      <c r="CN58" s="18">
        <f t="shared" si="156"/>
        <v>2.3651212371386552</v>
      </c>
      <c r="CO58" s="18">
        <f t="shared" si="156"/>
        <v>2.6145942661095058</v>
      </c>
      <c r="CP58" s="18">
        <f t="shared" si="156"/>
        <v>1.6928500123641044</v>
      </c>
      <c r="CR58" s="68">
        <f t="shared" si="137"/>
        <v>-36.35905756805802</v>
      </c>
      <c r="CS58" s="69">
        <f t="shared" si="138"/>
        <v>27.998253319280003</v>
      </c>
      <c r="CT58" s="69">
        <f t="shared" si="139"/>
        <v>-8.3608042487780239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0.27873441977033986</v>
      </c>
      <c r="C59" s="18">
        <f t="shared" si="148"/>
        <v>0.25672889964516016</v>
      </c>
      <c r="D59" s="18">
        <f t="shared" si="148"/>
        <v>0.25793994846472529</v>
      </c>
      <c r="E59" s="18">
        <f t="shared" si="148"/>
        <v>0.23299717385683941</v>
      </c>
      <c r="F59" s="18">
        <f t="shared" si="148"/>
        <v>0.24323671800892821</v>
      </c>
      <c r="H59" s="68">
        <f t="shared" si="105"/>
        <v>37.606466387407743</v>
      </c>
      <c r="I59" s="69">
        <f t="shared" si="106"/>
        <v>51.718162668142234</v>
      </c>
      <c r="J59" s="69">
        <f t="shared" si="107"/>
        <v>89.324629055549991</v>
      </c>
      <c r="L59" t="str">
        <f t="shared" si="140"/>
        <v>52 Skilled metal, electrical and electronic trades</v>
      </c>
      <c r="M59" s="18">
        <f t="shared" si="149"/>
        <v>0.69202101160797458</v>
      </c>
      <c r="N59" s="18">
        <f t="shared" si="149"/>
        <v>0.66863895686571817</v>
      </c>
      <c r="O59" s="18">
        <f t="shared" si="149"/>
        <v>0.56672993451290887</v>
      </c>
      <c r="P59" s="18">
        <f t="shared" si="149"/>
        <v>0.65342152876415061</v>
      </c>
      <c r="Q59" s="18">
        <f t="shared" si="149"/>
        <v>0.81864911257728079</v>
      </c>
      <c r="S59" s="68">
        <f t="shared" si="109"/>
        <v>110.72905950356254</v>
      </c>
      <c r="T59" s="69">
        <f t="shared" si="110"/>
        <v>76.828664350658727</v>
      </c>
      <c r="U59" s="69">
        <f t="shared" si="111"/>
        <v>187.55772385422128</v>
      </c>
      <c r="W59" t="str">
        <f t="shared" si="141"/>
        <v>52 Skilled metal, electrical and electronic trades</v>
      </c>
      <c r="X59" s="18">
        <f t="shared" si="150"/>
        <v>0.95128575176909069</v>
      </c>
      <c r="Y59" s="18">
        <f t="shared" si="150"/>
        <v>0.97182798594874042</v>
      </c>
      <c r="Z59" s="18">
        <f t="shared" si="150"/>
        <v>0.80605807756554682</v>
      </c>
      <c r="AA59" s="18">
        <f t="shared" si="150"/>
        <v>0.85811237392943229</v>
      </c>
      <c r="AB59" s="18">
        <f t="shared" si="150"/>
        <v>0.91972889512154532</v>
      </c>
      <c r="AD59" s="68">
        <f t="shared" si="113"/>
        <v>39.076502910252948</v>
      </c>
      <c r="AE59" s="69">
        <f t="shared" si="114"/>
        <v>60.58859106017723</v>
      </c>
      <c r="AF59" s="69">
        <f t="shared" si="115"/>
        <v>99.665093970430192</v>
      </c>
      <c r="AH59" t="str">
        <f t="shared" si="142"/>
        <v>52 Skilled metal, electrical and electronic trades</v>
      </c>
      <c r="AI59" s="18">
        <f t="shared" si="151"/>
        <v>1.1251245738825031</v>
      </c>
      <c r="AJ59" s="18">
        <f t="shared" si="151"/>
        <v>1.2607585345973944</v>
      </c>
      <c r="AK59" s="18">
        <f t="shared" si="151"/>
        <v>1.0869826347335863</v>
      </c>
      <c r="AL59" s="18">
        <f t="shared" si="151"/>
        <v>1.196511966328869</v>
      </c>
      <c r="AM59" s="18">
        <f t="shared" si="151"/>
        <v>1.3726708913119259</v>
      </c>
      <c r="AO59" s="68">
        <f t="shared" si="117"/>
        <v>38.446958057797772</v>
      </c>
      <c r="AP59" s="69">
        <f t="shared" si="118"/>
        <v>54.686647992969114</v>
      </c>
      <c r="AQ59" s="69">
        <f t="shared" si="119"/>
        <v>93.133606050766886</v>
      </c>
      <c r="AS59" t="str">
        <f t="shared" si="143"/>
        <v>52 Skilled metal, electrical and electronic trades</v>
      </c>
      <c r="AT59" s="18">
        <f t="shared" si="152"/>
        <v>4.54015021582941</v>
      </c>
      <c r="AU59" s="18">
        <f t="shared" si="152"/>
        <v>4.6556082977596214</v>
      </c>
      <c r="AV59" s="18">
        <f t="shared" si="152"/>
        <v>4.1152970404644478</v>
      </c>
      <c r="AW59" s="18">
        <f t="shared" si="152"/>
        <v>4.1051841827159672</v>
      </c>
      <c r="AX59" s="18">
        <f t="shared" si="152"/>
        <v>4.3160092465245787</v>
      </c>
      <c r="AZ59" s="68">
        <f t="shared" si="121"/>
        <v>21.663992091586408</v>
      </c>
      <c r="BA59" s="69">
        <f t="shared" si="122"/>
        <v>50.480022898161195</v>
      </c>
      <c r="BB59" s="69">
        <f t="shared" si="123"/>
        <v>72.144014989747589</v>
      </c>
      <c r="BD59" t="str">
        <f t="shared" si="144"/>
        <v>52 Skilled metal, electrical and electronic trades</v>
      </c>
      <c r="BE59" s="18">
        <f t="shared" si="153"/>
        <v>6.080329353052166</v>
      </c>
      <c r="BF59" s="18">
        <f t="shared" si="153"/>
        <v>6.1843746655880265</v>
      </c>
      <c r="BG59" s="18">
        <f t="shared" si="153"/>
        <v>5.5728947085355331</v>
      </c>
      <c r="BH59" s="18">
        <f t="shared" si="153"/>
        <v>5.5608635144991867</v>
      </c>
      <c r="BI59" s="18">
        <f t="shared" si="153"/>
        <v>5.3600478499220481</v>
      </c>
      <c r="BK59" s="68">
        <f t="shared" si="125"/>
        <v>-7.1827384008138822</v>
      </c>
      <c r="BL59" s="69">
        <f t="shared" si="126"/>
        <v>33.294230640543717</v>
      </c>
      <c r="BM59" s="69">
        <f t="shared" si="127"/>
        <v>26.111492239729834</v>
      </c>
      <c r="BO59" t="str">
        <f t="shared" si="145"/>
        <v>52 Skilled metal, electrical and electronic trades</v>
      </c>
      <c r="BP59" s="18">
        <f t="shared" si="154"/>
        <v>3.7204270085513524</v>
      </c>
      <c r="BQ59" s="18">
        <f t="shared" si="154"/>
        <v>4.1676350691576696</v>
      </c>
      <c r="BR59" s="18">
        <f t="shared" si="154"/>
        <v>3.6613773851318392</v>
      </c>
      <c r="BS59" s="18">
        <f t="shared" si="154"/>
        <v>3.7069657784230268</v>
      </c>
      <c r="BT59" s="18">
        <f t="shared" si="154"/>
        <v>3.8391221191474756</v>
      </c>
      <c r="BV59" s="68">
        <f t="shared" si="129"/>
        <v>-14.58042301028121</v>
      </c>
      <c r="BW59" s="69">
        <f t="shared" si="130"/>
        <v>34.043841128257185</v>
      </c>
      <c r="BX59" s="69">
        <f t="shared" si="131"/>
        <v>19.463418117975976</v>
      </c>
      <c r="BZ59" t="str">
        <f t="shared" si="146"/>
        <v>52 Skilled metal, electrical and electronic trades</v>
      </c>
      <c r="CA59" s="18">
        <f t="shared" si="155"/>
        <v>3.0548817252595413</v>
      </c>
      <c r="CB59" s="18">
        <f t="shared" si="155"/>
        <v>2.9276981150136705</v>
      </c>
      <c r="CC59" s="18">
        <f t="shared" si="155"/>
        <v>2.807833760455416</v>
      </c>
      <c r="CD59" s="18">
        <f t="shared" si="155"/>
        <v>3.0133048546871763</v>
      </c>
      <c r="CE59" s="18">
        <f t="shared" si="155"/>
        <v>2.639873013422509</v>
      </c>
      <c r="CG59" s="68">
        <f t="shared" si="133"/>
        <v>-40.889818815833962</v>
      </c>
      <c r="CH59" s="69">
        <f t="shared" si="134"/>
        <v>30.933262833501256</v>
      </c>
      <c r="CI59" s="69">
        <f t="shared" si="135"/>
        <v>-9.9565559823327092</v>
      </c>
      <c r="CK59" t="str">
        <f t="shared" si="147"/>
        <v>52 Skilled metal, electrical and electronic trades</v>
      </c>
      <c r="CL59" s="18">
        <f t="shared" si="156"/>
        <v>2.9724943783348423</v>
      </c>
      <c r="CM59" s="18">
        <f t="shared" si="156"/>
        <v>3.3927054562367465</v>
      </c>
      <c r="CN59" s="18">
        <f t="shared" si="156"/>
        <v>3.0775133566850372</v>
      </c>
      <c r="CO59" s="18">
        <f t="shared" si="156"/>
        <v>3.6928799905478824</v>
      </c>
      <c r="CP59" s="18">
        <f t="shared" si="156"/>
        <v>2.8927708073126857</v>
      </c>
      <c r="CR59" s="68">
        <f t="shared" si="137"/>
        <v>-16.423225046897453</v>
      </c>
      <c r="CS59" s="69">
        <f t="shared" si="138"/>
        <v>29.531590343374258</v>
      </c>
      <c r="CT59" s="69">
        <f t="shared" si="139"/>
        <v>13.108365296476807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0.1586138757009401</v>
      </c>
      <c r="C60" s="18">
        <f t="shared" si="148"/>
        <v>8.8613516563037495E-2</v>
      </c>
      <c r="D60" s="18">
        <f t="shared" si="148"/>
        <v>7.2846196434589894E-2</v>
      </c>
      <c r="E60" s="18">
        <f t="shared" si="148"/>
        <v>9.154974161240767E-2</v>
      </c>
      <c r="F60" s="18">
        <f t="shared" si="148"/>
        <v>7.7436346226644873E-2</v>
      </c>
      <c r="H60" s="68">
        <f t="shared" si="105"/>
        <v>55.119461680191939</v>
      </c>
      <c r="I60" s="69">
        <f t="shared" si="106"/>
        <v>66.977577680422712</v>
      </c>
      <c r="J60" s="69">
        <f t="shared" si="107"/>
        <v>122.09703936061464</v>
      </c>
      <c r="L60" t="str">
        <f t="shared" si="140"/>
        <v>53 Skilled construction and building trades</v>
      </c>
      <c r="M60" s="18">
        <f t="shared" si="149"/>
        <v>0.34708211112334331</v>
      </c>
      <c r="N60" s="18">
        <f t="shared" si="149"/>
        <v>0.30843012137268949</v>
      </c>
      <c r="O60" s="18">
        <f t="shared" si="149"/>
        <v>0.28229861071648288</v>
      </c>
      <c r="P60" s="18">
        <f t="shared" si="149"/>
        <v>0.27128132330750082</v>
      </c>
      <c r="Q60" s="18">
        <f t="shared" si="149"/>
        <v>0.25441486407794267</v>
      </c>
      <c r="S60" s="68">
        <f t="shared" si="109"/>
        <v>31.472985908295609</v>
      </c>
      <c r="T60" s="69">
        <f t="shared" si="110"/>
        <v>58.867747733882503</v>
      </c>
      <c r="U60" s="69">
        <f t="shared" si="111"/>
        <v>90.340733642178122</v>
      </c>
      <c r="W60" t="str">
        <f t="shared" si="141"/>
        <v>53 Skilled construction and building trades</v>
      </c>
      <c r="X60" s="18">
        <f t="shared" si="150"/>
        <v>0.58343596480818005</v>
      </c>
      <c r="Y60" s="18">
        <f t="shared" si="150"/>
        <v>0.52429208739928457</v>
      </c>
      <c r="Z60" s="18">
        <f t="shared" si="150"/>
        <v>0.46870747938962354</v>
      </c>
      <c r="AA60" s="18">
        <f t="shared" si="150"/>
        <v>0.47662003329579361</v>
      </c>
      <c r="AB60" s="18">
        <f t="shared" si="150"/>
        <v>0.44845881450276032</v>
      </c>
      <c r="AD60" s="68">
        <f t="shared" si="113"/>
        <v>16.622123779988112</v>
      </c>
      <c r="AE60" s="69">
        <f t="shared" si="114"/>
        <v>58.592560094651461</v>
      </c>
      <c r="AF60" s="69">
        <f t="shared" si="115"/>
        <v>75.214683874639576</v>
      </c>
      <c r="AH60" t="str">
        <f t="shared" si="142"/>
        <v>53 Skilled construction and building trades</v>
      </c>
      <c r="AI60" s="18">
        <f t="shared" si="151"/>
        <v>1.1875196623512798</v>
      </c>
      <c r="AJ60" s="18">
        <f t="shared" si="151"/>
        <v>1.3118368022750007</v>
      </c>
      <c r="AK60" s="18">
        <f t="shared" si="151"/>
        <v>1.1564867951688103</v>
      </c>
      <c r="AL60" s="18">
        <f t="shared" si="151"/>
        <v>1.2709057262082819</v>
      </c>
      <c r="AM60" s="18">
        <f t="shared" si="151"/>
        <v>1.2869067683595956</v>
      </c>
      <c r="AO60" s="68">
        <f t="shared" si="117"/>
        <v>21.996116611977779</v>
      </c>
      <c r="AP60" s="69">
        <f t="shared" si="118"/>
        <v>65.13256122152724</v>
      </c>
      <c r="AQ60" s="69">
        <f t="shared" si="119"/>
        <v>87.128677833505023</v>
      </c>
      <c r="AS60" t="str">
        <f t="shared" si="143"/>
        <v>53 Skilled construction and building trades</v>
      </c>
      <c r="AT60" s="18">
        <f t="shared" si="152"/>
        <v>1.8156881114631194</v>
      </c>
      <c r="AU60" s="18">
        <f t="shared" si="152"/>
        <v>1.6189881120516665</v>
      </c>
      <c r="AV60" s="18">
        <f t="shared" si="152"/>
        <v>1.5313748112516337</v>
      </c>
      <c r="AW60" s="18">
        <f t="shared" si="152"/>
        <v>1.6436657996094803</v>
      </c>
      <c r="AX60" s="18">
        <f t="shared" si="152"/>
        <v>1.4702492454463001</v>
      </c>
      <c r="AZ60" s="68">
        <f t="shared" si="121"/>
        <v>11.375675200566349</v>
      </c>
      <c r="BA60" s="69">
        <f t="shared" si="122"/>
        <v>60.833841487252982</v>
      </c>
      <c r="BB60" s="69">
        <f t="shared" si="123"/>
        <v>72.209516687819345</v>
      </c>
      <c r="BD60" t="str">
        <f t="shared" si="144"/>
        <v>53 Skilled construction and building trades</v>
      </c>
      <c r="BE60" s="18">
        <f t="shared" si="153"/>
        <v>4.934582715104999</v>
      </c>
      <c r="BF60" s="18">
        <f t="shared" si="153"/>
        <v>4.4221453811386793</v>
      </c>
      <c r="BG60" s="18">
        <f t="shared" si="153"/>
        <v>4.0673714536156123</v>
      </c>
      <c r="BH60" s="18">
        <f t="shared" si="153"/>
        <v>3.9059291105979819</v>
      </c>
      <c r="BI60" s="18">
        <f t="shared" si="153"/>
        <v>3.2971040372790488</v>
      </c>
      <c r="BK60" s="68">
        <f t="shared" si="125"/>
        <v>-21.772448496720358</v>
      </c>
      <c r="BL60" s="69">
        <f t="shared" si="126"/>
        <v>33.437305297098469</v>
      </c>
      <c r="BM60" s="69">
        <f t="shared" si="127"/>
        <v>11.664856800378113</v>
      </c>
      <c r="BO60" t="str">
        <f t="shared" si="145"/>
        <v>53 Skilled construction and building trades</v>
      </c>
      <c r="BP60" s="18">
        <f t="shared" si="154"/>
        <v>4.157492258143491</v>
      </c>
      <c r="BQ60" s="18">
        <f t="shared" si="154"/>
        <v>4.6127471933268271</v>
      </c>
      <c r="BR60" s="18">
        <f t="shared" si="154"/>
        <v>4.1995235075880908</v>
      </c>
      <c r="BS60" s="18">
        <f t="shared" si="154"/>
        <v>4.5534637373817652</v>
      </c>
      <c r="BT60" s="18">
        <f t="shared" si="154"/>
        <v>5.1388016951685556</v>
      </c>
      <c r="BV60" s="68">
        <f t="shared" si="129"/>
        <v>-0.314537913972251</v>
      </c>
      <c r="BW60" s="69">
        <f t="shared" si="130"/>
        <v>45.12052608433342</v>
      </c>
      <c r="BX60" s="69">
        <f t="shared" si="131"/>
        <v>44.805988170361168</v>
      </c>
      <c r="BZ60" t="str">
        <f t="shared" si="146"/>
        <v>53 Skilled construction and building trades</v>
      </c>
      <c r="CA60" s="18">
        <f t="shared" si="155"/>
        <v>3.5273614894342047</v>
      </c>
      <c r="CB60" s="18">
        <f t="shared" si="155"/>
        <v>3.2339917390603268</v>
      </c>
      <c r="CC60" s="18">
        <f t="shared" si="155"/>
        <v>3.3453429930346399</v>
      </c>
      <c r="CD60" s="18">
        <f t="shared" si="155"/>
        <v>3.8317445814737421</v>
      </c>
      <c r="CE60" s="18">
        <f t="shared" si="155"/>
        <v>5.3017538852275408</v>
      </c>
      <c r="CG60" s="68">
        <f t="shared" si="133"/>
        <v>-0.36095483366111708</v>
      </c>
      <c r="CH60" s="69">
        <f t="shared" si="134"/>
        <v>40.888055046386881</v>
      </c>
      <c r="CI60" s="69">
        <f t="shared" si="135"/>
        <v>40.527100212725756</v>
      </c>
      <c r="CK60" t="str">
        <f t="shared" si="147"/>
        <v>53 Skilled construction and building trades</v>
      </c>
      <c r="CL60" s="18">
        <f t="shared" si="156"/>
        <v>5.4947005914121343</v>
      </c>
      <c r="CM60" s="18">
        <f t="shared" si="156"/>
        <v>5.0309002576135082</v>
      </c>
      <c r="CN60" s="18">
        <f t="shared" si="156"/>
        <v>4.644624210838411</v>
      </c>
      <c r="CO60" s="18">
        <f t="shared" si="156"/>
        <v>4.2292159741191782</v>
      </c>
      <c r="CP60" s="18">
        <f t="shared" si="156"/>
        <v>1.4253885725640782</v>
      </c>
      <c r="CR60" s="68">
        <f t="shared" si="137"/>
        <v>-72.713098695260385</v>
      </c>
      <c r="CS60" s="69">
        <f t="shared" si="138"/>
        <v>17.337071674555993</v>
      </c>
      <c r="CT60" s="69">
        <f t="shared" si="139"/>
        <v>-55.376027020704385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0.51037515983552195</v>
      </c>
      <c r="C61" s="18">
        <f t="shared" si="148"/>
        <v>0.44079514866737934</v>
      </c>
      <c r="D61" s="18">
        <f t="shared" si="148"/>
        <v>0.44610262262677075</v>
      </c>
      <c r="E61" s="18">
        <f t="shared" si="148"/>
        <v>0.53360313794607694</v>
      </c>
      <c r="F61" s="18">
        <f t="shared" si="148"/>
        <v>0.58349675421198322</v>
      </c>
      <c r="H61" s="68">
        <f t="shared" si="105"/>
        <v>90.867499810623229</v>
      </c>
      <c r="I61" s="69">
        <f t="shared" si="106"/>
        <v>78.83163150520565</v>
      </c>
      <c r="J61" s="69">
        <f t="shared" si="107"/>
        <v>169.69913131582891</v>
      </c>
      <c r="L61" t="str">
        <f t="shared" si="140"/>
        <v>54 Textiles, printing and other skilled trades</v>
      </c>
      <c r="M61" s="18">
        <f t="shared" si="149"/>
        <v>0.66349254418117809</v>
      </c>
      <c r="N61" s="18">
        <f t="shared" si="149"/>
        <v>0.6011223427829353</v>
      </c>
      <c r="O61" s="18">
        <f t="shared" si="149"/>
        <v>0.59923266031569988</v>
      </c>
      <c r="P61" s="18">
        <f t="shared" si="149"/>
        <v>0.68537738901203504</v>
      </c>
      <c r="Q61" s="18">
        <f t="shared" si="149"/>
        <v>0.83491002457244723</v>
      </c>
      <c r="S61" s="68">
        <f t="shared" si="109"/>
        <v>103.2576900538164</v>
      </c>
      <c r="T61" s="69">
        <f t="shared" si="110"/>
        <v>84.476394959284079</v>
      </c>
      <c r="U61" s="69">
        <f t="shared" si="111"/>
        <v>187.7340850131005</v>
      </c>
      <c r="W61" t="str">
        <f t="shared" si="141"/>
        <v>54 Textiles, printing and other skilled trades</v>
      </c>
      <c r="X61" s="18">
        <f t="shared" si="150"/>
        <v>0.97905218534742566</v>
      </c>
      <c r="Y61" s="18">
        <f t="shared" si="150"/>
        <v>0.90394339131417301</v>
      </c>
      <c r="Z61" s="18">
        <f t="shared" si="150"/>
        <v>0.84296966566656784</v>
      </c>
      <c r="AA61" s="18">
        <f t="shared" si="150"/>
        <v>1.0115397029240973</v>
      </c>
      <c r="AB61" s="18">
        <f t="shared" si="150"/>
        <v>1.1901722961234491</v>
      </c>
      <c r="AD61" s="68">
        <f t="shared" si="113"/>
        <v>72.090998875056613</v>
      </c>
      <c r="AE61" s="69">
        <f t="shared" si="114"/>
        <v>77.192679348417627</v>
      </c>
      <c r="AF61" s="69">
        <f t="shared" si="115"/>
        <v>149.28367822347423</v>
      </c>
      <c r="AH61" t="str">
        <f t="shared" si="142"/>
        <v>54 Textiles, printing and other skilled trades</v>
      </c>
      <c r="AI61" s="18">
        <f t="shared" si="151"/>
        <v>1.2577945236842589</v>
      </c>
      <c r="AJ61" s="18">
        <f t="shared" si="151"/>
        <v>1.172188444639285</v>
      </c>
      <c r="AK61" s="18">
        <f t="shared" si="151"/>
        <v>1.1285533097468823</v>
      </c>
      <c r="AL61" s="18">
        <f t="shared" si="151"/>
        <v>1.2758314885692468</v>
      </c>
      <c r="AM61" s="18">
        <f t="shared" si="151"/>
        <v>1.5103251064820731</v>
      </c>
      <c r="AO61" s="68">
        <f t="shared" si="117"/>
        <v>46.719542052237948</v>
      </c>
      <c r="AP61" s="69">
        <f t="shared" si="118"/>
        <v>66.536277124522144</v>
      </c>
      <c r="AQ61" s="69">
        <f t="shared" si="119"/>
        <v>113.25581917676008</v>
      </c>
      <c r="AS61" t="str">
        <f t="shared" si="143"/>
        <v>54 Textiles, printing and other skilled trades</v>
      </c>
      <c r="AT61" s="18">
        <f t="shared" si="152"/>
        <v>1.6226899108692878</v>
      </c>
      <c r="AU61" s="18">
        <f t="shared" si="152"/>
        <v>1.447442423990047</v>
      </c>
      <c r="AV61" s="18">
        <f t="shared" si="152"/>
        <v>1.3780086706372676</v>
      </c>
      <c r="AW61" s="18">
        <f t="shared" si="152"/>
        <v>1.5783160339444242</v>
      </c>
      <c r="AX61" s="18">
        <f t="shared" si="152"/>
        <v>1.75060608310652</v>
      </c>
      <c r="AZ61" s="68">
        <f t="shared" si="121"/>
        <v>47.372810904337591</v>
      </c>
      <c r="BA61" s="69">
        <f t="shared" si="122"/>
        <v>67.327566223160147</v>
      </c>
      <c r="BB61" s="69">
        <f t="shared" si="123"/>
        <v>114.70037712749775</v>
      </c>
      <c r="BD61" t="str">
        <f t="shared" si="144"/>
        <v>54 Textiles, printing and other skilled trades</v>
      </c>
      <c r="BE61" s="18">
        <f t="shared" si="153"/>
        <v>2.9332977388251953</v>
      </c>
      <c r="BF61" s="18">
        <f t="shared" si="153"/>
        <v>2.7384277546775393</v>
      </c>
      <c r="BG61" s="18">
        <f t="shared" si="153"/>
        <v>2.5237094012444281</v>
      </c>
      <c r="BH61" s="18">
        <f t="shared" si="153"/>
        <v>2.9387558652298682</v>
      </c>
      <c r="BI61" s="18">
        <f t="shared" si="153"/>
        <v>3.3366862428620214</v>
      </c>
      <c r="BK61" s="68">
        <f t="shared" si="125"/>
        <v>27.59009109575825</v>
      </c>
      <c r="BL61" s="69">
        <f t="shared" si="126"/>
        <v>47.996067815785672</v>
      </c>
      <c r="BM61" s="69">
        <f t="shared" si="127"/>
        <v>75.586158911543919</v>
      </c>
      <c r="BO61" t="str">
        <f t="shared" si="145"/>
        <v>54 Textiles, printing and other skilled trades</v>
      </c>
      <c r="BP61" s="18">
        <f t="shared" si="154"/>
        <v>2.9977889039611592</v>
      </c>
      <c r="BQ61" s="18">
        <f t="shared" si="154"/>
        <v>2.5765875159139204</v>
      </c>
      <c r="BR61" s="18">
        <f t="shared" si="154"/>
        <v>2.5659232055541312</v>
      </c>
      <c r="BS61" s="18">
        <f t="shared" si="154"/>
        <v>2.5117963253417375</v>
      </c>
      <c r="BT61" s="18">
        <f t="shared" si="154"/>
        <v>2.6477792501303501</v>
      </c>
      <c r="BV61" s="68">
        <f t="shared" si="129"/>
        <v>-15.936376836423086</v>
      </c>
      <c r="BW61" s="69">
        <f t="shared" si="130"/>
        <v>35.726696984454655</v>
      </c>
      <c r="BX61" s="69">
        <f t="shared" si="131"/>
        <v>19.790320148031565</v>
      </c>
      <c r="BZ61" t="str">
        <f t="shared" si="146"/>
        <v>54 Textiles, printing and other skilled trades</v>
      </c>
      <c r="CA61" s="18">
        <f t="shared" si="155"/>
        <v>3.9989038013422906</v>
      </c>
      <c r="CB61" s="18">
        <f t="shared" si="155"/>
        <v>3.7010660359654528</v>
      </c>
      <c r="CC61" s="18">
        <f t="shared" si="155"/>
        <v>3.6859262912751336</v>
      </c>
      <c r="CD61" s="18">
        <f t="shared" si="155"/>
        <v>4.4487955203631859</v>
      </c>
      <c r="CE61" s="18">
        <f t="shared" si="155"/>
        <v>5.4305039248545164</v>
      </c>
      <c r="CG61" s="68">
        <f t="shared" si="133"/>
        <v>-7.3716066152724791</v>
      </c>
      <c r="CH61" s="69">
        <f t="shared" si="134"/>
        <v>38.805400212682024</v>
      </c>
      <c r="CI61" s="69">
        <f t="shared" si="135"/>
        <v>31.433793597409544</v>
      </c>
      <c r="CK61" t="str">
        <f t="shared" si="147"/>
        <v>54 Textiles, printing and other skilled trades</v>
      </c>
      <c r="CL61" s="18">
        <f t="shared" si="156"/>
        <v>4.6171314916553969</v>
      </c>
      <c r="CM61" s="18">
        <f t="shared" si="156"/>
        <v>4.2830351674411071</v>
      </c>
      <c r="CN61" s="18">
        <f t="shared" si="156"/>
        <v>4.2713166202844715</v>
      </c>
      <c r="CO61" s="18">
        <f t="shared" si="156"/>
        <v>3.5605261209632784</v>
      </c>
      <c r="CP61" s="18">
        <f t="shared" si="156"/>
        <v>2.4304419029261717</v>
      </c>
      <c r="CR61" s="68">
        <f t="shared" si="137"/>
        <v>-49.406467009520156</v>
      </c>
      <c r="CS61" s="69">
        <f t="shared" si="138"/>
        <v>19.361651305112062</v>
      </c>
      <c r="CT61" s="69">
        <f t="shared" si="139"/>
        <v>-30.044815704408091</v>
      </c>
    </row>
    <row r="62" spans="1:98" x14ac:dyDescent="0.2">
      <c r="A62" t="str">
        <f t="shared" si="103"/>
        <v>61 Caring personal service occupations</v>
      </c>
      <c r="B62" s="18">
        <f t="shared" si="148"/>
        <v>0.48315615951255392</v>
      </c>
      <c r="C62" s="18">
        <f t="shared" si="148"/>
        <v>0.46987261843859146</v>
      </c>
      <c r="D62" s="18">
        <f t="shared" si="148"/>
        <v>0.43954888894113392</v>
      </c>
      <c r="E62" s="18">
        <f t="shared" si="148"/>
        <v>0.50778972696128222</v>
      </c>
      <c r="F62" s="18">
        <f t="shared" si="148"/>
        <v>0.55221539992375723</v>
      </c>
      <c r="H62" s="68">
        <f t="shared" si="105"/>
        <v>83.328355967100123</v>
      </c>
      <c r="I62" s="69">
        <f t="shared" si="106"/>
        <v>80.544188209041366</v>
      </c>
      <c r="J62" s="69">
        <f t="shared" si="107"/>
        <v>163.87254417614147</v>
      </c>
      <c r="L62" t="str">
        <f t="shared" si="140"/>
        <v>61 Caring personal service occupations</v>
      </c>
      <c r="M62" s="18">
        <f t="shared" si="149"/>
        <v>2.8758438137049431</v>
      </c>
      <c r="N62" s="18">
        <f t="shared" si="149"/>
        <v>3.1330509190156404</v>
      </c>
      <c r="O62" s="18">
        <f t="shared" si="149"/>
        <v>2.9628152217080461</v>
      </c>
      <c r="P62" s="18">
        <f t="shared" si="149"/>
        <v>3.3772721653494471</v>
      </c>
      <c r="Q62" s="18">
        <f t="shared" si="149"/>
        <v>3.5627757566688505</v>
      </c>
      <c r="S62" s="68">
        <f t="shared" si="109"/>
        <v>75.423070064519777</v>
      </c>
      <c r="T62" s="69">
        <f t="shared" si="110"/>
        <v>84.560289426575892</v>
      </c>
      <c r="U62" s="69">
        <f t="shared" si="111"/>
        <v>159.98335949109565</v>
      </c>
      <c r="W62" t="str">
        <f t="shared" si="141"/>
        <v>61 Caring personal service occupations</v>
      </c>
      <c r="X62" s="18">
        <f t="shared" si="150"/>
        <v>4.3339553905033146</v>
      </c>
      <c r="Y62" s="18">
        <f t="shared" si="150"/>
        <v>4.6717146936383385</v>
      </c>
      <c r="Z62" s="18">
        <f t="shared" si="150"/>
        <v>4.4456588491142517</v>
      </c>
      <c r="AA62" s="18">
        <f t="shared" si="150"/>
        <v>4.8188648804022369</v>
      </c>
      <c r="AB62" s="18">
        <f t="shared" si="150"/>
        <v>4.9513453528163733</v>
      </c>
      <c r="AD62" s="68">
        <f t="shared" si="113"/>
        <v>35.752348522524606</v>
      </c>
      <c r="AE62" s="69">
        <f t="shared" si="114"/>
        <v>76.818995908695399</v>
      </c>
      <c r="AF62" s="69">
        <f t="shared" si="115"/>
        <v>112.57134443122001</v>
      </c>
      <c r="AH62" t="str">
        <f t="shared" si="142"/>
        <v>61 Caring personal service occupations</v>
      </c>
      <c r="AI62" s="18">
        <f t="shared" si="151"/>
        <v>13.200246454411557</v>
      </c>
      <c r="AJ62" s="18">
        <f t="shared" si="151"/>
        <v>13.387423666894843</v>
      </c>
      <c r="AK62" s="18">
        <f t="shared" si="151"/>
        <v>12.942547170707236</v>
      </c>
      <c r="AL62" s="18">
        <f t="shared" si="151"/>
        <v>13.033334239107822</v>
      </c>
      <c r="AM62" s="18">
        <f t="shared" si="151"/>
        <v>12.307971580272406</v>
      </c>
      <c r="AO62" s="68">
        <f t="shared" si="117"/>
        <v>4.2572650449073119</v>
      </c>
      <c r="AP62" s="69">
        <f t="shared" si="118"/>
        <v>58.362894892142812</v>
      </c>
      <c r="AQ62" s="69">
        <f t="shared" si="119"/>
        <v>62.620159937050126</v>
      </c>
      <c r="AS62" t="str">
        <f t="shared" si="143"/>
        <v>61 Caring personal service occupations</v>
      </c>
      <c r="AT62" s="18">
        <f t="shared" si="152"/>
        <v>7.7045734383357587</v>
      </c>
      <c r="AU62" s="18">
        <f t="shared" si="152"/>
        <v>8.0622017073404386</v>
      </c>
      <c r="AV62" s="18">
        <f t="shared" si="152"/>
        <v>7.8016074436406475</v>
      </c>
      <c r="AW62" s="18">
        <f t="shared" si="152"/>
        <v>7.823444607474646</v>
      </c>
      <c r="AX62" s="18">
        <f t="shared" si="152"/>
        <v>7.3545801324489641</v>
      </c>
      <c r="AZ62" s="68">
        <f t="shared" si="121"/>
        <v>9.3590362624809487</v>
      </c>
      <c r="BA62" s="69">
        <f t="shared" si="122"/>
        <v>61.272359042064963</v>
      </c>
      <c r="BB62" s="69">
        <f t="shared" si="123"/>
        <v>70.631395304545904</v>
      </c>
      <c r="BD62" t="str">
        <f t="shared" si="144"/>
        <v>61 Caring personal service occupations</v>
      </c>
      <c r="BE62" s="18">
        <f t="shared" si="153"/>
        <v>12.07555423652806</v>
      </c>
      <c r="BF62" s="18">
        <f t="shared" si="153"/>
        <v>13.603798301827419</v>
      </c>
      <c r="BG62" s="18">
        <f t="shared" si="153"/>
        <v>13.114929778452844</v>
      </c>
      <c r="BH62" s="18">
        <f t="shared" si="153"/>
        <v>13.803868195592599</v>
      </c>
      <c r="BI62" s="18">
        <f t="shared" si="153"/>
        <v>15.656460818985391</v>
      </c>
      <c r="BK62" s="68">
        <f t="shared" si="125"/>
        <v>15.204262538084897</v>
      </c>
      <c r="BL62" s="69">
        <f t="shared" si="126"/>
        <v>60.271864416155182</v>
      </c>
      <c r="BM62" s="69">
        <f t="shared" si="127"/>
        <v>75.476126954240087</v>
      </c>
      <c r="BO62" t="str">
        <f t="shared" si="145"/>
        <v>61 Caring personal service occupations</v>
      </c>
      <c r="BP62" s="18">
        <f t="shared" si="154"/>
        <v>9.7707022999627391</v>
      </c>
      <c r="BQ62" s="18">
        <f t="shared" si="154"/>
        <v>9.6731395350756806</v>
      </c>
      <c r="BR62" s="18">
        <f t="shared" si="154"/>
        <v>9.7196325794334442</v>
      </c>
      <c r="BS62" s="18">
        <f t="shared" si="154"/>
        <v>9.7503512456380079</v>
      </c>
      <c r="BT62" s="18">
        <f t="shared" si="154"/>
        <v>9.6232860607949569</v>
      </c>
      <c r="BV62" s="68">
        <f t="shared" si="129"/>
        <v>-19.342727475683024</v>
      </c>
      <c r="BW62" s="69">
        <f t="shared" si="130"/>
        <v>42.846956238135022</v>
      </c>
      <c r="BX62" s="69">
        <f t="shared" si="131"/>
        <v>23.504228762451991</v>
      </c>
      <c r="BZ62" t="str">
        <f t="shared" si="146"/>
        <v>61 Caring personal service occupations</v>
      </c>
      <c r="CA62" s="18">
        <f t="shared" si="155"/>
        <v>4.4041403990403705</v>
      </c>
      <c r="CB62" s="18">
        <f t="shared" si="155"/>
        <v>2.9197499816675845</v>
      </c>
      <c r="CC62" s="18">
        <f t="shared" si="155"/>
        <v>2.7993865542209169</v>
      </c>
      <c r="CD62" s="18">
        <f t="shared" si="155"/>
        <v>2.5106944309563923</v>
      </c>
      <c r="CE62" s="18">
        <f t="shared" si="155"/>
        <v>3.0493563919739106</v>
      </c>
      <c r="CG62" s="68">
        <f t="shared" si="133"/>
        <v>-31.514921376151744</v>
      </c>
      <c r="CH62" s="69">
        <f t="shared" si="134"/>
        <v>26.118172449494399</v>
      </c>
      <c r="CI62" s="69">
        <f t="shared" si="135"/>
        <v>-5.3967489266573461</v>
      </c>
      <c r="CK62" t="str">
        <f t="shared" si="147"/>
        <v>61 Caring personal service occupations</v>
      </c>
      <c r="CL62" s="18">
        <f t="shared" si="156"/>
        <v>2.1409259749447496</v>
      </c>
      <c r="CM62" s="18">
        <f t="shared" si="156"/>
        <v>1.7909092001516889</v>
      </c>
      <c r="CN62" s="18">
        <f t="shared" si="156"/>
        <v>2.0495928676326014</v>
      </c>
      <c r="CO62" s="18">
        <f t="shared" si="156"/>
        <v>2.6410073187802965</v>
      </c>
      <c r="CP62" s="18">
        <f t="shared" si="156"/>
        <v>3.4375011459330223</v>
      </c>
      <c r="CR62" s="68">
        <f t="shared" si="137"/>
        <v>49.123737379346771</v>
      </c>
      <c r="CS62" s="69">
        <f t="shared" si="138"/>
        <v>33.021795665367108</v>
      </c>
      <c r="CT62" s="69">
        <f t="shared" si="139"/>
        <v>82.145533044713886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0.22321241430226063</v>
      </c>
      <c r="C63" s="18">
        <f t="shared" si="148"/>
        <v>0.25141208352382194</v>
      </c>
      <c r="D63" s="18">
        <f t="shared" si="148"/>
        <v>0.26581591657411135</v>
      </c>
      <c r="E63" s="18">
        <f t="shared" si="148"/>
        <v>0.26293178698137476</v>
      </c>
      <c r="F63" s="18">
        <f t="shared" si="148"/>
        <v>0.27338614902428987</v>
      </c>
      <c r="H63" s="68">
        <f t="shared" si="105"/>
        <v>50.080352782666019</v>
      </c>
      <c r="I63" s="69">
        <f t="shared" si="106"/>
        <v>69.216788128727757</v>
      </c>
      <c r="J63" s="69">
        <f t="shared" si="107"/>
        <v>119.29714091139377</v>
      </c>
      <c r="L63" t="str">
        <f t="shared" si="140"/>
        <v>62 Leisure, travel and related personal service occupations</v>
      </c>
      <c r="M63" s="18">
        <f t="shared" si="149"/>
        <v>0.58548413118602272</v>
      </c>
      <c r="N63" s="18">
        <f t="shared" si="149"/>
        <v>0.60349073074924697</v>
      </c>
      <c r="O63" s="18">
        <f t="shared" si="149"/>
        <v>0.53435034447941854</v>
      </c>
      <c r="P63" s="18">
        <f t="shared" si="149"/>
        <v>0.50638687728178489</v>
      </c>
      <c r="Q63" s="18">
        <f t="shared" si="149"/>
        <v>0.5164521408649978</v>
      </c>
      <c r="S63" s="68">
        <f t="shared" si="109"/>
        <v>40.995994266526075</v>
      </c>
      <c r="T63" s="69">
        <f t="shared" si="110"/>
        <v>66.589856224026917</v>
      </c>
      <c r="U63" s="69">
        <f t="shared" si="111"/>
        <v>107.585850490553</v>
      </c>
      <c r="W63" t="str">
        <f t="shared" si="141"/>
        <v>62 Leisure, travel and related personal service occupations</v>
      </c>
      <c r="X63" s="18">
        <f t="shared" si="150"/>
        <v>1.3401592167466532</v>
      </c>
      <c r="Y63" s="18">
        <f t="shared" si="150"/>
        <v>1.5106211712430673</v>
      </c>
      <c r="Z63" s="18">
        <f t="shared" si="150"/>
        <v>1.3625007288808395</v>
      </c>
      <c r="AA63" s="18">
        <f t="shared" si="150"/>
        <v>1.4277683474976344</v>
      </c>
      <c r="AB63" s="18">
        <f t="shared" si="150"/>
        <v>1.6406381111292407</v>
      </c>
      <c r="AD63" s="68">
        <f t="shared" si="113"/>
        <v>46.769670001753347</v>
      </c>
      <c r="AE63" s="69">
        <f t="shared" si="114"/>
        <v>73.881470508867935</v>
      </c>
      <c r="AF63" s="69">
        <f t="shared" si="115"/>
        <v>120.65114051062127</v>
      </c>
      <c r="AH63" t="str">
        <f t="shared" si="142"/>
        <v>62 Leisure, travel and related personal service occupations</v>
      </c>
      <c r="AI63" s="18">
        <f t="shared" si="151"/>
        <v>2.7588316960424657</v>
      </c>
      <c r="AJ63" s="18">
        <f t="shared" si="151"/>
        <v>3.2327855845192985</v>
      </c>
      <c r="AK63" s="18">
        <f t="shared" si="151"/>
        <v>3.0068629915783154</v>
      </c>
      <c r="AL63" s="18">
        <f t="shared" si="151"/>
        <v>3.0995660821647388</v>
      </c>
      <c r="AM63" s="18">
        <f t="shared" si="151"/>
        <v>3.6547386005418723</v>
      </c>
      <c r="AO63" s="68">
        <f t="shared" si="117"/>
        <v>33.254621511647798</v>
      </c>
      <c r="AP63" s="69">
        <f t="shared" si="118"/>
        <v>68.303388923782165</v>
      </c>
      <c r="AQ63" s="69">
        <f t="shared" si="119"/>
        <v>101.55801043542998</v>
      </c>
      <c r="AS63" t="str">
        <f t="shared" si="143"/>
        <v>62 Leisure, travel and related personal service occupations</v>
      </c>
      <c r="AT63" s="18">
        <f t="shared" si="152"/>
        <v>3.4716107421836084</v>
      </c>
      <c r="AU63" s="18">
        <f t="shared" si="152"/>
        <v>3.9466746716399186</v>
      </c>
      <c r="AV63" s="18">
        <f t="shared" si="152"/>
        <v>3.9460969482735306</v>
      </c>
      <c r="AW63" s="18">
        <f t="shared" si="152"/>
        <v>4.0363133662744239</v>
      </c>
      <c r="AX63" s="18">
        <f t="shared" si="152"/>
        <v>4.8972173277412452</v>
      </c>
      <c r="AZ63" s="68">
        <f t="shared" si="121"/>
        <v>43.9668527548749</v>
      </c>
      <c r="BA63" s="69">
        <f t="shared" si="122"/>
        <v>73.022538131864962</v>
      </c>
      <c r="BB63" s="69">
        <f t="shared" si="123"/>
        <v>116.98939088673986</v>
      </c>
      <c r="BD63" t="str">
        <f t="shared" si="144"/>
        <v>62 Leisure, travel and related personal service occupations</v>
      </c>
      <c r="BE63" s="18">
        <f t="shared" si="153"/>
        <v>3.4967448966915224</v>
      </c>
      <c r="BF63" s="18">
        <f t="shared" si="153"/>
        <v>3.5129953474001474</v>
      </c>
      <c r="BG63" s="18">
        <f t="shared" si="153"/>
        <v>3.3277111215486439</v>
      </c>
      <c r="BH63" s="18">
        <f t="shared" si="153"/>
        <v>2.9999065357476362</v>
      </c>
      <c r="BI63" s="18">
        <f t="shared" si="153"/>
        <v>2.7205842461221286</v>
      </c>
      <c r="BK63" s="68">
        <f t="shared" si="125"/>
        <v>-21.103546231013219</v>
      </c>
      <c r="BL63" s="69">
        <f t="shared" si="126"/>
        <v>39.719873786007852</v>
      </c>
      <c r="BM63" s="69">
        <f t="shared" si="127"/>
        <v>18.616327554994637</v>
      </c>
      <c r="BO63" t="str">
        <f t="shared" si="145"/>
        <v>62 Leisure, travel and related personal service occupations</v>
      </c>
      <c r="BP63" s="18">
        <f t="shared" si="154"/>
        <v>3.483683759323196</v>
      </c>
      <c r="BQ63" s="18">
        <f t="shared" si="154"/>
        <v>3.3421358095937737</v>
      </c>
      <c r="BR63" s="18">
        <f t="shared" si="154"/>
        <v>3.3311068278483549</v>
      </c>
      <c r="BS63" s="18">
        <f t="shared" si="154"/>
        <v>2.9003497916546599</v>
      </c>
      <c r="BT63" s="18">
        <f t="shared" si="154"/>
        <v>2.7850640191989475</v>
      </c>
      <c r="BV63" s="68">
        <f t="shared" si="129"/>
        <v>-31.88910199921639</v>
      </c>
      <c r="BW63" s="69">
        <f t="shared" si="130"/>
        <v>36.035212824014486</v>
      </c>
      <c r="BX63" s="69">
        <f t="shared" si="131"/>
        <v>4.1461108247980922</v>
      </c>
      <c r="BZ63" t="str">
        <f t="shared" si="146"/>
        <v>62 Leisure, travel and related personal service occupations</v>
      </c>
      <c r="CA63" s="18">
        <f t="shared" si="155"/>
        <v>3.0634356808582242</v>
      </c>
      <c r="CB63" s="18">
        <f t="shared" si="155"/>
        <v>3.4491361159372804</v>
      </c>
      <c r="CC63" s="18">
        <f t="shared" si="155"/>
        <v>3.2592724720059092</v>
      </c>
      <c r="CD63" s="18">
        <f t="shared" si="155"/>
        <v>3.1686749277888011</v>
      </c>
      <c r="CE63" s="18">
        <f t="shared" si="155"/>
        <v>3.3788986192205299</v>
      </c>
      <c r="CG63" s="68">
        <f t="shared" si="133"/>
        <v>-34.8213833910714</v>
      </c>
      <c r="CH63" s="69">
        <f t="shared" si="134"/>
        <v>34.612817378039061</v>
      </c>
      <c r="CI63" s="69">
        <f t="shared" si="135"/>
        <v>-0.20856601303233985</v>
      </c>
      <c r="CK63" t="str">
        <f t="shared" si="147"/>
        <v>62 Leisure, travel and related personal service occupations</v>
      </c>
      <c r="CL63" s="18">
        <f t="shared" si="156"/>
        <v>3.2824800299341081</v>
      </c>
      <c r="CM63" s="18">
        <f t="shared" si="156"/>
        <v>3.3903867741528426</v>
      </c>
      <c r="CN63" s="18">
        <f t="shared" si="156"/>
        <v>3.3615168568184544</v>
      </c>
      <c r="CO63" s="18">
        <f t="shared" si="156"/>
        <v>2.5484781789667332</v>
      </c>
      <c r="CP63" s="18">
        <f t="shared" si="156"/>
        <v>2.2074012373601968</v>
      </c>
      <c r="CR63" s="68">
        <f t="shared" si="137"/>
        <v>-41.612817689541728</v>
      </c>
      <c r="CS63" s="69">
        <f t="shared" si="138"/>
        <v>20.323209740753757</v>
      </c>
      <c r="CT63" s="69">
        <f t="shared" si="139"/>
        <v>-21.289607948787967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1.8711211942903913E-2</v>
      </c>
      <c r="C64" s="18">
        <f t="shared" si="148"/>
        <v>1.4753467509246275E-2</v>
      </c>
      <c r="D64" s="18">
        <f t="shared" si="148"/>
        <v>1.5787930579674068E-2</v>
      </c>
      <c r="E64" s="18">
        <f t="shared" si="148"/>
        <v>1.3562635884707261E-2</v>
      </c>
      <c r="F64" s="18">
        <f t="shared" si="148"/>
        <v>1.4852560825424046E-2</v>
      </c>
      <c r="H64" s="68">
        <f t="shared" si="105"/>
        <v>37.279107836341737</v>
      </c>
      <c r="I64" s="69">
        <f t="shared" si="106"/>
        <v>61.616411596424015</v>
      </c>
      <c r="J64" s="69">
        <f t="shared" si="107"/>
        <v>98.895519432765752</v>
      </c>
      <c r="L64" t="str">
        <f t="shared" si="140"/>
        <v>63 Community and civil enforcement occupations</v>
      </c>
      <c r="M64" s="18">
        <f t="shared" si="149"/>
        <v>4.5908715066739866E-2</v>
      </c>
      <c r="N64" s="18">
        <f t="shared" si="149"/>
        <v>3.4879170421711174E-2</v>
      </c>
      <c r="O64" s="18">
        <f t="shared" si="149"/>
        <v>4.6730066753593126E-2</v>
      </c>
      <c r="P64" s="18">
        <f t="shared" si="149"/>
        <v>3.2500574365793393E-2</v>
      </c>
      <c r="Q64" s="18">
        <f t="shared" si="149"/>
        <v>3.7004559529226037E-2</v>
      </c>
      <c r="S64" s="68">
        <f t="shared" si="109"/>
        <v>15.521181958890676</v>
      </c>
      <c r="T64" s="69">
        <f t="shared" si="110"/>
        <v>50.337465081597713</v>
      </c>
      <c r="U64" s="69">
        <f t="shared" si="111"/>
        <v>65.858647040488378</v>
      </c>
      <c r="W64" t="str">
        <f t="shared" si="141"/>
        <v>63 Community and civil enforcement occupations</v>
      </c>
      <c r="X64" s="18">
        <f t="shared" si="150"/>
        <v>9.9253381339704905E-2</v>
      </c>
      <c r="Y64" s="18">
        <f t="shared" si="150"/>
        <v>9.3050857304045512E-2</v>
      </c>
      <c r="Z64" s="18">
        <f t="shared" si="150"/>
        <v>9.9489177439787413E-2</v>
      </c>
      <c r="AA64" s="18">
        <f t="shared" si="150"/>
        <v>9.5631930612191093E-2</v>
      </c>
      <c r="AB64" s="18">
        <f t="shared" si="150"/>
        <v>0.10167838333351902</v>
      </c>
      <c r="AD64" s="68">
        <f t="shared" si="113"/>
        <v>24.569883268488379</v>
      </c>
      <c r="AE64" s="69">
        <f t="shared" si="114"/>
        <v>68.879914530221569</v>
      </c>
      <c r="AF64" s="69">
        <f t="shared" si="115"/>
        <v>93.449797798709938</v>
      </c>
      <c r="AH64" t="str">
        <f t="shared" si="142"/>
        <v>63 Community and civil enforcement occupations</v>
      </c>
      <c r="AI64" s="18">
        <f t="shared" si="151"/>
        <v>9.3300383518078206E-2</v>
      </c>
      <c r="AJ64" s="18">
        <f t="shared" si="151"/>
        <v>8.5005152585957505E-2</v>
      </c>
      <c r="AK64" s="18">
        <f t="shared" si="151"/>
        <v>0.10896028636905346</v>
      </c>
      <c r="AL64" s="18">
        <f t="shared" si="151"/>
        <v>8.3519866112728297E-2</v>
      </c>
      <c r="AM64" s="18">
        <f t="shared" si="151"/>
        <v>9.0553337806701578E-2</v>
      </c>
      <c r="AO64" s="68">
        <f t="shared" si="117"/>
        <v>-8.887948203179862</v>
      </c>
      <c r="AP64" s="69">
        <f t="shared" si="118"/>
        <v>49.191617180923245</v>
      </c>
      <c r="AQ64" s="69">
        <f t="shared" si="119"/>
        <v>40.303668977743385</v>
      </c>
      <c r="AS64" t="str">
        <f t="shared" si="143"/>
        <v>63 Community and civil enforcement occupations</v>
      </c>
      <c r="AT64" s="18">
        <f t="shared" si="152"/>
        <v>9.9901932230635079E-2</v>
      </c>
      <c r="AU64" s="18">
        <f t="shared" si="152"/>
        <v>7.8552576110516942E-2</v>
      </c>
      <c r="AV64" s="18">
        <f t="shared" si="152"/>
        <v>9.5647652467242897E-2</v>
      </c>
      <c r="AW64" s="18">
        <f t="shared" si="152"/>
        <v>6.6183393695803977E-2</v>
      </c>
      <c r="AX64" s="18">
        <f t="shared" si="152"/>
        <v>6.2006958608635011E-2</v>
      </c>
      <c r="AZ64" s="68">
        <f t="shared" si="121"/>
        <v>-24.794950963466729</v>
      </c>
      <c r="BA64" s="69">
        <f t="shared" si="122"/>
        <v>44.854314055136108</v>
      </c>
      <c r="BB64" s="69">
        <f t="shared" si="123"/>
        <v>20.059363091669375</v>
      </c>
      <c r="BD64" t="str">
        <f t="shared" si="144"/>
        <v>63 Community and civil enforcement occupations</v>
      </c>
      <c r="BE64" s="18">
        <f t="shared" si="153"/>
        <v>0.10605502287470032</v>
      </c>
      <c r="BF64" s="18">
        <f t="shared" si="153"/>
        <v>7.0083753471603838E-2</v>
      </c>
      <c r="BG64" s="18">
        <f t="shared" si="153"/>
        <v>9.9766282484321511E-2</v>
      </c>
      <c r="BH64" s="18">
        <f t="shared" si="153"/>
        <v>6.4411038142229218E-2</v>
      </c>
      <c r="BI64" s="18">
        <f t="shared" si="153"/>
        <v>7.1112971205686243E-2</v>
      </c>
      <c r="BK64" s="68">
        <f t="shared" si="125"/>
        <v>-31.213065251785011</v>
      </c>
      <c r="BL64" s="69">
        <f t="shared" si="126"/>
        <v>25.95475925394517</v>
      </c>
      <c r="BM64" s="69">
        <f t="shared" si="127"/>
        <v>-5.258305997839841</v>
      </c>
      <c r="BO64" t="str">
        <f t="shared" si="145"/>
        <v>63 Community and civil enforcement occupations</v>
      </c>
      <c r="BP64" s="18">
        <f t="shared" si="154"/>
        <v>0.13803344764513475</v>
      </c>
      <c r="BQ64" s="18">
        <f t="shared" si="154"/>
        <v>0.11868040577867747</v>
      </c>
      <c r="BR64" s="18">
        <f t="shared" si="154"/>
        <v>0.1528139630014668</v>
      </c>
      <c r="BS64" s="18">
        <f t="shared" si="154"/>
        <v>0.1096251673470351</v>
      </c>
      <c r="BT64" s="18">
        <f t="shared" si="154"/>
        <v>0.12543563649923123</v>
      </c>
      <c r="BV64" s="68">
        <f t="shared" si="129"/>
        <v>-33.130529615886488</v>
      </c>
      <c r="BW64" s="69">
        <f t="shared" si="130"/>
        <v>29.816049101370957</v>
      </c>
      <c r="BX64" s="69">
        <f t="shared" si="131"/>
        <v>-3.3144805145155347</v>
      </c>
      <c r="BZ64" t="str">
        <f t="shared" si="146"/>
        <v>63 Community and civil enforcement occupations</v>
      </c>
      <c r="CA64" s="18">
        <f t="shared" si="155"/>
        <v>0.16990931442573315</v>
      </c>
      <c r="CB64" s="18">
        <f t="shared" si="155"/>
        <v>0.15159842122482176</v>
      </c>
      <c r="CC64" s="18">
        <f t="shared" si="155"/>
        <v>0.20369854863819087</v>
      </c>
      <c r="CD64" s="18">
        <f t="shared" si="155"/>
        <v>0.16333352547871102</v>
      </c>
      <c r="CE64" s="18">
        <f t="shared" si="155"/>
        <v>0.20435769551055294</v>
      </c>
      <c r="CG64" s="68">
        <f t="shared" si="133"/>
        <v>-36.9255158032894</v>
      </c>
      <c r="CH64" s="69">
        <f t="shared" si="134"/>
        <v>29.665044040165238</v>
      </c>
      <c r="CI64" s="69">
        <f t="shared" si="135"/>
        <v>-7.2604717631241584</v>
      </c>
      <c r="CK64" t="str">
        <f t="shared" si="147"/>
        <v>63 Community and civil enforcement occupations</v>
      </c>
      <c r="CL64" s="18">
        <f t="shared" si="156"/>
        <v>0.15939694594926698</v>
      </c>
      <c r="CM64" s="18">
        <f t="shared" si="156"/>
        <v>0.11487709827276014</v>
      </c>
      <c r="CN64" s="18">
        <f t="shared" si="156"/>
        <v>0.17526258686178819</v>
      </c>
      <c r="CO64" s="18">
        <f t="shared" si="156"/>
        <v>8.0822128976944907E-2</v>
      </c>
      <c r="CP64" s="18">
        <f t="shared" si="156"/>
        <v>5.93564905030355E-2</v>
      </c>
      <c r="CR64" s="68">
        <f t="shared" si="137"/>
        <v>-69.887242516005529</v>
      </c>
      <c r="CS64" s="69">
        <f t="shared" si="138"/>
        <v>10.43522757784547</v>
      </c>
      <c r="CT64" s="69">
        <f t="shared" si="139"/>
        <v>-59.452014938160062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1.1624599765941988</v>
      </c>
      <c r="C65" s="18">
        <f t="shared" si="157"/>
        <v>1.0597063770286546</v>
      </c>
      <c r="D65" s="18">
        <f t="shared" si="157"/>
        <v>0.91123713591961286</v>
      </c>
      <c r="E65" s="18">
        <f t="shared" si="157"/>
        <v>0.89057764464996847</v>
      </c>
      <c r="F65" s="18">
        <f t="shared" si="157"/>
        <v>0.9017142925382714</v>
      </c>
      <c r="H65" s="68">
        <f t="shared" si="105"/>
        <v>44.399556605476512</v>
      </c>
      <c r="I65" s="69">
        <f t="shared" si="106"/>
        <v>57.557590834737368</v>
      </c>
      <c r="J65" s="69">
        <f t="shared" si="107"/>
        <v>101.95714744021389</v>
      </c>
      <c r="L65" t="str">
        <f t="shared" si="140"/>
        <v>71 Sales occupations</v>
      </c>
      <c r="M65" s="18">
        <f t="shared" ref="M65:Q70" si="158">M28/M$35*100</f>
        <v>2.126195791983613</v>
      </c>
      <c r="N65" s="18">
        <f t="shared" si="158"/>
        <v>1.9636920801028528</v>
      </c>
      <c r="O65" s="18">
        <f t="shared" si="158"/>
        <v>2.000363838718668</v>
      </c>
      <c r="P65" s="18">
        <f t="shared" si="158"/>
        <v>2.0809063801038885</v>
      </c>
      <c r="Q65" s="18">
        <f t="shared" si="158"/>
        <v>2.3511108288341487</v>
      </c>
      <c r="S65" s="68">
        <f t="shared" si="109"/>
        <v>71.461608188179198</v>
      </c>
      <c r="T65" s="69">
        <f t="shared" si="110"/>
        <v>65.070070501849429</v>
      </c>
      <c r="U65" s="69">
        <f t="shared" si="111"/>
        <v>136.53167869002866</v>
      </c>
      <c r="W65" t="str">
        <f t="shared" si="141"/>
        <v>71 Sales occupations</v>
      </c>
      <c r="X65" s="18">
        <f t="shared" ref="X65:AB70" si="159">X28/X$35*100</f>
        <v>3.8933144682801526</v>
      </c>
      <c r="Y65" s="18">
        <f t="shared" si="159"/>
        <v>3.7223489867263635</v>
      </c>
      <c r="Z65" s="18">
        <f t="shared" si="159"/>
        <v>3.8369533866601282</v>
      </c>
      <c r="AA65" s="18">
        <f t="shared" si="159"/>
        <v>3.964219234643017</v>
      </c>
      <c r="AB65" s="18">
        <f t="shared" si="159"/>
        <v>4.3777041924394942</v>
      </c>
      <c r="AD65" s="68">
        <f t="shared" si="113"/>
        <v>39.065741061980006</v>
      </c>
      <c r="AE65" s="69">
        <f t="shared" si="114"/>
        <v>62.865909325568239</v>
      </c>
      <c r="AF65" s="69">
        <f t="shared" si="115"/>
        <v>101.93165038754826</v>
      </c>
      <c r="AH65" t="str">
        <f t="shared" si="142"/>
        <v>71 Sales occupations</v>
      </c>
      <c r="AI65" s="18">
        <f t="shared" ref="AI65:AM70" si="160">AI28/AI$35*100</f>
        <v>4.3667913476287783</v>
      </c>
      <c r="AJ65" s="18">
        <f t="shared" si="160"/>
        <v>4.1600229480830091</v>
      </c>
      <c r="AK65" s="18">
        <f t="shared" si="160"/>
        <v>4.3082686286024714</v>
      </c>
      <c r="AL65" s="18">
        <f t="shared" si="160"/>
        <v>4.506067474902987</v>
      </c>
      <c r="AM65" s="18">
        <f t="shared" si="160"/>
        <v>4.9268937043090144</v>
      </c>
      <c r="AO65" s="68">
        <f t="shared" si="117"/>
        <v>25.374732044060909</v>
      </c>
      <c r="AP65" s="69">
        <f t="shared" si="118"/>
        <v>57.913708508848231</v>
      </c>
      <c r="AQ65" s="69">
        <f t="shared" si="119"/>
        <v>83.288440552909137</v>
      </c>
      <c r="AS65" t="str">
        <f t="shared" si="143"/>
        <v>71 Sales occupations</v>
      </c>
      <c r="AT65" s="18">
        <f t="shared" ref="AT65:AX70" si="161">AT28/AT$35*100</f>
        <v>3.9595839145340248</v>
      </c>
      <c r="AU65" s="18">
        <f t="shared" si="161"/>
        <v>3.5010157066036003</v>
      </c>
      <c r="AV65" s="18">
        <f t="shared" si="161"/>
        <v>3.5693405752009815</v>
      </c>
      <c r="AW65" s="18">
        <f t="shared" si="161"/>
        <v>3.5191146835993345</v>
      </c>
      <c r="AX65" s="18">
        <f t="shared" si="161"/>
        <v>3.7240100088709558</v>
      </c>
      <c r="AZ65" s="68">
        <f t="shared" si="121"/>
        <v>21.032982317670697</v>
      </c>
      <c r="BA65" s="69">
        <f t="shared" si="122"/>
        <v>48.76914012613188</v>
      </c>
      <c r="BB65" s="69">
        <f t="shared" si="123"/>
        <v>69.802122443802574</v>
      </c>
      <c r="BD65" t="str">
        <f t="shared" si="144"/>
        <v>71 Sales occupations</v>
      </c>
      <c r="BE65" s="18">
        <f t="shared" ref="BE65:BI70" si="162">BE28/BE$35*100</f>
        <v>7.8955434035704846</v>
      </c>
      <c r="BF65" s="18">
        <f t="shared" si="162"/>
        <v>7.4417006400722698</v>
      </c>
      <c r="BG65" s="18">
        <f t="shared" si="162"/>
        <v>7.8511636672968068</v>
      </c>
      <c r="BH65" s="18">
        <f t="shared" si="162"/>
        <v>7.9823588159275065</v>
      </c>
      <c r="BI65" s="18">
        <f t="shared" si="162"/>
        <v>8.3273049300947406</v>
      </c>
      <c r="BK65" s="68">
        <f t="shared" si="125"/>
        <v>2.3555413121599975</v>
      </c>
      <c r="BL65" s="69">
        <f t="shared" si="126"/>
        <v>44.117347832418304</v>
      </c>
      <c r="BM65" s="69">
        <f t="shared" si="127"/>
        <v>46.472889144578303</v>
      </c>
      <c r="BO65" t="str">
        <f t="shared" si="145"/>
        <v>71 Sales occupations</v>
      </c>
      <c r="BP65" s="18">
        <f t="shared" ref="BP65:BT70" si="163">BP28/BP$35*100</f>
        <v>8.2125345261102307</v>
      </c>
      <c r="BQ65" s="18">
        <f t="shared" si="163"/>
        <v>7.2171566467093076</v>
      </c>
      <c r="BR65" s="18">
        <f t="shared" si="163"/>
        <v>7.5531877874435018</v>
      </c>
      <c r="BS65" s="18">
        <f t="shared" si="163"/>
        <v>7.4238503355705765</v>
      </c>
      <c r="BT65" s="18">
        <f t="shared" si="163"/>
        <v>7.3030750723539066</v>
      </c>
      <c r="BV65" s="68">
        <f t="shared" si="129"/>
        <v>-21.232789208066077</v>
      </c>
      <c r="BW65" s="69">
        <f t="shared" si="130"/>
        <v>38.469346225532114</v>
      </c>
      <c r="BX65" s="69">
        <f t="shared" si="131"/>
        <v>17.236557017466037</v>
      </c>
      <c r="BZ65" t="str">
        <f t="shared" si="146"/>
        <v>71 Sales occupations</v>
      </c>
      <c r="CA65" s="18">
        <f t="shared" ref="CA65:CE70" si="164">CA28/CA$35*100</f>
        <v>8.1520175547117333</v>
      </c>
      <c r="CB65" s="18">
        <f t="shared" si="164"/>
        <v>8.0502607589909658</v>
      </c>
      <c r="CC65" s="18">
        <f t="shared" si="164"/>
        <v>8.1875575728598999</v>
      </c>
      <c r="CD65" s="18">
        <f t="shared" si="164"/>
        <v>7.6924134018224528</v>
      </c>
      <c r="CE65" s="18">
        <f t="shared" si="164"/>
        <v>4.8711480730184196</v>
      </c>
      <c r="CG65" s="68">
        <f t="shared" si="133"/>
        <v>-62.595176457643866</v>
      </c>
      <c r="CH65" s="69">
        <f t="shared" si="134"/>
        <v>24.201118180107635</v>
      </c>
      <c r="CI65" s="69">
        <f t="shared" si="135"/>
        <v>-38.394058277536232</v>
      </c>
      <c r="CK65" t="str">
        <f t="shared" si="147"/>
        <v>71 Sales occupations</v>
      </c>
      <c r="CL65" s="18">
        <f t="shared" ref="CL65:CP70" si="165">CL28/CL$35*100</f>
        <v>9.6339993324297648</v>
      </c>
      <c r="CM65" s="18">
        <f t="shared" si="165"/>
        <v>8.9696755395123642</v>
      </c>
      <c r="CN65" s="18">
        <f t="shared" si="165"/>
        <v>9.2303751797249429</v>
      </c>
      <c r="CO65" s="18">
        <f t="shared" si="165"/>
        <v>8.7619402117078131</v>
      </c>
      <c r="CP65" s="18">
        <f t="shared" si="165"/>
        <v>7.5069166124221338</v>
      </c>
      <c r="CR65" s="68">
        <f t="shared" si="137"/>
        <v>-27.687434955548518</v>
      </c>
      <c r="CS65" s="69">
        <f t="shared" si="138"/>
        <v>20.580431662157334</v>
      </c>
      <c r="CT65" s="69">
        <f t="shared" si="139"/>
        <v>-7.107003293391184</v>
      </c>
    </row>
    <row r="66" spans="1:98" x14ac:dyDescent="0.2">
      <c r="A66" t="str">
        <f t="shared" si="103"/>
        <v>72 Customer service occupations</v>
      </c>
      <c r="B66" s="18">
        <f t="shared" si="157"/>
        <v>0.41407456544689475</v>
      </c>
      <c r="C66" s="18">
        <f t="shared" si="157"/>
        <v>0.38469938750251981</v>
      </c>
      <c r="D66" s="18">
        <f t="shared" si="157"/>
        <v>0.40902606455499163</v>
      </c>
      <c r="E66" s="18">
        <f t="shared" si="157"/>
        <v>0.48275314238403627</v>
      </c>
      <c r="F66" s="18">
        <f t="shared" si="157"/>
        <v>0.50691796335953532</v>
      </c>
      <c r="H66" s="68">
        <f t="shared" si="105"/>
        <v>80.84854302039659</v>
      </c>
      <c r="I66" s="69">
        <f t="shared" si="106"/>
        <v>67.185704975416186</v>
      </c>
      <c r="J66" s="69">
        <f t="shared" si="107"/>
        <v>148.03424799581276</v>
      </c>
      <c r="L66" t="str">
        <f t="shared" si="140"/>
        <v>72 Customer service occupations</v>
      </c>
      <c r="M66" s="18">
        <f t="shared" si="158"/>
        <v>0.67555057022028597</v>
      </c>
      <c r="N66" s="18">
        <f t="shared" si="158"/>
        <v>0.68028063195754973</v>
      </c>
      <c r="O66" s="18">
        <f t="shared" si="158"/>
        <v>0.65860680791949711</v>
      </c>
      <c r="P66" s="18">
        <f t="shared" si="158"/>
        <v>0.73552055025952645</v>
      </c>
      <c r="Q66" s="18">
        <f t="shared" si="158"/>
        <v>0.77031276044145125</v>
      </c>
      <c r="S66" s="68">
        <f t="shared" si="109"/>
        <v>70.625392156584525</v>
      </c>
      <c r="T66" s="69">
        <f t="shared" si="110"/>
        <v>68.776367288553402</v>
      </c>
      <c r="U66" s="69">
        <f t="shared" si="111"/>
        <v>139.40175944513794</v>
      </c>
      <c r="W66" t="str">
        <f t="shared" si="141"/>
        <v>72 Customer service occupations</v>
      </c>
      <c r="X66" s="18">
        <f t="shared" si="159"/>
        <v>1.238289786841098</v>
      </c>
      <c r="Y66" s="18">
        <f t="shared" si="159"/>
        <v>1.2805889378903832</v>
      </c>
      <c r="Z66" s="18">
        <f t="shared" si="159"/>
        <v>1.3133038900708742</v>
      </c>
      <c r="AA66" s="18">
        <f t="shared" si="159"/>
        <v>1.4557449820657895</v>
      </c>
      <c r="AB66" s="18">
        <f t="shared" si="159"/>
        <v>1.6356265014277025</v>
      </c>
      <c r="AD66" s="68">
        <f t="shared" si="113"/>
        <v>51.802587157031653</v>
      </c>
      <c r="AE66" s="69">
        <f t="shared" si="114"/>
        <v>64.807927693534737</v>
      </c>
      <c r="AF66" s="69">
        <f t="shared" si="115"/>
        <v>116.61051485056639</v>
      </c>
      <c r="AH66" t="str">
        <f t="shared" si="142"/>
        <v>72 Customer service occupations</v>
      </c>
      <c r="AI66" s="18">
        <f t="shared" si="160"/>
        <v>1.2959487214815499</v>
      </c>
      <c r="AJ66" s="18">
        <f t="shared" si="160"/>
        <v>1.4916469893801692</v>
      </c>
      <c r="AK66" s="18">
        <f t="shared" si="160"/>
        <v>1.662164669204591</v>
      </c>
      <c r="AL66" s="18">
        <f t="shared" si="160"/>
        <v>1.9436388175301127</v>
      </c>
      <c r="AM66" s="18">
        <f t="shared" si="160"/>
        <v>2.1472912334273548</v>
      </c>
      <c r="AO66" s="68">
        <f t="shared" si="117"/>
        <v>41.630407275677847</v>
      </c>
      <c r="AP66" s="69">
        <f t="shared" si="118"/>
        <v>66.615597913456156</v>
      </c>
      <c r="AQ66" s="69">
        <f t="shared" si="119"/>
        <v>108.24600518913401</v>
      </c>
      <c r="AS66" t="str">
        <f t="shared" si="143"/>
        <v>72 Customer service occupations</v>
      </c>
      <c r="AT66" s="18">
        <f t="shared" si="161"/>
        <v>1.653707614608255</v>
      </c>
      <c r="AU66" s="18">
        <f t="shared" si="161"/>
        <v>1.6698112289065352</v>
      </c>
      <c r="AV66" s="18">
        <f t="shared" si="161"/>
        <v>1.6921198628507395</v>
      </c>
      <c r="AW66" s="18">
        <f t="shared" si="161"/>
        <v>1.8245115868401809</v>
      </c>
      <c r="AX66" s="18">
        <f t="shared" si="161"/>
        <v>1.8070317026178582</v>
      </c>
      <c r="AZ66" s="68">
        <f t="shared" si="121"/>
        <v>23.884089284311536</v>
      </c>
      <c r="BA66" s="69">
        <f t="shared" si="122"/>
        <v>56.302610205040246</v>
      </c>
      <c r="BB66" s="69">
        <f t="shared" si="123"/>
        <v>80.186699489351781</v>
      </c>
      <c r="BD66" t="str">
        <f t="shared" si="144"/>
        <v>72 Customer service occupations</v>
      </c>
      <c r="BE66" s="18">
        <f t="shared" si="162"/>
        <v>1.8623925790558782</v>
      </c>
      <c r="BF66" s="18">
        <f t="shared" si="162"/>
        <v>1.9179739695568787</v>
      </c>
      <c r="BG66" s="18">
        <f t="shared" si="162"/>
        <v>1.9865751845295603</v>
      </c>
      <c r="BH66" s="18">
        <f t="shared" si="162"/>
        <v>2.0872201201092708</v>
      </c>
      <c r="BI66" s="18">
        <f t="shared" si="162"/>
        <v>2.2450713686357351</v>
      </c>
      <c r="BK66" s="68">
        <f t="shared" si="125"/>
        <v>9.0601441823394602</v>
      </c>
      <c r="BL66" s="69">
        <f t="shared" si="126"/>
        <v>46.275167194920307</v>
      </c>
      <c r="BM66" s="69">
        <f t="shared" si="127"/>
        <v>55.335311377259764</v>
      </c>
      <c r="BO66" t="str">
        <f t="shared" si="145"/>
        <v>72 Customer service occupations</v>
      </c>
      <c r="BP66" s="18">
        <f t="shared" si="163"/>
        <v>2.1012153345169184</v>
      </c>
      <c r="BQ66" s="18">
        <f t="shared" si="163"/>
        <v>2.1166212823978547</v>
      </c>
      <c r="BR66" s="18">
        <f t="shared" si="163"/>
        <v>2.2502549258330737</v>
      </c>
      <c r="BS66" s="18">
        <f t="shared" si="163"/>
        <v>2.4658404585396663</v>
      </c>
      <c r="BT66" s="18">
        <f t="shared" si="163"/>
        <v>2.7253413196299072</v>
      </c>
      <c r="BV66" s="68">
        <f t="shared" si="129"/>
        <v>-1.3358987980404022</v>
      </c>
      <c r="BW66" s="69">
        <f t="shared" si="130"/>
        <v>46.171765751163939</v>
      </c>
      <c r="BX66" s="69">
        <f t="shared" si="131"/>
        <v>44.835866953123535</v>
      </c>
      <c r="BZ66" t="str">
        <f t="shared" si="146"/>
        <v>72 Customer service occupations</v>
      </c>
      <c r="CA66" s="18">
        <f t="shared" si="164"/>
        <v>1.4950462904086077</v>
      </c>
      <c r="CB66" s="18">
        <f t="shared" si="164"/>
        <v>1.5419670733916262</v>
      </c>
      <c r="CC66" s="18">
        <f t="shared" si="164"/>
        <v>1.6231997917917635</v>
      </c>
      <c r="CD66" s="18">
        <f t="shared" si="164"/>
        <v>1.7625865814147645</v>
      </c>
      <c r="CE66" s="18">
        <f t="shared" si="164"/>
        <v>2.4252581448464672</v>
      </c>
      <c r="CG66" s="68">
        <f t="shared" si="133"/>
        <v>-6.0630101977484134</v>
      </c>
      <c r="CH66" s="69">
        <f t="shared" si="134"/>
        <v>32.192834978045184</v>
      </c>
      <c r="CI66" s="69">
        <f t="shared" si="135"/>
        <v>26.129824780296769</v>
      </c>
      <c r="CK66" t="str">
        <f t="shared" si="147"/>
        <v>72 Customer service occupations</v>
      </c>
      <c r="CL66" s="18">
        <f t="shared" si="165"/>
        <v>1.1886087822352798</v>
      </c>
      <c r="CM66" s="18">
        <f t="shared" si="165"/>
        <v>1.5315595870602261</v>
      </c>
      <c r="CN66" s="18">
        <f t="shared" si="165"/>
        <v>1.7479251475321806</v>
      </c>
      <c r="CO66" s="18">
        <f t="shared" si="165"/>
        <v>2.5320859513398948</v>
      </c>
      <c r="CP66" s="18">
        <f t="shared" si="165"/>
        <v>3.4892592863841498</v>
      </c>
      <c r="CR66" s="68">
        <f t="shared" si="137"/>
        <v>77.49329077127976</v>
      </c>
      <c r="CS66" s="69">
        <f t="shared" si="138"/>
        <v>42.015965956372604</v>
      </c>
      <c r="CT66" s="69">
        <f t="shared" si="139"/>
        <v>119.50925672765236</v>
      </c>
    </row>
    <row r="67" spans="1:98" x14ac:dyDescent="0.2">
      <c r="A67" t="str">
        <f t="shared" si="103"/>
        <v>81 Process, plant and machine operatives</v>
      </c>
      <c r="B67" s="18">
        <f t="shared" si="157"/>
        <v>0.24960880161302262</v>
      </c>
      <c r="C67" s="18">
        <f t="shared" si="157"/>
        <v>0.25633093781684935</v>
      </c>
      <c r="D67" s="18">
        <f t="shared" si="157"/>
        <v>0.22426646005990181</v>
      </c>
      <c r="E67" s="18">
        <f t="shared" si="157"/>
        <v>0.24396164728783307</v>
      </c>
      <c r="F67" s="18">
        <f t="shared" si="157"/>
        <v>0.27900817700192276</v>
      </c>
      <c r="H67" s="68">
        <f t="shared" si="105"/>
        <v>81.543590331736809</v>
      </c>
      <c r="I67" s="69">
        <f t="shared" si="106"/>
        <v>71.729400626245919</v>
      </c>
      <c r="J67" s="69">
        <f t="shared" si="107"/>
        <v>153.27299095798273</v>
      </c>
      <c r="L67" t="str">
        <f t="shared" si="140"/>
        <v>81 Process, plant and machine operatives</v>
      </c>
      <c r="M67" s="18">
        <f t="shared" si="158"/>
        <v>0.2050362186236509</v>
      </c>
      <c r="N67" s="18">
        <f t="shared" si="158"/>
        <v>0.21234864656254956</v>
      </c>
      <c r="O67" s="18">
        <f t="shared" si="158"/>
        <v>0.19813612072884629</v>
      </c>
      <c r="P67" s="18">
        <f t="shared" si="158"/>
        <v>0.2380513355750131</v>
      </c>
      <c r="Q67" s="18">
        <f t="shared" si="158"/>
        <v>0.28457079472025154</v>
      </c>
      <c r="S67" s="68">
        <f t="shared" si="109"/>
        <v>109.52191605796662</v>
      </c>
      <c r="T67" s="69">
        <f t="shared" si="110"/>
        <v>73.828776343989517</v>
      </c>
      <c r="U67" s="69">
        <f t="shared" si="111"/>
        <v>183.35069240195617</v>
      </c>
      <c r="W67" t="str">
        <f t="shared" si="141"/>
        <v>81 Process, plant and machine operatives</v>
      </c>
      <c r="X67" s="18">
        <f t="shared" si="159"/>
        <v>0.2725673095076156</v>
      </c>
      <c r="Y67" s="18">
        <f t="shared" si="159"/>
        <v>0.25965246953410664</v>
      </c>
      <c r="Z67" s="18">
        <f t="shared" si="159"/>
        <v>0.24515075796160754</v>
      </c>
      <c r="AA67" s="18">
        <f t="shared" si="159"/>
        <v>0.3351834109140831</v>
      </c>
      <c r="AB67" s="18">
        <f t="shared" si="159"/>
        <v>0.44363400081653231</v>
      </c>
      <c r="AD67" s="68">
        <f t="shared" si="113"/>
        <v>120.57274538135685</v>
      </c>
      <c r="AE67" s="69">
        <f t="shared" si="114"/>
        <v>80.881622901396284</v>
      </c>
      <c r="AF67" s="69">
        <f t="shared" si="115"/>
        <v>201.45436828275311</v>
      </c>
      <c r="AH67" t="str">
        <f t="shared" si="142"/>
        <v>81 Process, plant and machine operatives</v>
      </c>
      <c r="AI67" s="18">
        <f t="shared" si="160"/>
        <v>0.43285601810853114</v>
      </c>
      <c r="AJ67" s="18">
        <f t="shared" si="160"/>
        <v>0.47340279285227221</v>
      </c>
      <c r="AK67" s="18">
        <f t="shared" si="160"/>
        <v>0.45585262626613315</v>
      </c>
      <c r="AL67" s="18">
        <f t="shared" si="160"/>
        <v>0.64415494891886038</v>
      </c>
      <c r="AM67" s="18">
        <f t="shared" si="160"/>
        <v>0.91120003490999113</v>
      </c>
      <c r="AO67" s="68">
        <f t="shared" si="117"/>
        <v>119.14363756693123</v>
      </c>
      <c r="AP67" s="69">
        <f t="shared" si="118"/>
        <v>78.584850524515232</v>
      </c>
      <c r="AQ67" s="69">
        <f t="shared" si="119"/>
        <v>197.72848809144645</v>
      </c>
      <c r="AS67" t="str">
        <f t="shared" si="143"/>
        <v>81 Process, plant and machine operatives</v>
      </c>
      <c r="AT67" s="18">
        <f t="shared" si="161"/>
        <v>1.0665184386478006</v>
      </c>
      <c r="AU67" s="18">
        <f t="shared" si="161"/>
        <v>1.0964592604035972</v>
      </c>
      <c r="AV67" s="18">
        <f t="shared" si="161"/>
        <v>1.0268922678357628</v>
      </c>
      <c r="AW67" s="18">
        <f t="shared" si="161"/>
        <v>1.1834396253354962</v>
      </c>
      <c r="AX67" s="18">
        <f t="shared" si="161"/>
        <v>1.3062100882968501</v>
      </c>
      <c r="AZ67" s="68">
        <f t="shared" si="121"/>
        <v>47.560131617651038</v>
      </c>
      <c r="BA67" s="69">
        <f t="shared" si="122"/>
        <v>60.539217765269903</v>
      </c>
      <c r="BB67" s="69">
        <f t="shared" si="123"/>
        <v>108.09934938292093</v>
      </c>
      <c r="BD67" t="str">
        <f t="shared" si="144"/>
        <v>81 Process, plant and machine operatives</v>
      </c>
      <c r="BE67" s="18">
        <f t="shared" si="162"/>
        <v>1.6854620442743435</v>
      </c>
      <c r="BF67" s="18">
        <f t="shared" si="162"/>
        <v>1.7596721545994589</v>
      </c>
      <c r="BG67" s="18">
        <f t="shared" si="162"/>
        <v>1.6370840687228316</v>
      </c>
      <c r="BH67" s="18">
        <f t="shared" si="162"/>
        <v>1.873121763928566</v>
      </c>
      <c r="BI67" s="18">
        <f t="shared" si="162"/>
        <v>2.0789860386752337</v>
      </c>
      <c r="BK67" s="68">
        <f t="shared" si="125"/>
        <v>22.552313172087747</v>
      </c>
      <c r="BL67" s="69">
        <f t="shared" si="126"/>
        <v>41.84368616801045</v>
      </c>
      <c r="BM67" s="69">
        <f t="shared" si="127"/>
        <v>64.3959993400982</v>
      </c>
      <c r="BO67" t="str">
        <f t="shared" si="145"/>
        <v>81 Process, plant and machine operatives</v>
      </c>
      <c r="BP67" s="18">
        <f t="shared" si="163"/>
        <v>2.1122238749873201</v>
      </c>
      <c r="BQ67" s="18">
        <f t="shared" si="163"/>
        <v>2.4494583880712062</v>
      </c>
      <c r="BR67" s="18">
        <f t="shared" si="163"/>
        <v>2.2184017560177525</v>
      </c>
      <c r="BS67" s="18">
        <f t="shared" si="163"/>
        <v>2.5224767679475049</v>
      </c>
      <c r="BT67" s="18">
        <f t="shared" si="163"/>
        <v>2.7489075398751073</v>
      </c>
      <c r="BV67" s="68">
        <f t="shared" si="129"/>
        <v>0.94618636772505293</v>
      </c>
      <c r="BW67" s="69">
        <f t="shared" si="130"/>
        <v>40.439194410992805</v>
      </c>
      <c r="BX67" s="69">
        <f t="shared" si="131"/>
        <v>41.38538077871786</v>
      </c>
      <c r="BZ67" t="str">
        <f t="shared" si="146"/>
        <v>81 Process, plant and machine operatives</v>
      </c>
      <c r="CA67" s="18">
        <f t="shared" si="164"/>
        <v>2.8517933508249107</v>
      </c>
      <c r="CB67" s="18">
        <f t="shared" si="164"/>
        <v>2.7349262341084271</v>
      </c>
      <c r="CC67" s="18">
        <f t="shared" si="164"/>
        <v>2.7378538169903299</v>
      </c>
      <c r="CD67" s="18">
        <f t="shared" si="164"/>
        <v>2.7874652247049898</v>
      </c>
      <c r="CE67" s="18">
        <f t="shared" si="164"/>
        <v>1.8457845597735125</v>
      </c>
      <c r="CG67" s="68">
        <f t="shared" si="133"/>
        <v>-57.614101047336305</v>
      </c>
      <c r="CH67" s="69">
        <f t="shared" si="134"/>
        <v>25.502375052397184</v>
      </c>
      <c r="CI67" s="69">
        <f t="shared" si="135"/>
        <v>-32.111725994939114</v>
      </c>
      <c r="CK67" t="str">
        <f t="shared" si="147"/>
        <v>81 Process, plant and machine operatives</v>
      </c>
      <c r="CL67" s="18">
        <f t="shared" si="165"/>
        <v>3.7059760786202571</v>
      </c>
      <c r="CM67" s="18">
        <f t="shared" si="165"/>
        <v>3.315413382181124</v>
      </c>
      <c r="CN67" s="18">
        <f t="shared" si="165"/>
        <v>3.1031628339502721</v>
      </c>
      <c r="CO67" s="18">
        <f t="shared" si="165"/>
        <v>1.9039233065951959</v>
      </c>
      <c r="CP67" s="18">
        <f t="shared" si="165"/>
        <v>1.4083588838362553</v>
      </c>
      <c r="CR67" s="68">
        <f t="shared" si="137"/>
        <v>-59.646584281167804</v>
      </c>
      <c r="CS67" s="69">
        <f t="shared" si="138"/>
        <v>12.89055804575662</v>
      </c>
      <c r="CT67" s="69">
        <f t="shared" si="139"/>
        <v>-46.756026235411177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0.58768793998002755</v>
      </c>
      <c r="C68" s="18">
        <f t="shared" si="157"/>
        <v>0.68214161958055231</v>
      </c>
      <c r="D68" s="18">
        <f t="shared" si="157"/>
        <v>0.57152572683210512</v>
      </c>
      <c r="E68" s="18">
        <f t="shared" si="157"/>
        <v>0.60430391778202475</v>
      </c>
      <c r="F68" s="18">
        <f t="shared" si="157"/>
        <v>0.65522178428555367</v>
      </c>
      <c r="H68" s="68">
        <f t="shared" si="105"/>
        <v>67.294190578395103</v>
      </c>
      <c r="I68" s="69">
        <f t="shared" si="106"/>
        <v>88.134716306096493</v>
      </c>
      <c r="J68" s="69">
        <f t="shared" si="107"/>
        <v>155.4289068844916</v>
      </c>
      <c r="L68" t="str">
        <f t="shared" si="140"/>
        <v>82 Transport and mobile machine drivers and operatives</v>
      </c>
      <c r="M68" s="18">
        <f t="shared" si="158"/>
        <v>0.60327540565012561</v>
      </c>
      <c r="N68" s="18">
        <f t="shared" si="158"/>
        <v>0.69699224573605334</v>
      </c>
      <c r="O68" s="18">
        <f t="shared" si="158"/>
        <v>0.62397617551154816</v>
      </c>
      <c r="P68" s="18">
        <f t="shared" si="158"/>
        <v>0.60796721666380316</v>
      </c>
      <c r="Q68" s="18">
        <f t="shared" si="158"/>
        <v>0.6559867789129521</v>
      </c>
      <c r="S68" s="68">
        <f t="shared" si="109"/>
        <v>53.366273304207148</v>
      </c>
      <c r="T68" s="69">
        <f t="shared" si="110"/>
        <v>79.705213398169874</v>
      </c>
      <c r="U68" s="69">
        <f t="shared" si="111"/>
        <v>133.07148670237703</v>
      </c>
      <c r="W68" t="str">
        <f t="shared" si="141"/>
        <v>82 Transport and mobile machine drivers and operatives</v>
      </c>
      <c r="X68" s="18">
        <f t="shared" si="159"/>
        <v>0.83014277138442083</v>
      </c>
      <c r="Y68" s="18">
        <f t="shared" si="159"/>
        <v>1.01232359879815</v>
      </c>
      <c r="Z68" s="18">
        <f t="shared" si="159"/>
        <v>0.8883029438732396</v>
      </c>
      <c r="AA68" s="18">
        <f t="shared" si="159"/>
        <v>0.90699097521353322</v>
      </c>
      <c r="AB68" s="18">
        <f t="shared" si="159"/>
        <v>1.0555130750918409</v>
      </c>
      <c r="AD68" s="68">
        <f t="shared" si="113"/>
        <v>44.83141754152085</v>
      </c>
      <c r="AE68" s="69">
        <f t="shared" si="114"/>
        <v>80.02801480878199</v>
      </c>
      <c r="AF68" s="69">
        <f t="shared" si="115"/>
        <v>124.85943235030284</v>
      </c>
      <c r="AH68" t="str">
        <f t="shared" si="142"/>
        <v>82 Transport and mobile machine drivers and operatives</v>
      </c>
      <c r="AI68" s="18">
        <f t="shared" si="160"/>
        <v>1.2526822766985166</v>
      </c>
      <c r="AJ68" s="18">
        <f t="shared" si="160"/>
        <v>1.6206763795213956</v>
      </c>
      <c r="AK68" s="18">
        <f t="shared" si="160"/>
        <v>1.3972914097376519</v>
      </c>
      <c r="AL68" s="18">
        <f t="shared" si="160"/>
        <v>1.5071605524973777</v>
      </c>
      <c r="AM68" s="18">
        <f t="shared" si="160"/>
        <v>1.644400870910814</v>
      </c>
      <c r="AO68" s="68">
        <f t="shared" si="117"/>
        <v>29.020971804873668</v>
      </c>
      <c r="AP68" s="69">
        <f t="shared" si="118"/>
        <v>76.393405254672402</v>
      </c>
      <c r="AQ68" s="69">
        <f t="shared" si="119"/>
        <v>105.41437705954608</v>
      </c>
      <c r="AS68" t="str">
        <f t="shared" si="143"/>
        <v>82 Transport and mobile machine drivers and operatives</v>
      </c>
      <c r="AT68" s="18">
        <f t="shared" si="161"/>
        <v>2.2587254663380447</v>
      </c>
      <c r="AU68" s="18">
        <f t="shared" si="161"/>
        <v>2.6257432548361912</v>
      </c>
      <c r="AV68" s="18">
        <f t="shared" si="161"/>
        <v>2.3783748964453122</v>
      </c>
      <c r="AW68" s="18">
        <f t="shared" si="161"/>
        <v>2.3683503512530959</v>
      </c>
      <c r="AX68" s="18">
        <f t="shared" si="161"/>
        <v>2.3982839362403916</v>
      </c>
      <c r="AZ68" s="68">
        <f t="shared" si="121"/>
        <v>16.977186149548722</v>
      </c>
      <c r="BA68" s="69">
        <f t="shared" si="122"/>
        <v>72.609954967842484</v>
      </c>
      <c r="BB68" s="69">
        <f t="shared" si="123"/>
        <v>89.587141117391212</v>
      </c>
      <c r="BD68" t="str">
        <f t="shared" si="144"/>
        <v>82 Transport and mobile machine drivers and operatives</v>
      </c>
      <c r="BE68" s="18">
        <f t="shared" si="162"/>
        <v>3.3559379960549673</v>
      </c>
      <c r="BF68" s="18">
        <f t="shared" si="162"/>
        <v>3.7484849959950188</v>
      </c>
      <c r="BG68" s="18">
        <f t="shared" si="162"/>
        <v>3.3599116377369747</v>
      </c>
      <c r="BH68" s="18">
        <f t="shared" si="162"/>
        <v>3.5438048545088083</v>
      </c>
      <c r="BI68" s="18">
        <f t="shared" si="162"/>
        <v>3.9104301903167022</v>
      </c>
      <c r="BK68" s="68">
        <f t="shared" si="125"/>
        <v>12.314959139750991</v>
      </c>
      <c r="BL68" s="69">
        <f t="shared" si="126"/>
        <v>53.732079236163088</v>
      </c>
      <c r="BM68" s="69">
        <f t="shared" si="127"/>
        <v>66.047038375914084</v>
      </c>
      <c r="BO68" t="str">
        <f t="shared" si="145"/>
        <v>82 Transport and mobile machine drivers and operatives</v>
      </c>
      <c r="BP68" s="18">
        <f t="shared" si="163"/>
        <v>4.9086879845905154</v>
      </c>
      <c r="BQ68" s="18">
        <f t="shared" si="163"/>
        <v>5.9213722288344952</v>
      </c>
      <c r="BR68" s="18">
        <f t="shared" si="163"/>
        <v>4.9683536996172446</v>
      </c>
      <c r="BS68" s="18">
        <f t="shared" si="163"/>
        <v>5.0519479683734376</v>
      </c>
      <c r="BT68" s="18">
        <f t="shared" si="163"/>
        <v>5.4851173794836372</v>
      </c>
      <c r="BV68" s="68">
        <f t="shared" si="129"/>
        <v>-10.061963049913984</v>
      </c>
      <c r="BW68" s="69">
        <f t="shared" si="130"/>
        <v>51.355905210776108</v>
      </c>
      <c r="BX68" s="69">
        <f t="shared" si="131"/>
        <v>41.29394216086213</v>
      </c>
      <c r="BZ68" t="str">
        <f t="shared" si="146"/>
        <v>82 Transport and mobile machine drivers and operatives</v>
      </c>
      <c r="CA68" s="18">
        <f t="shared" si="164"/>
        <v>7.3581310483856504</v>
      </c>
      <c r="CB68" s="18">
        <f t="shared" si="164"/>
        <v>7.564225966128749</v>
      </c>
      <c r="CC68" s="18">
        <f t="shared" si="164"/>
        <v>6.6779124882179284</v>
      </c>
      <c r="CD68" s="18">
        <f t="shared" si="164"/>
        <v>6.4243001342621922</v>
      </c>
      <c r="CE68" s="18">
        <f t="shared" si="164"/>
        <v>6.903288339983531</v>
      </c>
      <c r="CG68" s="68">
        <f t="shared" si="133"/>
        <v>-35.007096991537551</v>
      </c>
      <c r="CH68" s="69">
        <f t="shared" si="134"/>
        <v>37.068523151211899</v>
      </c>
      <c r="CI68" s="69">
        <f t="shared" si="135"/>
        <v>2.0614261596743546</v>
      </c>
      <c r="CK68" t="str">
        <f t="shared" si="147"/>
        <v>82 Transport and mobile machine drivers and operatives</v>
      </c>
      <c r="CL68" s="18">
        <f t="shared" si="165"/>
        <v>8.7095458865836175</v>
      </c>
      <c r="CM68" s="18">
        <f t="shared" si="165"/>
        <v>10.286125986676096</v>
      </c>
      <c r="CN68" s="18">
        <f t="shared" si="165"/>
        <v>9.2381206710750661</v>
      </c>
      <c r="CO68" s="18">
        <f t="shared" si="165"/>
        <v>9.0572702899646824</v>
      </c>
      <c r="CP68" s="18">
        <f t="shared" si="165"/>
        <v>6.9989828885411232</v>
      </c>
      <c r="CR68" s="68">
        <f t="shared" si="137"/>
        <v>-32.636781329320449</v>
      </c>
      <c r="CS68" s="69">
        <f t="shared" si="138"/>
        <v>31.5595348722685</v>
      </c>
      <c r="CT68" s="69">
        <f t="shared" si="139"/>
        <v>-1.0772464570519411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7.8674217900665169E-3</v>
      </c>
      <c r="C69" s="18">
        <f t="shared" si="157"/>
        <v>5.0941724521988592E-3</v>
      </c>
      <c r="D69" s="18">
        <f t="shared" si="157"/>
        <v>4.7700427097066966E-3</v>
      </c>
      <c r="E69" s="18">
        <f t="shared" si="157"/>
        <v>1.7075909356749942E-2</v>
      </c>
      <c r="F69" s="18">
        <f t="shared" si="157"/>
        <v>2.0685078866947228E-2</v>
      </c>
      <c r="H69" s="68">
        <f t="shared" si="105"/>
        <v>532.79527845325572</v>
      </c>
      <c r="I69" s="69">
        <f t="shared" si="106"/>
        <v>322.92481798660219</v>
      </c>
      <c r="J69" s="69">
        <f t="shared" si="107"/>
        <v>855.72009643985791</v>
      </c>
      <c r="L69" t="str">
        <f t="shared" si="140"/>
        <v>91 Elementary trades and related occupations</v>
      </c>
      <c r="M69" s="18">
        <f t="shared" si="158"/>
        <v>0.13812213779855248</v>
      </c>
      <c r="N69" s="18">
        <f t="shared" si="158"/>
        <v>0.1334320340099793</v>
      </c>
      <c r="O69" s="18">
        <f t="shared" si="158"/>
        <v>0.1132926755859322</v>
      </c>
      <c r="P69" s="18">
        <f t="shared" si="158"/>
        <v>0.2034453728107915</v>
      </c>
      <c r="Q69" s="18">
        <f t="shared" si="158"/>
        <v>0.26291282137883465</v>
      </c>
      <c r="S69" s="68">
        <f t="shared" si="109"/>
        <v>238.54212686294733</v>
      </c>
      <c r="T69" s="69">
        <f t="shared" si="110"/>
        <v>131.77524707820163</v>
      </c>
      <c r="U69" s="69">
        <f t="shared" si="111"/>
        <v>370.31737394114896</v>
      </c>
      <c r="W69" t="str">
        <f t="shared" si="141"/>
        <v>91 Elementary trades and related occupations</v>
      </c>
      <c r="X69" s="18">
        <f t="shared" si="159"/>
        <v>0.2720454248257278</v>
      </c>
      <c r="Y69" s="18">
        <f t="shared" si="159"/>
        <v>0.25073849465294318</v>
      </c>
      <c r="Z69" s="18">
        <f t="shared" si="159"/>
        <v>0.21695771192862834</v>
      </c>
      <c r="AA69" s="18">
        <f t="shared" si="159"/>
        <v>0.50374983681855956</v>
      </c>
      <c r="AB69" s="18">
        <f t="shared" si="159"/>
        <v>0.62613130808552786</v>
      </c>
      <c r="AD69" s="68">
        <f t="shared" si="113"/>
        <v>251.76335381216956</v>
      </c>
      <c r="AE69" s="69">
        <f t="shared" si="114"/>
        <v>167.11603904420764</v>
      </c>
      <c r="AF69" s="69">
        <f t="shared" si="115"/>
        <v>418.87939285637719</v>
      </c>
      <c r="AH69" t="str">
        <f t="shared" si="142"/>
        <v>91 Elementary trades and related occupations</v>
      </c>
      <c r="AI69" s="18">
        <f t="shared" si="160"/>
        <v>0.67005264217318627</v>
      </c>
      <c r="AJ69" s="18">
        <f t="shared" si="160"/>
        <v>0.70050820046244899</v>
      </c>
      <c r="AK69" s="18">
        <f t="shared" si="160"/>
        <v>0.59060875275645264</v>
      </c>
      <c r="AL69" s="18">
        <f t="shared" si="160"/>
        <v>1.37725499989205</v>
      </c>
      <c r="AM69" s="18">
        <f t="shared" si="160"/>
        <v>1.8251033843724076</v>
      </c>
      <c r="AO69" s="68">
        <f t="shared" si="117"/>
        <v>238.78735426815248</v>
      </c>
      <c r="AP69" s="69">
        <f t="shared" si="118"/>
        <v>156.80401872518806</v>
      </c>
      <c r="AQ69" s="69">
        <f t="shared" si="119"/>
        <v>395.59137299334054</v>
      </c>
      <c r="AS69" t="str">
        <f t="shared" si="143"/>
        <v>91 Elementary trades and related occupations</v>
      </c>
      <c r="AT69" s="18">
        <f t="shared" si="161"/>
        <v>0.83602711981477018</v>
      </c>
      <c r="AU69" s="18">
        <f t="shared" si="161"/>
        <v>0.73601104167460529</v>
      </c>
      <c r="AV69" s="18">
        <f t="shared" si="161"/>
        <v>0.73807661739819475</v>
      </c>
      <c r="AW69" s="18">
        <f t="shared" si="161"/>
        <v>1.6204624716183704</v>
      </c>
      <c r="AX69" s="18">
        <f t="shared" si="161"/>
        <v>1.9385110744045122</v>
      </c>
      <c r="AZ69" s="68">
        <f t="shared" si="121"/>
        <v>204.68264952491896</v>
      </c>
      <c r="BA69" s="69">
        <f t="shared" si="122"/>
        <v>136.98640070682956</v>
      </c>
      <c r="BB69" s="69">
        <f t="shared" si="123"/>
        <v>341.66905023174849</v>
      </c>
      <c r="BD69" t="str">
        <f t="shared" si="144"/>
        <v>91 Elementary trades and related occupations</v>
      </c>
      <c r="BE69" s="18">
        <f t="shared" si="162"/>
        <v>1.1569669102455185</v>
      </c>
      <c r="BF69" s="18">
        <f t="shared" si="162"/>
        <v>1.0254972297686251</v>
      </c>
      <c r="BG69" s="18">
        <f t="shared" si="162"/>
        <v>0.95878944302778368</v>
      </c>
      <c r="BH69" s="18">
        <f t="shared" si="162"/>
        <v>1.7689881231446294</v>
      </c>
      <c r="BI69" s="18">
        <f t="shared" si="162"/>
        <v>2.2127301405308892</v>
      </c>
      <c r="BK69" s="68">
        <f t="shared" si="125"/>
        <v>122.71328840375379</v>
      </c>
      <c r="BL69" s="69">
        <f t="shared" si="126"/>
        <v>83.576668563978828</v>
      </c>
      <c r="BM69" s="69">
        <f t="shared" si="127"/>
        <v>206.28995696773259</v>
      </c>
      <c r="BO69" t="str">
        <f t="shared" si="145"/>
        <v>91 Elementary trades and related occupations</v>
      </c>
      <c r="BP69" s="18">
        <f t="shared" si="163"/>
        <v>1.802323369928976</v>
      </c>
      <c r="BQ69" s="18">
        <f t="shared" si="163"/>
        <v>1.7484907391763207</v>
      </c>
      <c r="BR69" s="18">
        <f t="shared" si="163"/>
        <v>1.6253530529714486</v>
      </c>
      <c r="BS69" s="18">
        <f t="shared" si="163"/>
        <v>2.8282579596567623</v>
      </c>
      <c r="BT69" s="18">
        <f t="shared" si="163"/>
        <v>3.4824783618953186</v>
      </c>
      <c r="BV69" s="68">
        <f t="shared" si="129"/>
        <v>74.546321073195543</v>
      </c>
      <c r="BW69" s="69">
        <f t="shared" si="130"/>
        <v>64.910784232290794</v>
      </c>
      <c r="BX69" s="69">
        <f t="shared" si="131"/>
        <v>139.45710530548635</v>
      </c>
      <c r="BZ69" t="str">
        <f t="shared" si="146"/>
        <v>91 Elementary trades and related occupations</v>
      </c>
      <c r="CA69" s="18">
        <f t="shared" si="164"/>
        <v>3.3764959901793485</v>
      </c>
      <c r="CB69" s="18">
        <f t="shared" si="164"/>
        <v>2.9590110516897279</v>
      </c>
      <c r="CC69" s="18">
        <f t="shared" si="164"/>
        <v>2.9206653925350876</v>
      </c>
      <c r="CD69" s="18">
        <f t="shared" si="164"/>
        <v>5.0577014063015806</v>
      </c>
      <c r="CE69" s="18">
        <f t="shared" si="164"/>
        <v>6.272821565972003</v>
      </c>
      <c r="CG69" s="68">
        <f t="shared" si="133"/>
        <v>35.030468662474583</v>
      </c>
      <c r="CH69" s="69">
        <f t="shared" si="134"/>
        <v>56.6257843570218</v>
      </c>
      <c r="CI69" s="69">
        <f t="shared" si="135"/>
        <v>91.656253019496376</v>
      </c>
      <c r="CK69" t="str">
        <f t="shared" si="147"/>
        <v>91 Elementary trades and related occupations</v>
      </c>
      <c r="CL69" s="18">
        <f t="shared" si="165"/>
        <v>4.6936497414607175</v>
      </c>
      <c r="CM69" s="18">
        <f t="shared" si="165"/>
        <v>3.988991091108228</v>
      </c>
      <c r="CN69" s="18">
        <f t="shared" si="165"/>
        <v>4.2007423700548676</v>
      </c>
      <c r="CO69" s="18">
        <f t="shared" si="165"/>
        <v>8.7020415567006388</v>
      </c>
      <c r="CP69" s="18">
        <f t="shared" si="165"/>
        <v>10.346537950634422</v>
      </c>
      <c r="CR69" s="68">
        <f t="shared" si="137"/>
        <v>118.99819575572789</v>
      </c>
      <c r="CS69" s="69">
        <f t="shared" si="138"/>
        <v>58.513953928164156</v>
      </c>
      <c r="CT69" s="69">
        <f t="shared" si="139"/>
        <v>177.51214968389203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0.48038723340779238</v>
      </c>
      <c r="C70" s="18">
        <f t="shared" si="157"/>
        <v>0.4648763022090065</v>
      </c>
      <c r="D70" s="18">
        <f t="shared" si="157"/>
        <v>0.46128350621803804</v>
      </c>
      <c r="E70" s="18">
        <f t="shared" si="157"/>
        <v>0.40944041990457741</v>
      </c>
      <c r="F70" s="18">
        <f t="shared" si="157"/>
        <v>0.39042324520052513</v>
      </c>
      <c r="H70" s="68">
        <f t="shared" si="105"/>
        <v>23.508275377890921</v>
      </c>
      <c r="I70" s="69">
        <f t="shared" si="106"/>
        <v>61.058607465888237</v>
      </c>
      <c r="J70" s="69">
        <f t="shared" si="107"/>
        <v>84.566882843779155</v>
      </c>
      <c r="L70" t="str">
        <f t="shared" ref="L70" si="166">A70</f>
        <v>92 Elementary administration and service occupations</v>
      </c>
      <c r="M70" s="18">
        <f t="shared" si="158"/>
        <v>1.9994590940302499</v>
      </c>
      <c r="N70" s="18">
        <f t="shared" si="158"/>
        <v>2.1446444048291222</v>
      </c>
      <c r="O70" s="18">
        <f t="shared" si="158"/>
        <v>2.1565723133502366</v>
      </c>
      <c r="P70" s="18">
        <f t="shared" si="158"/>
        <v>2.1490588223813534</v>
      </c>
      <c r="Q70" s="18">
        <f t="shared" si="158"/>
        <v>2.3060271818684139</v>
      </c>
      <c r="S70" s="68">
        <f t="shared" si="109"/>
        <v>55.992307683908969</v>
      </c>
      <c r="T70" s="69">
        <f t="shared" si="110"/>
        <v>72.279807889069787</v>
      </c>
      <c r="U70" s="69">
        <f t="shared" si="111"/>
        <v>128.27211557297875</v>
      </c>
      <c r="W70" t="str">
        <f t="shared" ref="W70" si="167">A70</f>
        <v>92 Elementary administration and service occupations</v>
      </c>
      <c r="X70" s="18">
        <f t="shared" si="159"/>
        <v>3.5892419655557997</v>
      </c>
      <c r="Y70" s="18">
        <f t="shared" si="159"/>
        <v>3.9305569985682429</v>
      </c>
      <c r="Z70" s="18">
        <f t="shared" si="159"/>
        <v>3.8738717775155465</v>
      </c>
      <c r="AA70" s="18">
        <f t="shared" si="159"/>
        <v>3.8510074823730092</v>
      </c>
      <c r="AB70" s="18">
        <f t="shared" si="159"/>
        <v>4.2609673313658734</v>
      </c>
      <c r="AD70" s="68">
        <f t="shared" si="113"/>
        <v>34.067412631880032</v>
      </c>
      <c r="AE70" s="69">
        <f t="shared" si="114"/>
        <v>72.107735710507399</v>
      </c>
      <c r="AF70" s="69">
        <f t="shared" si="115"/>
        <v>106.17514834238744</v>
      </c>
      <c r="AH70" t="str">
        <f t="shared" ref="AH70" si="168">L70</f>
        <v>92 Elementary administration and service occupations</v>
      </c>
      <c r="AI70" s="18">
        <f t="shared" si="160"/>
        <v>6.0126987411583004</v>
      </c>
      <c r="AJ70" s="18">
        <f t="shared" si="160"/>
        <v>7.1446891814126401</v>
      </c>
      <c r="AK70" s="18">
        <f t="shared" si="160"/>
        <v>7.1958598026572336</v>
      </c>
      <c r="AL70" s="18">
        <f t="shared" si="160"/>
        <v>7.3954737202366756</v>
      </c>
      <c r="AM70" s="18">
        <f t="shared" si="160"/>
        <v>8.4551646460146941</v>
      </c>
      <c r="AO70" s="68">
        <f t="shared" si="117"/>
        <v>28.818718759572821</v>
      </c>
      <c r="AP70" s="69">
        <f t="shared" si="118"/>
        <v>67.273600618154177</v>
      </c>
      <c r="AQ70" s="69">
        <f t="shared" si="119"/>
        <v>96.092319377726994</v>
      </c>
      <c r="AS70" t="str">
        <f t="shared" ref="AS70" si="169">W70</f>
        <v>92 Elementary administration and service occupations</v>
      </c>
      <c r="AT70" s="18">
        <f t="shared" si="161"/>
        <v>6.014664045601938</v>
      </c>
      <c r="AU70" s="18">
        <f t="shared" si="161"/>
        <v>6.2960178468429522</v>
      </c>
      <c r="AV70" s="18">
        <f t="shared" si="161"/>
        <v>6.4965947435107534</v>
      </c>
      <c r="AW70" s="18">
        <f t="shared" si="161"/>
        <v>6.4074105610045189</v>
      </c>
      <c r="AX70" s="18">
        <f t="shared" si="161"/>
        <v>7.2078917168174588</v>
      </c>
      <c r="AZ70" s="68">
        <f t="shared" si="121"/>
        <v>28.707353787601132</v>
      </c>
      <c r="BA70" s="69">
        <f t="shared" si="122"/>
        <v>66.106543327745754</v>
      </c>
      <c r="BB70" s="69">
        <f t="shared" si="123"/>
        <v>94.81389711534689</v>
      </c>
      <c r="BD70" t="str">
        <f t="shared" ref="BD70" si="170">AH70</f>
        <v>92 Elementary administration and service occupations</v>
      </c>
      <c r="BE70" s="18">
        <f t="shared" si="162"/>
        <v>10.019128733566808</v>
      </c>
      <c r="BF70" s="18">
        <f t="shared" si="162"/>
        <v>9.4215468053820892</v>
      </c>
      <c r="BG70" s="18">
        <f t="shared" si="162"/>
        <v>9.1288564696184231</v>
      </c>
      <c r="BH70" s="18">
        <f t="shared" si="162"/>
        <v>7.7209169718652628</v>
      </c>
      <c r="BI70" s="18">
        <f t="shared" si="162"/>
        <v>7.1689218853593095</v>
      </c>
      <c r="BK70" s="68">
        <f t="shared" si="125"/>
        <v>-24.215848645317994</v>
      </c>
      <c r="BL70" s="69">
        <f t="shared" si="126"/>
        <v>41.226548559734184</v>
      </c>
      <c r="BM70" s="69">
        <f t="shared" si="127"/>
        <v>17.010699914416186</v>
      </c>
      <c r="BO70" t="str">
        <f t="shared" ref="BO70" si="171">AS70</f>
        <v>92 Elementary administration and service occupations</v>
      </c>
      <c r="BP70" s="18">
        <f t="shared" si="163"/>
        <v>15.106305877824401</v>
      </c>
      <c r="BQ70" s="18">
        <f t="shared" si="163"/>
        <v>15.487828977873209</v>
      </c>
      <c r="BR70" s="18">
        <f t="shared" si="163"/>
        <v>14.998672143452008</v>
      </c>
      <c r="BS70" s="18">
        <f t="shared" si="163"/>
        <v>14.256552863808029</v>
      </c>
      <c r="BT70" s="18">
        <f t="shared" si="163"/>
        <v>14.722847822405264</v>
      </c>
      <c r="BV70" s="68">
        <f t="shared" si="129"/>
        <v>-20.033332920175688</v>
      </c>
      <c r="BW70" s="69">
        <f t="shared" si="130"/>
        <v>40.885779466645793</v>
      </c>
      <c r="BX70" s="69">
        <f t="shared" si="131"/>
        <v>20.852446546470109</v>
      </c>
      <c r="BZ70" t="str">
        <f t="shared" ref="BZ70" si="172">BD70</f>
        <v>92 Elementary administration and service occupations</v>
      </c>
      <c r="CA70" s="18">
        <f t="shared" si="164"/>
        <v>20.191348841914987</v>
      </c>
      <c r="CB70" s="18">
        <f t="shared" si="164"/>
        <v>21.335833653019204</v>
      </c>
      <c r="CC70" s="18">
        <f t="shared" si="164"/>
        <v>20.642360234408567</v>
      </c>
      <c r="CD70" s="18">
        <f t="shared" si="164"/>
        <v>20.024896278794625</v>
      </c>
      <c r="CE70" s="18">
        <f t="shared" si="164"/>
        <v>20.368418549712018</v>
      </c>
      <c r="CG70" s="68">
        <f t="shared" si="133"/>
        <v>-37.963312012617536</v>
      </c>
      <c r="CH70" s="69">
        <f t="shared" si="134"/>
        <v>32.191303672311342</v>
      </c>
      <c r="CI70" s="69">
        <f t="shared" si="135"/>
        <v>-5.7720083403061864</v>
      </c>
      <c r="CK70" t="str">
        <f t="shared" ref="CK70" si="173">BO70</f>
        <v>92 Elementary administration and service occupations</v>
      </c>
      <c r="CL70" s="18">
        <f t="shared" si="165"/>
        <v>28.033703764655254</v>
      </c>
      <c r="CM70" s="18">
        <f t="shared" si="165"/>
        <v>24.836336142512227</v>
      </c>
      <c r="CN70" s="18">
        <f t="shared" si="165"/>
        <v>24.052199481619478</v>
      </c>
      <c r="CO70" s="18">
        <f t="shared" si="165"/>
        <v>16.467876558699938</v>
      </c>
      <c r="CP70" s="18">
        <f t="shared" si="165"/>
        <v>13.051042926276512</v>
      </c>
      <c r="CR70" s="68">
        <f t="shared" si="137"/>
        <v>-51.753929173162163</v>
      </c>
      <c r="CS70" s="69">
        <f t="shared" si="138"/>
        <v>15.275357027314776</v>
      </c>
      <c r="CT70" s="69">
        <f t="shared" si="139"/>
        <v>-36.47857214584738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45.924534498438923</v>
      </c>
      <c r="I72" s="67">
        <f>IF(D35&gt;0,I35/D35*100,0)</f>
        <v>60.16891760211994</v>
      </c>
      <c r="J72" s="67">
        <f t="shared" ref="J72" si="175">IF(D35&gt;0,(J35/D35)*100,0)</f>
        <v>106.09345210055888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45.88236187838897</v>
      </c>
      <c r="T72" s="67">
        <f t="shared" ref="T72" si="177">IF(O35&gt;0,T35/O35*100,0)</f>
        <v>63.448398111584837</v>
      </c>
      <c r="U72" s="67">
        <f t="shared" ref="U72" si="178">IF(O35&gt;0,(U35/O35)*100,0)</f>
        <v>109.33075998997381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21.887807553945301</v>
      </c>
      <c r="AE72" s="67">
        <f t="shared" ref="AE72" si="180">IF(Z35&gt;0,AE35/Z35*100,0)</f>
        <v>59.734204269003278</v>
      </c>
      <c r="AF72" s="67">
        <f t="shared" ref="AF72" si="181">IF(Z35&gt;0,(AF35/Z35)*100,0)</f>
        <v>81.622011822948579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9.6325712106312071</v>
      </c>
      <c r="AP72" s="67">
        <f t="shared" ref="AP72" si="183">IF(AK35&gt;0,AP35/AK35*100,0)</f>
        <v>54.537027277089855</v>
      </c>
      <c r="AQ72" s="67">
        <f t="shared" ref="AQ72" si="184">IF(AK35&gt;0,(AQ35/AK35)*100,0)</f>
        <v>64.169598487721061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16.006115368906038</v>
      </c>
      <c r="BA72" s="67">
        <f t="shared" ref="BA72" si="186">IF(AV35&gt;0,BA35/AV35*100,0)</f>
        <v>55.694367794009025</v>
      </c>
      <c r="BB72" s="67">
        <f t="shared" ref="BB72" si="187">IF(AV35&gt;0,(BB35/AV35)*100,0)</f>
        <v>71.700483162915063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-3.4969760513639416</v>
      </c>
      <c r="BL72" s="67">
        <f t="shared" ref="BL72" si="189">IF(BG35&gt;0,BL35/BG35*100,0)</f>
        <v>44.685827047558682</v>
      </c>
      <c r="BM72" s="67">
        <f t="shared" ref="BM72" si="190">IF(BG35&gt;0,(BM35/BG35)*100,0)</f>
        <v>41.188850996194745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-18.535202129195319</v>
      </c>
      <c r="BW72" s="67">
        <f t="shared" ref="BW72" si="192">IF(BR35&gt;0,BW35/BR35*100,0)</f>
        <v>40.156737087195211</v>
      </c>
      <c r="BX72" s="67">
        <f t="shared" ref="BX72" si="193">IF(BR35&gt;0,(BX35/BR35)*100,0)</f>
        <v>21.621534957999891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-37.128959812971765</v>
      </c>
      <c r="CH72" s="67">
        <f t="shared" ref="CH72" si="195">IF(CC35&gt;0,CH35/CC35*100,0)</f>
        <v>32.231283156559321</v>
      </c>
      <c r="CI72" s="67">
        <f t="shared" ref="CI72" si="196">IF(CC35&gt;0,(CI35/CC35)*100,0)</f>
        <v>-4.8976766564124476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-11.085717341785132</v>
      </c>
      <c r="CS72" s="67">
        <f t="shared" ref="CS72" si="198">IF(CN35&gt;0,CS35/CN35*100,0)</f>
        <v>26.859366988295157</v>
      </c>
      <c r="CT72" s="67">
        <f t="shared" ref="CT72" si="199">IF(CN35&gt;0,(CT35/CN35)*100,0)</f>
        <v>15.773649646510023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Coast to Capital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Coast to Capital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Coast to Capital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Coast to Capital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Coast to Capital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Coast to Capital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Coast to Capital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Coast to Capital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Coast to Capital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6.7361510606633868</v>
      </c>
      <c r="C82" s="18">
        <f t="shared" si="210"/>
        <v>13.55757302312095</v>
      </c>
      <c r="D82" s="18">
        <f t="shared" si="210"/>
        <v>0.32836551196004926</v>
      </c>
      <c r="E82" s="18">
        <f t="shared" si="210"/>
        <v>2.6932000594633632</v>
      </c>
      <c r="F82" s="18">
        <f t="shared" ref="F82:F107" si="211">IF(AND(F$6-C$6 &lt;&gt; 0,C8&lt;&gt;0,F8&lt;&gt;0),(EXP(LN(F8/C8)/(F$6-C$6))-1)*100,0)</f>
        <v>2.5910509436038565</v>
      </c>
      <c r="H82" s="18">
        <f t="shared" ref="H82:H107" si="212">IF($F$6-$D$6 &lt;&gt; 0,(EXP(LN(1+(H45/100))/($F$6-$D$6))-1)*100,0)</f>
        <v>1.8987923938029727</v>
      </c>
      <c r="I82" s="18">
        <f t="shared" ref="I82:I107" si="213">IF(D8&gt;0,((1+(I8/D8))^(1/($F$6-$D$6))-1)*100,0)</f>
        <v>3.187188856054779</v>
      </c>
      <c r="J82" s="18">
        <f t="shared" ref="J82:J107" si="214">IF($F$6-$D$6 &lt;&gt; 0,(EXP(LN(1+(J45/100))/($F$6-$D$6))-1)*100,0)</f>
        <v>4.4699755824636256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8.1048611216907531</v>
      </c>
      <c r="N82" s="18">
        <f t="shared" si="215"/>
        <v>8.9237537351224425</v>
      </c>
      <c r="O82" s="18">
        <f t="shared" si="215"/>
        <v>-7.8779294514630394E-2</v>
      </c>
      <c r="P82" s="18">
        <f t="shared" si="215"/>
        <v>2.3856615896483024</v>
      </c>
      <c r="Q82" s="18">
        <f t="shared" ref="Q82:Q107" si="216">IF(AND(Q$6-N$6 &lt;&gt; 0,N8&lt;&gt;0,Q8&lt;&gt;0),(EXP(LN(Q8/N8)/(Q$6-N$6))-1)*100,0)</f>
        <v>2.0029346037333307</v>
      </c>
      <c r="S82" s="18">
        <f t="shared" ref="S82:S107" si="217">IF($F$6-$D$6 &lt;&gt; 0,(EXP(LN(1+(S45/100))/($F$6-$D$6))-1)*100,0)</f>
        <v>1.5575006590191398</v>
      </c>
      <c r="T82" s="18">
        <f t="shared" ref="T82:T107" si="218">IF(O8&gt;0,((1+(T8/O8))^(1/($F$6-$D$6))-1)*100,0)</f>
        <v>3.1288699110587181</v>
      </c>
      <c r="U82" s="18">
        <f t="shared" ref="U82:U107" si="219">IF($F$6-$D$6 &lt;&gt; 0,(EXP(LN(1+(U45/100))/($F$6-$D$6))-1)*100,0)</f>
        <v>4.1803487233392334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5.6319170308939182</v>
      </c>
      <c r="Y82" s="18">
        <f t="shared" si="220"/>
        <v>-2.3036947870005986</v>
      </c>
      <c r="Z82" s="18">
        <f t="shared" si="220"/>
        <v>-1.5920500570318352</v>
      </c>
      <c r="AA82" s="18">
        <f t="shared" si="220"/>
        <v>1.2086485721458651</v>
      </c>
      <c r="AB82" s="18">
        <f t="shared" ref="AB82:AB107" si="221">IF(AND(AB$6-Y$6 &lt;&gt; 0,Y8&lt;&gt;0,AB8&lt;&gt;0),(EXP(LN(AB8/Y8)/(AB$6-Y$6))-1)*100,0)</f>
        <v>0.1037466755889449</v>
      </c>
      <c r="AD82" s="18">
        <f t="shared" ref="AD82:AD107" si="222">IF($F$6-$D$6 &lt;&gt; 0,(EXP(LN(1+(AD45/100))/($F$6-$D$6))-1)*100,0)</f>
        <v>0.26633610395905283</v>
      </c>
      <c r="AE82" s="18">
        <f t="shared" ref="AE82:AE107" si="223">IF(Z8&gt;0,((1+(AE8/Z8))^(1/($F$6-$D$6))-1)*100,0)</f>
        <v>2.9955087417148807</v>
      </c>
      <c r="AF82" s="18">
        <f t="shared" ref="AF82:AF107" si="224">IF($F$6-$D$6 &lt;&gt; 0,(EXP(LN(1+(AF45/100))/($F$6-$D$6))-1)*100,0)</f>
        <v>3.1728649096018913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4.8652739568939785</v>
      </c>
      <c r="AJ82" s="18">
        <f t="shared" si="225"/>
        <v>2.124709654287904</v>
      </c>
      <c r="AK82" s="18">
        <f t="shared" si="225"/>
        <v>-2.2595828912043925</v>
      </c>
      <c r="AL82" s="18">
        <f t="shared" si="225"/>
        <v>0.88424958217734329</v>
      </c>
      <c r="AM82" s="18">
        <f t="shared" ref="AM82:AM107" si="226">IF(AND(AM$6-AJ$6 &lt;&gt; 0,AJ8&lt;&gt;0,AM8&lt;&gt;0),(EXP(LN(AM8/AJ8)/(AM$6-AJ$6))-1)*100,0)</f>
        <v>-3.2584127337065283E-2</v>
      </c>
      <c r="AO82" s="18">
        <f t="shared" ref="AO82:AO107" si="227">IF($F$6-$D$6 &lt;&gt; 0,(EXP(LN(1+(AO45/100))/($F$6-$D$6))-1)*100,0)</f>
        <v>-0.17477265497352068</v>
      </c>
      <c r="AP82" s="18">
        <f t="shared" ref="AP82:AP107" si="228">IF(AK8&gt;0,((1+(AP8/AK8))^(1/($F$6-$D$6))-1)*100,0)</f>
        <v>2.7166492681491627</v>
      </c>
      <c r="AQ82" s="18">
        <f t="shared" ref="AQ82:AQ107" si="229">IF($F$6-$D$6 &lt;&gt; 0,(EXP(LN(1+(AQ45/100))/($F$6-$D$6))-1)*100,0)</f>
        <v>2.5970488902895106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5.111234728945413</v>
      </c>
      <c r="AU82" s="18">
        <f t="shared" si="230"/>
        <v>-0.19445206672854543</v>
      </c>
      <c r="AV82" s="18">
        <f t="shared" si="230"/>
        <v>-2.9014640720527618</v>
      </c>
      <c r="AW82" s="18">
        <f t="shared" si="230"/>
        <v>0.95273116843359595</v>
      </c>
      <c r="AX82" s="18">
        <f t="shared" ref="AX82:AX107" si="231">IF(AND(AX$6-AU$6 &lt;&gt; 0,AU8&lt;&gt;0,AX8&lt;&gt;0),(EXP(LN(AX8/AU8)/(AX$6-AU$6))-1)*100,0)</f>
        <v>-0.33907214101875915</v>
      </c>
      <c r="AZ82" s="18">
        <f t="shared" ref="AZ82:AZ107" si="232">IF($F$6-$D$6 &lt;&gt; 0,(EXP(LN(1+(AZ45/100))/($F$6-$D$6))-1)*100,0)</f>
        <v>-0.34870602502271586</v>
      </c>
      <c r="BA82" s="18">
        <f t="shared" ref="BA82:BA107" si="233">IF(AV8&gt;0,((1+(BA8/AV8))^(1/($F$6-$D$6))-1)*100,0)</f>
        <v>2.6665772226682094</v>
      </c>
      <c r="BB82" s="18">
        <f t="shared" ref="BB82:BB107" si="234">IF($F$6-$D$6 &lt;&gt; 0,(EXP(LN(1+(BB45/100))/($F$6-$D$6))-1)*100,0)</f>
        <v>2.4272706388256848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1.7532995242975913</v>
      </c>
      <c r="BF82" s="18">
        <f t="shared" si="235"/>
        <v>8.4638373079394711</v>
      </c>
      <c r="BG82" s="18">
        <f t="shared" si="235"/>
        <v>-3.1250199567394499</v>
      </c>
      <c r="BH82" s="18">
        <f t="shared" si="235"/>
        <v>0.50034401401086726</v>
      </c>
      <c r="BI82" s="18">
        <f t="shared" ref="BI82:BI107" si="236">IF(AND(BI$6-BF$6 &lt;&gt; 0,BF8&lt;&gt;0,BI8&lt;&gt;0),(EXP(LN(BI8/BF8)/(BI$6-BF$6))-1)*100,0)</f>
        <v>-0.17227794065247659</v>
      </c>
      <c r="BK82" s="18">
        <f t="shared" ref="BK82:BK107" si="237">IF($F$6-$D$6 &lt;&gt; 0,(EXP(LN(1+(BK45/100))/($F$6-$D$6))-1)*100,0)</f>
        <v>-0.72293996767602842</v>
      </c>
      <c r="BL82" s="18">
        <f t="shared" ref="BL82:BL107" si="238">IF(BG8&gt;0,((1+(BL8/BG8))^(1/($F$6-$D$6))-1)*100,0)</f>
        <v>2.2369660691814452</v>
      </c>
      <c r="BM82" s="18">
        <f t="shared" ref="BM82:BM107" si="239">IF($F$6-$D$6 &lt;&gt; 0,(EXP(LN(1+(BM45/100))/($F$6-$D$6))-1)*100,0)</f>
        <v>1.7143032453938112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2.5922864455842687</v>
      </c>
      <c r="BQ82" s="18">
        <f t="shared" si="240"/>
        <v>-6.3702380476136415</v>
      </c>
      <c r="BR82" s="18">
        <f t="shared" si="240"/>
        <v>-3.2580954816559538</v>
      </c>
      <c r="BS82" s="18">
        <f t="shared" si="240"/>
        <v>-1.9412066617608748</v>
      </c>
      <c r="BT82" s="18">
        <f t="shared" ref="BT82:BT107" si="241">IF(AND(BT$6-BQ$6 &lt;&gt; 0,BQ8&lt;&gt;0,BT8&lt;&gt;0),(EXP(LN(BT8/BQ8)/(BT$6-BQ$6))-1)*100,0)</f>
        <v>-2.6363081446116765</v>
      </c>
      <c r="BV82" s="18">
        <f t="shared" ref="BV82:BV107" si="242">IF($F$6-$D$6 &lt;&gt; 0,(EXP(LN(1+(BV45/100))/($F$6-$D$6))-1)*100,0)</f>
        <v>-2.3821494250625963</v>
      </c>
      <c r="BW82" s="18">
        <f t="shared" ref="BW82:BW107" si="243">IF(BR8&gt;0,((1+(BW8/BR8))^(1/($F$6-$D$6))-1)*100,0)</f>
        <v>2.0935485530946041</v>
      </c>
      <c r="BX82" s="18">
        <f t="shared" ref="BX82:BX107" si="244">IF($F$6-$D$6 &lt;&gt; 0,(EXP(LN(1+(BX45/100))/($F$6-$D$6))-1)*100,0)</f>
        <v>0.39572163020014095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0.47108249932430457</v>
      </c>
      <c r="CB82" s="18">
        <f t="shared" si="245"/>
        <v>-2.672948490796534</v>
      </c>
      <c r="CC82" s="18">
        <f t="shared" si="245"/>
        <v>-1.7640886010897749</v>
      </c>
      <c r="CD82" s="18">
        <f t="shared" si="245"/>
        <v>-2.7542538351104873</v>
      </c>
      <c r="CE82" s="18">
        <f t="shared" ref="CE82:CE107" si="246">IF(AND(CE$6-CB$6 &lt;&gt; 0,CB8&lt;&gt;0,CE8&lt;&gt;0),(EXP(LN(CE8/CB8)/(CE$6-CB$6))-1)*100,0)</f>
        <v>-2.4408083610390707</v>
      </c>
      <c r="CG82" s="18">
        <f t="shared" ref="CG82:CG107" si="247">IF($F$6-$D$6 &lt;&gt; 0,(EXP(LN(1+(CG45/100))/($F$6-$D$6))-1)*100,0)</f>
        <v>-2.4253126802157077</v>
      </c>
      <c r="CH82" s="18">
        <f t="shared" ref="CH82:CH107" si="248">IF(CC8&gt;0,((1+(CH8/CC8))^(1/($F$6-$D$6))-1)*100,0)</f>
        <v>2.0972031555895665</v>
      </c>
      <c r="CI82" s="18">
        <f t="shared" ref="CI82:CI107" si="249">IF($F$6-$D$6 &lt;&gt; 0,(EXP(LN(1+(CI45/100))/($F$6-$D$6))-1)*100,0)</f>
        <v>0.37125140717710892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6.2371653044597464</v>
      </c>
      <c r="CM82" s="18">
        <f t="shared" si="250"/>
        <v>-9.4444935663559608</v>
      </c>
      <c r="CN82" s="18">
        <f t="shared" si="250"/>
        <v>1.4072191034872006</v>
      </c>
      <c r="CO82" s="18">
        <f t="shared" si="250"/>
        <v>1.910135434569149</v>
      </c>
      <c r="CP82" s="18">
        <f t="shared" ref="CP82:CP107" si="251">IF(AND(CP$6-CM$6 &lt;&gt; 0,CM8&lt;&gt;0,CP8&lt;&gt;0),(EXP(LN(CP8/CM8)/(CP$6-CM$6))-1)*100,0)</f>
        <v>1.0042303265266117</v>
      </c>
      <c r="CR82" s="18">
        <f t="shared" ref="CR82:CR107" si="252">IF($F$6-$D$6 &lt;&gt; 0,(EXP(LN(1+(CR45/100))/($F$6-$D$6))-1)*100,0)</f>
        <v>1.7422201388159753</v>
      </c>
      <c r="CS82" s="18">
        <f t="shared" ref="CS82:CS107" si="253">IF(CN8&gt;0,((1+(CS8/CN8))^(1/($F$6-$D$6))-1)*100,0)</f>
        <v>1.9712109451044846</v>
      </c>
      <c r="CT82" s="18">
        <f t="shared" ref="CT82:CT107" si="254">IF($F$6-$D$6 &lt;&gt; 0,(EXP(LN(1+(CT45/100))/($F$6-$D$6))-1)*100,0)</f>
        <v>3.3358099025891264</v>
      </c>
    </row>
    <row r="83" spans="1:98" x14ac:dyDescent="0.2">
      <c r="A83" t="str">
        <f t="shared" si="209"/>
        <v>12 Other managers and proprietors</v>
      </c>
      <c r="B83" s="18">
        <f t="shared" si="210"/>
        <v>7.4772173476246762</v>
      </c>
      <c r="C83" s="18">
        <f t="shared" si="210"/>
        <v>1.7343162489854347</v>
      </c>
      <c r="D83" s="18">
        <f t="shared" si="210"/>
        <v>3.2708735536661315</v>
      </c>
      <c r="E83" s="18">
        <f t="shared" si="210"/>
        <v>3.0360346487673162</v>
      </c>
      <c r="F83" s="18">
        <f t="shared" si="211"/>
        <v>3.0274629690454802</v>
      </c>
      <c r="H83" s="18">
        <f t="shared" si="212"/>
        <v>3.1142548874841358</v>
      </c>
      <c r="I83" s="18">
        <f t="shared" si="213"/>
        <v>3.9814771250496594</v>
      </c>
      <c r="J83" s="18">
        <f t="shared" si="214"/>
        <v>5.9517025540427815</v>
      </c>
      <c r="L83" t="str">
        <f t="shared" ref="L83:L106" si="255">A83</f>
        <v>12 Other managers and proprietors</v>
      </c>
      <c r="M83" s="18">
        <f t="shared" si="215"/>
        <v>6.3292752682293063</v>
      </c>
      <c r="N83" s="18">
        <f t="shared" si="215"/>
        <v>8.1392654767708184</v>
      </c>
      <c r="O83" s="18">
        <f t="shared" si="215"/>
        <v>3.075653688702773</v>
      </c>
      <c r="P83" s="18">
        <f t="shared" si="215"/>
        <v>3.090543251993827</v>
      </c>
      <c r="Q83" s="18">
        <f t="shared" si="216"/>
        <v>3.3943986405937876</v>
      </c>
      <c r="S83" s="18">
        <f t="shared" si="217"/>
        <v>3.0855798252634292</v>
      </c>
      <c r="T83" s="18">
        <f t="shared" si="218"/>
        <v>3.9140917765065453</v>
      </c>
      <c r="U83" s="18">
        <f t="shared" si="219"/>
        <v>5.8802165181961241</v>
      </c>
      <c r="W83" t="str">
        <f t="shared" ref="W83:W106" si="256">A83</f>
        <v>12 Other managers and proprietors</v>
      </c>
      <c r="X83" s="18">
        <f t="shared" si="220"/>
        <v>3.3230278644950095</v>
      </c>
      <c r="Y83" s="18">
        <f t="shared" si="220"/>
        <v>-3.8989607496323075</v>
      </c>
      <c r="Z83" s="18">
        <f t="shared" si="220"/>
        <v>1.3419183699721948</v>
      </c>
      <c r="AA83" s="18">
        <f t="shared" si="220"/>
        <v>1.8233273830209562</v>
      </c>
      <c r="AB83" s="18">
        <f t="shared" si="221"/>
        <v>1.3057645755926828</v>
      </c>
      <c r="AD83" s="18">
        <f t="shared" si="222"/>
        <v>1.6626041515850565</v>
      </c>
      <c r="AE83" s="18">
        <f t="shared" si="223"/>
        <v>3.6736613979317045</v>
      </c>
      <c r="AF83" s="18">
        <f t="shared" si="224"/>
        <v>4.7246212003079213</v>
      </c>
      <c r="AH83" t="str">
        <f t="shared" ref="AH83:AH106" si="257">L83</f>
        <v>12 Other managers and proprietors</v>
      </c>
      <c r="AI83" s="18">
        <f t="shared" si="225"/>
        <v>4.2004046932949235</v>
      </c>
      <c r="AJ83" s="18">
        <f t="shared" si="225"/>
        <v>2.3557741955909872</v>
      </c>
      <c r="AK83" s="18">
        <f t="shared" si="225"/>
        <v>0.20607576196034483</v>
      </c>
      <c r="AL83" s="18">
        <f t="shared" si="225"/>
        <v>1.9820963671891567</v>
      </c>
      <c r="AM83" s="18">
        <f t="shared" si="226"/>
        <v>1.4469216910123928</v>
      </c>
      <c r="AO83" s="18">
        <f t="shared" si="227"/>
        <v>1.3866192540554545</v>
      </c>
      <c r="AP83" s="18">
        <f t="shared" si="228"/>
        <v>3.5950691332747642</v>
      </c>
      <c r="AQ83" s="18">
        <f t="shared" si="229"/>
        <v>4.4738377167598653</v>
      </c>
      <c r="AS83" t="str">
        <f t="shared" ref="AS83:AS106" si="258">W83</f>
        <v>12 Other managers and proprietors</v>
      </c>
      <c r="AT83" s="18">
        <f t="shared" si="230"/>
        <v>2.9904286220488574</v>
      </c>
      <c r="AU83" s="18">
        <f t="shared" si="230"/>
        <v>-1.5103304227406245</v>
      </c>
      <c r="AV83" s="18">
        <f t="shared" si="230"/>
        <v>1.4076853806608058</v>
      </c>
      <c r="AW83" s="18">
        <f t="shared" si="230"/>
        <v>1.6134790580552449</v>
      </c>
      <c r="AX83" s="18">
        <f t="shared" si="231"/>
        <v>1.3511404870722554</v>
      </c>
      <c r="AZ83" s="18">
        <f t="shared" si="232"/>
        <v>1.5448348039009074</v>
      </c>
      <c r="BA83" s="18">
        <f t="shared" si="233"/>
        <v>3.5135582127014509</v>
      </c>
      <c r="BB83" s="18">
        <f t="shared" si="234"/>
        <v>4.5068471615299366</v>
      </c>
      <c r="BD83" t="str">
        <f t="shared" ref="BD83:BD106" si="259">AH83</f>
        <v>12 Other managers and proprietors</v>
      </c>
      <c r="BE83" s="18">
        <f t="shared" si="235"/>
        <v>-2.3250936079453832</v>
      </c>
      <c r="BF83" s="18">
        <f t="shared" si="235"/>
        <v>5.7487332700751903</v>
      </c>
      <c r="BG83" s="18">
        <f t="shared" si="235"/>
        <v>-1.1345629965216375</v>
      </c>
      <c r="BH83" s="18">
        <f t="shared" si="235"/>
        <v>0.21486003575224011</v>
      </c>
      <c r="BI83" s="18">
        <f t="shared" si="236"/>
        <v>0.12699428451099504</v>
      </c>
      <c r="BK83" s="18">
        <f t="shared" si="237"/>
        <v>-0.23698181325811918</v>
      </c>
      <c r="BL83" s="18">
        <f t="shared" si="238"/>
        <v>2.5625826215934344</v>
      </c>
      <c r="BM83" s="18">
        <f t="shared" si="239"/>
        <v>2.3971671599565036</v>
      </c>
      <c r="BO83" t="str">
        <f t="shared" ref="BO83:BO106" si="260">AS83</f>
        <v>12 Other managers and proprietors</v>
      </c>
      <c r="BP83" s="18">
        <f t="shared" si="240"/>
        <v>-3.1899313842898014E-2</v>
      </c>
      <c r="BQ83" s="18">
        <f t="shared" si="240"/>
        <v>-5.1807356436956891</v>
      </c>
      <c r="BR83" s="18">
        <f t="shared" si="240"/>
        <v>0.41796365333588437</v>
      </c>
      <c r="BS83" s="18">
        <f t="shared" si="240"/>
        <v>-0.42317539162467499</v>
      </c>
      <c r="BT83" s="18">
        <f t="shared" si="241"/>
        <v>-0.46609966561557137</v>
      </c>
      <c r="BV83" s="18">
        <f t="shared" si="242"/>
        <v>-0.1435814943414937</v>
      </c>
      <c r="BW83" s="18">
        <f t="shared" si="243"/>
        <v>2.8884645066450831</v>
      </c>
      <c r="BX83" s="18">
        <f t="shared" si="244"/>
        <v>2.7924270709177801</v>
      </c>
      <c r="BZ83" t="str">
        <f t="shared" ref="BZ83:BZ106" si="261">BD83</f>
        <v>12 Other managers and proprietors</v>
      </c>
      <c r="CA83" s="18">
        <f t="shared" si="245"/>
        <v>-1.9844395178533647</v>
      </c>
      <c r="CB83" s="18">
        <f t="shared" si="245"/>
        <v>-14.149551597241816</v>
      </c>
      <c r="CC83" s="18">
        <f t="shared" si="245"/>
        <v>0.21019107758242228</v>
      </c>
      <c r="CD83" s="18">
        <f t="shared" si="245"/>
        <v>-2.6128301156799649</v>
      </c>
      <c r="CE83" s="18">
        <f t="shared" si="246"/>
        <v>-2.5105844157721546</v>
      </c>
      <c r="CG83" s="18">
        <f t="shared" si="247"/>
        <v>-1.6807719091565643</v>
      </c>
      <c r="CH83" s="18">
        <f t="shared" si="248"/>
        <v>2.3366264317822516</v>
      </c>
      <c r="CI83" s="18">
        <f t="shared" si="249"/>
        <v>1.1638696631126155</v>
      </c>
      <c r="CK83" t="str">
        <f t="shared" ref="CK83:CK106" si="262">BO83</f>
        <v>12 Other managers and proprietors</v>
      </c>
      <c r="CL83" s="18">
        <f t="shared" si="250"/>
        <v>1.306107796369993</v>
      </c>
      <c r="CM83" s="18">
        <f t="shared" si="250"/>
        <v>-13.79021178668901</v>
      </c>
      <c r="CN83" s="18">
        <f t="shared" si="250"/>
        <v>3.4410452679296322</v>
      </c>
      <c r="CO83" s="18">
        <f t="shared" si="250"/>
        <v>2.245209993437669</v>
      </c>
      <c r="CP83" s="18">
        <f t="shared" si="251"/>
        <v>1.5291322897217796</v>
      </c>
      <c r="CR83" s="18">
        <f t="shared" si="252"/>
        <v>2.64227774874779</v>
      </c>
      <c r="CS83" s="18">
        <f t="shared" si="253"/>
        <v>2.3731961669229085</v>
      </c>
      <c r="CT83" s="18">
        <f t="shared" si="254"/>
        <v>4.3733690424803351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6.8332029387067283</v>
      </c>
      <c r="C84" s="18">
        <f t="shared" si="210"/>
        <v>6.4208755784255223</v>
      </c>
      <c r="D84" s="18">
        <f t="shared" si="210"/>
        <v>4.8709575381869596</v>
      </c>
      <c r="E84" s="18">
        <f t="shared" si="210"/>
        <v>2.4354951274081049</v>
      </c>
      <c r="F84" s="18">
        <f t="shared" si="211"/>
        <v>3.4368964868045859</v>
      </c>
      <c r="H84" s="18">
        <f t="shared" si="212"/>
        <v>3.2409657548838844</v>
      </c>
      <c r="I84" s="18">
        <f t="shared" si="213"/>
        <v>2.8421932567360697</v>
      </c>
      <c r="J84" s="18">
        <f t="shared" si="214"/>
        <v>5.1900392678284391</v>
      </c>
      <c r="L84" t="str">
        <f t="shared" si="255"/>
        <v>21 Science, research, engineering and technology professionals</v>
      </c>
      <c r="M84" s="18">
        <f t="shared" si="215"/>
        <v>6.5984997451932204</v>
      </c>
      <c r="N84" s="18">
        <f t="shared" si="215"/>
        <v>13.421345915229832</v>
      </c>
      <c r="O84" s="18">
        <f t="shared" si="215"/>
        <v>6.3815366241555038</v>
      </c>
      <c r="P84" s="18">
        <f t="shared" si="215"/>
        <v>2.9384048582751454</v>
      </c>
      <c r="Q84" s="18">
        <f t="shared" si="216"/>
        <v>4.6345298115075817</v>
      </c>
      <c r="S84" s="18">
        <f t="shared" si="217"/>
        <v>4.0735516735213695</v>
      </c>
      <c r="T84" s="18">
        <f t="shared" si="218"/>
        <v>3.1782034766633105</v>
      </c>
      <c r="U84" s="18">
        <f t="shared" si="219"/>
        <v>6.065993167307826</v>
      </c>
      <c r="W84" t="str">
        <f t="shared" si="256"/>
        <v>21 Science, research, engineering and technology professionals</v>
      </c>
      <c r="X84" s="18">
        <f t="shared" si="220"/>
        <v>2.6806331247038573</v>
      </c>
      <c r="Y84" s="18">
        <f t="shared" si="220"/>
        <v>-0.79970688903744369</v>
      </c>
      <c r="Z84" s="18">
        <f t="shared" si="220"/>
        <v>3.8125824425510491</v>
      </c>
      <c r="AA84" s="18">
        <f t="shared" si="220"/>
        <v>0.79778817816367198</v>
      </c>
      <c r="AB84" s="18">
        <f t="shared" si="221"/>
        <v>1.6288613022163334</v>
      </c>
      <c r="AD84" s="18">
        <f t="shared" si="222"/>
        <v>1.7928638872864111</v>
      </c>
      <c r="AE84" s="18">
        <f t="shared" si="223"/>
        <v>2.6933146331641122</v>
      </c>
      <c r="AF84" s="18">
        <f t="shared" si="224"/>
        <v>3.9781067285635352</v>
      </c>
      <c r="AH84" t="str">
        <f t="shared" si="257"/>
        <v>21 Science, research, engineering and technology professionals</v>
      </c>
      <c r="AI84" s="18">
        <f t="shared" si="225"/>
        <v>2.6805989499092853</v>
      </c>
      <c r="AJ84" s="18">
        <f t="shared" si="225"/>
        <v>4.476770939813246</v>
      </c>
      <c r="AK84" s="18">
        <f t="shared" si="225"/>
        <v>4.0730698048076164</v>
      </c>
      <c r="AL84" s="18">
        <f t="shared" si="225"/>
        <v>1.5004609520477441</v>
      </c>
      <c r="AM84" s="18">
        <f t="shared" si="226"/>
        <v>2.4824459059313631</v>
      </c>
      <c r="AO84" s="18">
        <f t="shared" si="227"/>
        <v>2.3508525836462901</v>
      </c>
      <c r="AP84" s="18">
        <f t="shared" si="228"/>
        <v>2.730212476184013</v>
      </c>
      <c r="AQ84" s="18">
        <f t="shared" si="229"/>
        <v>4.4261632407303741</v>
      </c>
      <c r="AS84" t="str">
        <f t="shared" si="258"/>
        <v>21 Science, research, engineering and technology professionals</v>
      </c>
      <c r="AT84" s="18">
        <f t="shared" si="230"/>
        <v>2.8396058927793844</v>
      </c>
      <c r="AU84" s="18">
        <f t="shared" si="230"/>
        <v>-0.74067055725072217</v>
      </c>
      <c r="AV84" s="18">
        <f t="shared" si="230"/>
        <v>1.5981668538253446</v>
      </c>
      <c r="AW84" s="18">
        <f t="shared" si="230"/>
        <v>0.16231015379357672</v>
      </c>
      <c r="AX84" s="18">
        <f t="shared" si="231"/>
        <v>0.55189308083367639</v>
      </c>
      <c r="AZ84" s="18">
        <f t="shared" si="232"/>
        <v>0.63866004732044956</v>
      </c>
      <c r="BA84" s="18">
        <f t="shared" si="233"/>
        <v>2.2858151917173553</v>
      </c>
      <c r="BB84" s="18">
        <f t="shared" si="234"/>
        <v>2.7571295315069966</v>
      </c>
      <c r="BD84" t="str">
        <f t="shared" si="259"/>
        <v>21 Science, research, engineering and technology professionals</v>
      </c>
      <c r="BE84" s="18">
        <f t="shared" si="235"/>
        <v>-0.25284926644669747</v>
      </c>
      <c r="BF84" s="18">
        <f t="shared" si="235"/>
        <v>9.5623717435074251</v>
      </c>
      <c r="BG84" s="18">
        <f t="shared" si="235"/>
        <v>1.6795925504287323</v>
      </c>
      <c r="BH84" s="18">
        <f t="shared" si="235"/>
        <v>-0.19819853996225767</v>
      </c>
      <c r="BI84" s="18">
        <f t="shared" si="236"/>
        <v>0.97198370671247591</v>
      </c>
      <c r="BK84" s="18">
        <f t="shared" si="237"/>
        <v>0.42384668155275307</v>
      </c>
      <c r="BL84" s="18">
        <f t="shared" si="238"/>
        <v>1.8046080027736</v>
      </c>
      <c r="BM84" s="18">
        <f t="shared" si="239"/>
        <v>2.136844343632105</v>
      </c>
      <c r="BO84" t="str">
        <f t="shared" si="260"/>
        <v>21 Science, research, engineering and technology professionals</v>
      </c>
      <c r="BP84" s="18">
        <f t="shared" si="240"/>
        <v>1.8389185818452169</v>
      </c>
      <c r="BQ84" s="18">
        <f t="shared" si="240"/>
        <v>-4.4781971816029049</v>
      </c>
      <c r="BR84" s="18">
        <f t="shared" si="240"/>
        <v>3.2189318604657569</v>
      </c>
      <c r="BS84" s="18">
        <f t="shared" si="240"/>
        <v>-0.82338269651650586</v>
      </c>
      <c r="BT84" s="18">
        <f t="shared" si="241"/>
        <v>0.18714808006559114</v>
      </c>
      <c r="BV84" s="18">
        <f t="shared" si="242"/>
        <v>0.50615245210126059</v>
      </c>
      <c r="BW84" s="18">
        <f t="shared" si="243"/>
        <v>2.1158895407329403</v>
      </c>
      <c r="BX84" s="18">
        <f t="shared" si="244"/>
        <v>2.4969954913436787</v>
      </c>
      <c r="BZ84" t="str">
        <f t="shared" si="261"/>
        <v>21 Science, research, engineering and technology professionals</v>
      </c>
      <c r="CA84" s="18">
        <f t="shared" si="245"/>
        <v>-1.5452528560094714</v>
      </c>
      <c r="CB84" s="18">
        <f t="shared" si="245"/>
        <v>-4.5712033883892893</v>
      </c>
      <c r="CC84" s="18">
        <f t="shared" si="245"/>
        <v>4.0344099733671035</v>
      </c>
      <c r="CD84" s="18">
        <f t="shared" si="245"/>
        <v>-4.0032665437303327</v>
      </c>
      <c r="CE84" s="18">
        <f t="shared" si="246"/>
        <v>-1.597062034120833</v>
      </c>
      <c r="CG84" s="18">
        <f t="shared" si="247"/>
        <v>-1.3955216998118969</v>
      </c>
      <c r="CH84" s="18">
        <f t="shared" si="248"/>
        <v>1.8450918867091159</v>
      </c>
      <c r="CI84" s="18">
        <f t="shared" si="249"/>
        <v>0.79109617818544642</v>
      </c>
      <c r="CK84" t="str">
        <f t="shared" si="262"/>
        <v>21 Science, research, engineering and technology professionals</v>
      </c>
      <c r="CL84" s="18">
        <f t="shared" si="250"/>
        <v>7.7015046357780337</v>
      </c>
      <c r="CM84" s="18">
        <f t="shared" si="250"/>
        <v>-0.96401945457849081</v>
      </c>
      <c r="CN84" s="18">
        <f t="shared" si="250"/>
        <v>11.029675283665075</v>
      </c>
      <c r="CO84" s="18">
        <f t="shared" si="250"/>
        <v>3.8992515735657651</v>
      </c>
      <c r="CP84" s="18">
        <f t="shared" si="251"/>
        <v>5.7595353586990861</v>
      </c>
      <c r="CR84" s="18">
        <f t="shared" si="252"/>
        <v>6.2236701409790207</v>
      </c>
      <c r="CS84" s="18">
        <f t="shared" si="253"/>
        <v>2.878239534720084</v>
      </c>
      <c r="CT84" s="18">
        <f t="shared" si="254"/>
        <v>7.6087889194993208</v>
      </c>
    </row>
    <row r="85" spans="1:98" x14ac:dyDescent="0.2">
      <c r="A85" t="str">
        <f t="shared" si="209"/>
        <v>22 Health professionals</v>
      </c>
      <c r="B85" s="18">
        <f t="shared" si="210"/>
        <v>9.1936733739091956</v>
      </c>
      <c r="C85" s="18">
        <f t="shared" si="210"/>
        <v>5.2693263768681886</v>
      </c>
      <c r="D85" s="18">
        <f t="shared" si="210"/>
        <v>2.9254168193850294</v>
      </c>
      <c r="E85" s="18">
        <f t="shared" si="210"/>
        <v>1.8957830865681258</v>
      </c>
      <c r="F85" s="18">
        <f t="shared" si="211"/>
        <v>2.4247282948089977</v>
      </c>
      <c r="H85" s="18">
        <f t="shared" si="212"/>
        <v>2.2378447532111156</v>
      </c>
      <c r="I85" s="18">
        <f t="shared" si="213"/>
        <v>3.25306188126262</v>
      </c>
      <c r="J85" s="18">
        <f t="shared" si="214"/>
        <v>4.7645936107794995</v>
      </c>
      <c r="L85" t="str">
        <f t="shared" si="255"/>
        <v>22 Health professionals</v>
      </c>
      <c r="M85" s="18">
        <f t="shared" si="215"/>
        <v>9.2040884903167317</v>
      </c>
      <c r="N85" s="18">
        <f t="shared" si="215"/>
        <v>5.07344764426374</v>
      </c>
      <c r="O85" s="18">
        <f t="shared" si="215"/>
        <v>1.6086282903734928</v>
      </c>
      <c r="P85" s="18">
        <f t="shared" si="215"/>
        <v>1.4654380362467467</v>
      </c>
      <c r="Q85" s="18">
        <f t="shared" si="216"/>
        <v>1.7320870997772131</v>
      </c>
      <c r="S85" s="18">
        <f t="shared" si="217"/>
        <v>1.5131456859610148</v>
      </c>
      <c r="T85" s="18">
        <f t="shared" si="218"/>
        <v>3.2423476672729379</v>
      </c>
      <c r="U85" s="18">
        <f t="shared" si="219"/>
        <v>4.2483090280282854</v>
      </c>
      <c r="W85" t="str">
        <f t="shared" si="256"/>
        <v>22 Health professionals</v>
      </c>
      <c r="X85" s="18">
        <f t="shared" si="220"/>
        <v>6.616410393101857</v>
      </c>
      <c r="Y85" s="18">
        <f t="shared" si="220"/>
        <v>-1.4500739284875053</v>
      </c>
      <c r="Z85" s="18">
        <f t="shared" si="220"/>
        <v>-6.7870851789941788E-3</v>
      </c>
      <c r="AA85" s="18">
        <f t="shared" si="220"/>
        <v>0.6748577504887443</v>
      </c>
      <c r="AB85" s="18">
        <f t="shared" si="221"/>
        <v>0.3274901409322073</v>
      </c>
      <c r="AD85" s="18">
        <f t="shared" si="222"/>
        <v>0.44712806197679811</v>
      </c>
      <c r="AE85" s="18">
        <f t="shared" si="223"/>
        <v>3.1086658379195109</v>
      </c>
      <c r="AF85" s="18">
        <f t="shared" si="224"/>
        <v>3.4032682128546154</v>
      </c>
      <c r="AH85" t="str">
        <f t="shared" si="257"/>
        <v>22 Health professionals</v>
      </c>
      <c r="AI85" s="18">
        <f t="shared" si="225"/>
        <v>-3.0191510196186155</v>
      </c>
      <c r="AJ85" s="18">
        <f t="shared" si="225"/>
        <v>-11.752069214803484</v>
      </c>
      <c r="AK85" s="18">
        <f t="shared" si="225"/>
        <v>-11.824450235993378</v>
      </c>
      <c r="AL85" s="18">
        <f t="shared" si="225"/>
        <v>-9.243474241228455</v>
      </c>
      <c r="AM85" s="18">
        <f t="shared" si="226"/>
        <v>-10.21547235189021</v>
      </c>
      <c r="AO85" s="18">
        <f t="shared" si="227"/>
        <v>-10.112086359830041</v>
      </c>
      <c r="AP85" s="18">
        <f t="shared" si="228"/>
        <v>1.1100907545134042</v>
      </c>
      <c r="AQ85" s="18">
        <f t="shared" si="229"/>
        <v>-6.211240221465153</v>
      </c>
      <c r="AS85" t="str">
        <f t="shared" si="258"/>
        <v>22 Health professionals</v>
      </c>
      <c r="AT85" s="18">
        <f t="shared" si="230"/>
        <v>5.5355237971987492</v>
      </c>
      <c r="AU85" s="18">
        <f t="shared" si="230"/>
        <v>11.403315359591115</v>
      </c>
      <c r="AV85" s="18">
        <f t="shared" si="230"/>
        <v>0.30747191731512746</v>
      </c>
      <c r="AW85" s="18">
        <f t="shared" si="230"/>
        <v>0.76132155929531375</v>
      </c>
      <c r="AX85" s="18">
        <f t="shared" si="231"/>
        <v>1.2526604079551307</v>
      </c>
      <c r="AZ85" s="18">
        <f t="shared" si="232"/>
        <v>0.60981063835034988</v>
      </c>
      <c r="BA85" s="18">
        <f t="shared" si="233"/>
        <v>2.9023787936317991</v>
      </c>
      <c r="BB85" s="18">
        <f t="shared" si="234"/>
        <v>3.3169347091159374</v>
      </c>
      <c r="BD85" t="str">
        <f t="shared" si="259"/>
        <v>22 Health professionals</v>
      </c>
      <c r="BE85" s="18">
        <f t="shared" si="235"/>
        <v>5.2080922970267673</v>
      </c>
      <c r="BF85" s="18">
        <f t="shared" si="235"/>
        <v>8.3852286699053202</v>
      </c>
      <c r="BG85" s="18">
        <f t="shared" si="235"/>
        <v>-7.2673849752513675E-3</v>
      </c>
      <c r="BH85" s="18">
        <f t="shared" si="235"/>
        <v>0.81088325214158097</v>
      </c>
      <c r="BI85" s="18">
        <f t="shared" si="236"/>
        <v>1.0108219511995697</v>
      </c>
      <c r="BK85" s="18">
        <f t="shared" si="237"/>
        <v>0.53742526606415097</v>
      </c>
      <c r="BL85" s="18">
        <f t="shared" si="238"/>
        <v>3.1178569005921641</v>
      </c>
      <c r="BM85" s="18">
        <f t="shared" si="239"/>
        <v>3.4723228812796325</v>
      </c>
      <c r="BO85" t="str">
        <f t="shared" si="260"/>
        <v>22 Health professionals</v>
      </c>
      <c r="BP85" s="18">
        <f t="shared" si="240"/>
        <v>3.3694531229127911</v>
      </c>
      <c r="BQ85" s="18">
        <f t="shared" si="240"/>
        <v>8.1386468665733958E-3</v>
      </c>
      <c r="BR85" s="18">
        <f t="shared" si="240"/>
        <v>-0.62103132647837178</v>
      </c>
      <c r="BS85" s="18">
        <f t="shared" si="240"/>
        <v>-2.1363718340096316</v>
      </c>
      <c r="BT85" s="18">
        <f t="shared" si="241"/>
        <v>-1.5320138019203511</v>
      </c>
      <c r="BV85" s="18">
        <f t="shared" si="242"/>
        <v>-1.6338432270354253</v>
      </c>
      <c r="BW85" s="18">
        <f t="shared" si="243"/>
        <v>2.4073821733464174</v>
      </c>
      <c r="BX85" s="18">
        <f t="shared" si="244"/>
        <v>1.2780963210856422</v>
      </c>
      <c r="BZ85" t="str">
        <f t="shared" si="261"/>
        <v>22 Health professionals</v>
      </c>
      <c r="CA85" s="18">
        <f t="shared" si="245"/>
        <v>5.4973135558605835</v>
      </c>
      <c r="CB85" s="18">
        <f t="shared" si="245"/>
        <v>-18.079536761002647</v>
      </c>
      <c r="CC85" s="18">
        <f t="shared" si="245"/>
        <v>0.13451667815564949</v>
      </c>
      <c r="CD85" s="18">
        <f t="shared" si="245"/>
        <v>-4.1533922926365481</v>
      </c>
      <c r="CE85" s="18">
        <f t="shared" si="246"/>
        <v>-3.7823089409877886</v>
      </c>
      <c r="CG85" s="18">
        <f t="shared" si="247"/>
        <v>-2.7448891929123809</v>
      </c>
      <c r="CH85" s="18">
        <f t="shared" si="248"/>
        <v>2.1930178483100082</v>
      </c>
      <c r="CI85" s="18">
        <f t="shared" si="249"/>
        <v>0.28285830870182771</v>
      </c>
      <c r="CK85" t="str">
        <f t="shared" si="262"/>
        <v>22 Health professionals</v>
      </c>
      <c r="CL85" s="18">
        <f t="shared" si="250"/>
        <v>14.538218594256014</v>
      </c>
      <c r="CM85" s="18">
        <f t="shared" si="250"/>
        <v>2.7803434165769358</v>
      </c>
      <c r="CN85" s="18">
        <f t="shared" si="250"/>
        <v>7.2108630713637378</v>
      </c>
      <c r="CO85" s="18">
        <f t="shared" si="250"/>
        <v>5.6943128707907853</v>
      </c>
      <c r="CP85" s="18">
        <f t="shared" si="251"/>
        <v>5.9805731567382114</v>
      </c>
      <c r="CR85" s="18">
        <f t="shared" si="252"/>
        <v>6.197430900123968</v>
      </c>
      <c r="CS85" s="18">
        <f t="shared" si="253"/>
        <v>3.2642210338686306</v>
      </c>
      <c r="CT85" s="18">
        <f t="shared" si="254"/>
        <v>7.795834628780729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5.0737571554148264</v>
      </c>
      <c r="C86" s="18">
        <f t="shared" si="210"/>
        <v>4.9276786481375678</v>
      </c>
      <c r="D86" s="18">
        <f t="shared" si="210"/>
        <v>1.1932193261724677</v>
      </c>
      <c r="E86" s="18">
        <f t="shared" si="210"/>
        <v>1.5075133489055315</v>
      </c>
      <c r="F86" s="18">
        <f t="shared" si="211"/>
        <v>1.6194438083961815</v>
      </c>
      <c r="H86" s="18">
        <f t="shared" si="212"/>
        <v>1.4026403619326944</v>
      </c>
      <c r="I86" s="18">
        <f t="shared" si="213"/>
        <v>3.0345533888255449</v>
      </c>
      <c r="J86" s="18">
        <f t="shared" si="214"/>
        <v>3.9893898614891121</v>
      </c>
      <c r="L86" t="str">
        <f t="shared" si="255"/>
        <v>23 Teaching and other educational professionals</v>
      </c>
      <c r="M86" s="18">
        <f t="shared" si="215"/>
        <v>5.63880531690788</v>
      </c>
      <c r="N86" s="18">
        <f t="shared" si="215"/>
        <v>2.2735619146072805</v>
      </c>
      <c r="O86" s="18">
        <f t="shared" si="215"/>
        <v>1.0602422056757321</v>
      </c>
      <c r="P86" s="18">
        <f t="shared" si="215"/>
        <v>1.3266833002421707</v>
      </c>
      <c r="Q86" s="18">
        <f t="shared" si="216"/>
        <v>1.3022188603880602</v>
      </c>
      <c r="S86" s="18">
        <f t="shared" si="217"/>
        <v>1.237791642172037</v>
      </c>
      <c r="T86" s="18">
        <f t="shared" si="218"/>
        <v>3.1270386664822958</v>
      </c>
      <c r="U86" s="18">
        <f t="shared" si="219"/>
        <v>3.9565611292367908</v>
      </c>
      <c r="W86" t="str">
        <f t="shared" si="256"/>
        <v>23 Teaching and other educational professionals</v>
      </c>
      <c r="X86" s="18">
        <f t="shared" si="220"/>
        <v>-0.12329303072021736</v>
      </c>
      <c r="Y86" s="18">
        <f t="shared" si="220"/>
        <v>-2.5148335485321027</v>
      </c>
      <c r="Z86" s="18">
        <f t="shared" si="220"/>
        <v>-3.8302954436021164</v>
      </c>
      <c r="AA86" s="18">
        <f t="shared" si="220"/>
        <v>-1.5175324600259499</v>
      </c>
      <c r="AB86" s="18">
        <f t="shared" si="221"/>
        <v>-2.3083493662662491</v>
      </c>
      <c r="AD86" s="18">
        <f t="shared" si="222"/>
        <v>-2.2945682139181911</v>
      </c>
      <c r="AE86" s="18">
        <f t="shared" si="223"/>
        <v>2.3517283876084871</v>
      </c>
      <c r="AF86" s="18">
        <f t="shared" si="224"/>
        <v>0.77725131870629571</v>
      </c>
      <c r="AH86" t="str">
        <f t="shared" si="257"/>
        <v>23 Teaching and other educational professionals</v>
      </c>
      <c r="AI86" s="18">
        <f t="shared" si="225"/>
        <v>-9.9651844359520343</v>
      </c>
      <c r="AJ86" s="18">
        <f t="shared" si="225"/>
        <v>-12.603100834881165</v>
      </c>
      <c r="AK86" s="18">
        <f t="shared" si="225"/>
        <v>-9.7950475279696576</v>
      </c>
      <c r="AL86" s="18">
        <f t="shared" si="225"/>
        <v>0.1274980450508334</v>
      </c>
      <c r="AM86" s="18">
        <f t="shared" si="226"/>
        <v>-3.9054298194601045</v>
      </c>
      <c r="AO86" s="18">
        <f t="shared" si="227"/>
        <v>-3.2957182767314075</v>
      </c>
      <c r="AP86" s="18">
        <f t="shared" si="228"/>
        <v>1.1940179757596203</v>
      </c>
      <c r="AQ86" s="18">
        <f t="shared" si="229"/>
        <v>-1.4784353581305698</v>
      </c>
      <c r="AS86" t="str">
        <f t="shared" si="258"/>
        <v>23 Teaching and other educational professionals</v>
      </c>
      <c r="AT86" s="18">
        <f t="shared" si="230"/>
        <v>1.8993014379955042</v>
      </c>
      <c r="AU86" s="18">
        <f t="shared" si="230"/>
        <v>0.66368089836543742</v>
      </c>
      <c r="AV86" s="18">
        <f t="shared" si="230"/>
        <v>-3.9825148972474023</v>
      </c>
      <c r="AW86" s="18">
        <f t="shared" si="230"/>
        <v>-0.80603249012246581</v>
      </c>
      <c r="AX86" s="18">
        <f t="shared" si="231"/>
        <v>-1.719509377564421</v>
      </c>
      <c r="AZ86" s="18">
        <f t="shared" si="232"/>
        <v>-1.8763676841593635</v>
      </c>
      <c r="BA86" s="18">
        <f t="shared" si="233"/>
        <v>2.2488330319882843</v>
      </c>
      <c r="BB86" s="18">
        <f t="shared" si="234"/>
        <v>0.92812176893979359</v>
      </c>
      <c r="BD86" t="str">
        <f t="shared" si="259"/>
        <v>23 Teaching and other educational professionals</v>
      </c>
      <c r="BE86" s="18">
        <f t="shared" si="235"/>
        <v>-0.18502516474736552</v>
      </c>
      <c r="BF86" s="18">
        <f t="shared" si="235"/>
        <v>12.625395249353289</v>
      </c>
      <c r="BG86" s="18">
        <f t="shared" si="235"/>
        <v>-1.0670869308027964</v>
      </c>
      <c r="BH86" s="18">
        <f t="shared" si="235"/>
        <v>1.7108885056887013</v>
      </c>
      <c r="BI86" s="18">
        <f t="shared" si="236"/>
        <v>1.4789405906792119</v>
      </c>
      <c r="BK86" s="18">
        <f t="shared" si="237"/>
        <v>0.77633602353830433</v>
      </c>
      <c r="BL86" s="18">
        <f t="shared" si="238"/>
        <v>2.3606862751040403</v>
      </c>
      <c r="BM86" s="18">
        <f t="shared" si="239"/>
        <v>2.9294951822862458</v>
      </c>
      <c r="BO86" t="str">
        <f t="shared" si="260"/>
        <v>23 Teaching and other educational professionals</v>
      </c>
      <c r="BP86" s="18">
        <f t="shared" si="240"/>
        <v>0.11284120912646856</v>
      </c>
      <c r="BQ86" s="18">
        <f t="shared" si="240"/>
        <v>0.99477903398614842</v>
      </c>
      <c r="BR86" s="18">
        <f t="shared" si="240"/>
        <v>-2.1164631289680602</v>
      </c>
      <c r="BS86" s="18">
        <f t="shared" si="240"/>
        <v>-0.83366791409493768</v>
      </c>
      <c r="BT86" s="18">
        <f t="shared" si="241"/>
        <v>-1.1234952797887221</v>
      </c>
      <c r="BV86" s="18">
        <f t="shared" si="242"/>
        <v>-1.2631234597207275</v>
      </c>
      <c r="BW86" s="18">
        <f t="shared" si="243"/>
        <v>2.2675103583523537</v>
      </c>
      <c r="BX86" s="18">
        <f t="shared" si="244"/>
        <v>1.3687408562267578</v>
      </c>
      <c r="BZ86" t="str">
        <f t="shared" si="261"/>
        <v>23 Teaching and other educational professionals</v>
      </c>
      <c r="CA86" s="18">
        <f t="shared" si="245"/>
        <v>0.22882026222932339</v>
      </c>
      <c r="CB86" s="18">
        <f t="shared" si="245"/>
        <v>-6.1111953287171232</v>
      </c>
      <c r="CC86" s="18">
        <f t="shared" si="245"/>
        <v>0.529481924102293</v>
      </c>
      <c r="CD86" s="18">
        <f t="shared" si="245"/>
        <v>-1.6631479872264321</v>
      </c>
      <c r="CE86" s="18">
        <f t="shared" si="246"/>
        <v>-1.2691779831317862</v>
      </c>
      <c r="CG86" s="18">
        <f t="shared" si="247"/>
        <v>-0.93763719591845041</v>
      </c>
      <c r="CH86" s="18">
        <f t="shared" si="248"/>
        <v>2.350478491696828</v>
      </c>
      <c r="CI86" s="18">
        <f t="shared" si="249"/>
        <v>1.6865682855970565</v>
      </c>
      <c r="CK86" t="str">
        <f t="shared" si="262"/>
        <v>23 Teaching and other educational professionals</v>
      </c>
      <c r="CL86" s="18">
        <f t="shared" si="250"/>
        <v>8.9386484875317418</v>
      </c>
      <c r="CM86" s="18">
        <f t="shared" si="250"/>
        <v>9.6918729207490664</v>
      </c>
      <c r="CN86" s="18">
        <f t="shared" si="250"/>
        <v>4.5721290020878991</v>
      </c>
      <c r="CO86" s="18">
        <f t="shared" si="250"/>
        <v>2.3260911705200948</v>
      </c>
      <c r="CP86" s="18">
        <f t="shared" si="251"/>
        <v>3.4712934217258518</v>
      </c>
      <c r="CR86" s="18">
        <f t="shared" si="252"/>
        <v>3.0693584954521569</v>
      </c>
      <c r="CS86" s="18">
        <f t="shared" si="253"/>
        <v>2.5427043309100839</v>
      </c>
      <c r="CT86" s="18">
        <f t="shared" si="254"/>
        <v>4.8373878132955017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6.9378141044358799</v>
      </c>
      <c r="C87" s="18">
        <f t="shared" si="210"/>
        <v>15.73048666057919</v>
      </c>
      <c r="D87" s="18">
        <f t="shared" si="210"/>
        <v>3.1762533171129537</v>
      </c>
      <c r="E87" s="18">
        <f t="shared" si="210"/>
        <v>2.8577968410021137</v>
      </c>
      <c r="F87" s="18">
        <f t="shared" si="211"/>
        <v>3.7187848795898093</v>
      </c>
      <c r="H87" s="18">
        <f t="shared" si="212"/>
        <v>2.9638396357189123</v>
      </c>
      <c r="I87" s="18">
        <f t="shared" si="213"/>
        <v>3.3152969704373536</v>
      </c>
      <c r="J87" s="18">
        <f t="shared" si="214"/>
        <v>5.3355426618057589</v>
      </c>
      <c r="L87" t="str">
        <f t="shared" si="255"/>
        <v>24 Business, media and public service professionals</v>
      </c>
      <c r="M87" s="18">
        <f t="shared" si="215"/>
        <v>7.4036404244584686</v>
      </c>
      <c r="N87" s="18">
        <f t="shared" si="215"/>
        <v>8.9976161801423427</v>
      </c>
      <c r="O87" s="18">
        <f t="shared" si="215"/>
        <v>2.4206245077113442</v>
      </c>
      <c r="P87" s="18">
        <f t="shared" si="215"/>
        <v>2.0608762963688854</v>
      </c>
      <c r="Q87" s="18">
        <f t="shared" si="216"/>
        <v>2.5939353832918455</v>
      </c>
      <c r="S87" s="18">
        <f t="shared" si="217"/>
        <v>2.1806517471079312</v>
      </c>
      <c r="T87" s="18">
        <f t="shared" si="218"/>
        <v>3.1823126657522405</v>
      </c>
      <c r="U87" s="18">
        <f t="shared" si="219"/>
        <v>4.6660221792095946</v>
      </c>
      <c r="W87" t="str">
        <f t="shared" si="256"/>
        <v>24 Business, media and public service professionals</v>
      </c>
      <c r="X87" s="18">
        <f t="shared" si="220"/>
        <v>3.9845690355405639</v>
      </c>
      <c r="Y87" s="18">
        <f t="shared" si="220"/>
        <v>3.8422162744786936</v>
      </c>
      <c r="Z87" s="18">
        <f t="shared" si="220"/>
        <v>0.47810873795306463</v>
      </c>
      <c r="AA87" s="18">
        <f t="shared" si="220"/>
        <v>0.71763331045702206</v>
      </c>
      <c r="AB87" s="18">
        <f t="shared" si="221"/>
        <v>0.83507961716298151</v>
      </c>
      <c r="AD87" s="18">
        <f t="shared" si="222"/>
        <v>0.63772841005165226</v>
      </c>
      <c r="AE87" s="18">
        <f t="shared" si="223"/>
        <v>2.9048046836881669</v>
      </c>
      <c r="AF87" s="18">
        <f t="shared" si="224"/>
        <v>3.3384847439397403</v>
      </c>
      <c r="AH87" t="str">
        <f t="shared" si="257"/>
        <v>24 Business, media and public service professionals</v>
      </c>
      <c r="AI87" s="18">
        <f t="shared" si="225"/>
        <v>0.77050726832783578</v>
      </c>
      <c r="AJ87" s="18">
        <f t="shared" si="225"/>
        <v>6.9822464500273629</v>
      </c>
      <c r="AK87" s="18">
        <f t="shared" si="225"/>
        <v>-1.9243814013894411</v>
      </c>
      <c r="AL87" s="18">
        <f t="shared" si="225"/>
        <v>0.67062697527173754</v>
      </c>
      <c r="AM87" s="18">
        <f t="shared" si="226"/>
        <v>0.23261142609398711</v>
      </c>
      <c r="AO87" s="18">
        <f t="shared" si="227"/>
        <v>-0.20191657336903202</v>
      </c>
      <c r="AP87" s="18">
        <f t="shared" si="228"/>
        <v>2.0562822045465667</v>
      </c>
      <c r="AQ87" s="18">
        <f t="shared" si="229"/>
        <v>1.9049998199315299</v>
      </c>
      <c r="AS87" t="str">
        <f t="shared" si="258"/>
        <v>24 Business, media and public service professionals</v>
      </c>
      <c r="AT87" s="18">
        <f t="shared" si="230"/>
        <v>3.5052196047860695</v>
      </c>
      <c r="AU87" s="18">
        <f t="shared" si="230"/>
        <v>4.7346204307513684</v>
      </c>
      <c r="AV87" s="18">
        <f t="shared" si="230"/>
        <v>0.48694218897840091</v>
      </c>
      <c r="AW87" s="18">
        <f t="shared" si="230"/>
        <v>1.0606876083461891</v>
      </c>
      <c r="AX87" s="18">
        <f t="shared" si="231"/>
        <v>1.1064371212730961</v>
      </c>
      <c r="AZ87" s="18">
        <f t="shared" si="232"/>
        <v>0.86907606844495167</v>
      </c>
      <c r="BA87" s="18">
        <f t="shared" si="233"/>
        <v>2.8164230076762609</v>
      </c>
      <c r="BB87" s="18">
        <f t="shared" si="234"/>
        <v>3.4175053914558662</v>
      </c>
      <c r="BD87" t="str">
        <f t="shared" si="259"/>
        <v>24 Business, media and public service professionals</v>
      </c>
      <c r="BE87" s="18">
        <f t="shared" si="235"/>
        <v>1.3492407513720162</v>
      </c>
      <c r="BF87" s="18">
        <f t="shared" si="235"/>
        <v>14.938873348301595</v>
      </c>
      <c r="BG87" s="18">
        <f t="shared" si="235"/>
        <v>0.3969741732678278</v>
      </c>
      <c r="BH87" s="18">
        <f t="shared" si="235"/>
        <v>0.49186478826011015</v>
      </c>
      <c r="BI87" s="18">
        <f t="shared" si="236"/>
        <v>1.3091553045116111</v>
      </c>
      <c r="BK87" s="18">
        <f t="shared" si="237"/>
        <v>0.46022462230677075</v>
      </c>
      <c r="BL87" s="18">
        <f t="shared" si="238"/>
        <v>2.3966346531577143</v>
      </c>
      <c r="BM87" s="18">
        <f t="shared" si="239"/>
        <v>2.7301277772134647</v>
      </c>
      <c r="BO87" t="str">
        <f t="shared" si="260"/>
        <v>24 Business, media and public service professionals</v>
      </c>
      <c r="BP87" s="18">
        <f t="shared" si="240"/>
        <v>1.8517244623361684</v>
      </c>
      <c r="BQ87" s="18">
        <f t="shared" si="240"/>
        <v>-1.5807285465762821</v>
      </c>
      <c r="BR87" s="18">
        <f t="shared" si="240"/>
        <v>-0.31882010243392545</v>
      </c>
      <c r="BS87" s="18">
        <f t="shared" si="240"/>
        <v>-1.4377770872573969</v>
      </c>
      <c r="BT87" s="18">
        <f t="shared" si="241"/>
        <v>-1.0984311344691355</v>
      </c>
      <c r="BV87" s="18">
        <f t="shared" si="242"/>
        <v>-1.0661940670606329</v>
      </c>
      <c r="BW87" s="18">
        <f t="shared" si="243"/>
        <v>2.1424966618176722</v>
      </c>
      <c r="BX87" s="18">
        <f t="shared" si="244"/>
        <v>1.3666642257683215</v>
      </c>
      <c r="BZ87" t="str">
        <f t="shared" si="261"/>
        <v>24 Business, media and public service professionals</v>
      </c>
      <c r="CA87" s="18">
        <f t="shared" si="245"/>
        <v>0.98565913047199416</v>
      </c>
      <c r="CB87" s="18">
        <f t="shared" si="245"/>
        <v>-2.7215175285138837</v>
      </c>
      <c r="CC87" s="18">
        <f t="shared" si="245"/>
        <v>-0.11970784588767325</v>
      </c>
      <c r="CD87" s="18">
        <f t="shared" si="245"/>
        <v>-3.9137088246282481</v>
      </c>
      <c r="CE87" s="18">
        <f t="shared" si="246"/>
        <v>-2.6688439002479636</v>
      </c>
      <c r="CG87" s="18">
        <f t="shared" si="247"/>
        <v>-2.6653313111095089</v>
      </c>
      <c r="CH87" s="18">
        <f t="shared" si="248"/>
        <v>1.930958802256888</v>
      </c>
      <c r="CI87" s="18">
        <f t="shared" si="249"/>
        <v>-6.0334656858507252E-3</v>
      </c>
      <c r="CK87" t="str">
        <f t="shared" si="262"/>
        <v>24 Business, media and public service professionals</v>
      </c>
      <c r="CL87" s="18">
        <f t="shared" si="250"/>
        <v>6.784327677942148</v>
      </c>
      <c r="CM87" s="18">
        <f t="shared" si="250"/>
        <v>1.4928142382078846</v>
      </c>
      <c r="CN87" s="18">
        <f t="shared" si="250"/>
        <v>5.6335227130390964</v>
      </c>
      <c r="CO87" s="18">
        <f t="shared" si="250"/>
        <v>3.4147055700491924</v>
      </c>
      <c r="CP87" s="18">
        <f t="shared" si="251"/>
        <v>3.9810489614099609</v>
      </c>
      <c r="CR87" s="18">
        <f t="shared" si="252"/>
        <v>4.1490839026842474</v>
      </c>
      <c r="CS87" s="18">
        <f t="shared" si="253"/>
        <v>2.5344944294619198</v>
      </c>
      <c r="CT87" s="18">
        <f t="shared" si="254"/>
        <v>5.6965539059686598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10.699470730252504</v>
      </c>
      <c r="C88" s="18">
        <f t="shared" si="210"/>
        <v>11.601773000416715</v>
      </c>
      <c r="D88" s="18">
        <f t="shared" si="210"/>
        <v>1.9286057104574317</v>
      </c>
      <c r="E88" s="18">
        <f t="shared" si="210"/>
        <v>3.6757898663873689</v>
      </c>
      <c r="F88" s="18">
        <f t="shared" si="211"/>
        <v>3.6025189901238042</v>
      </c>
      <c r="H88" s="18">
        <f t="shared" si="212"/>
        <v>3.0900925896683473</v>
      </c>
      <c r="I88" s="18">
        <f t="shared" si="213"/>
        <v>3.1604990573146363</v>
      </c>
      <c r="J88" s="18">
        <f t="shared" si="214"/>
        <v>5.3112743435109744</v>
      </c>
      <c r="L88" t="str">
        <f t="shared" si="255"/>
        <v>31 Science, engineering and technology associate professionals</v>
      </c>
      <c r="M88" s="18">
        <f t="shared" si="215"/>
        <v>7.8692922114364405</v>
      </c>
      <c r="N88" s="18">
        <f t="shared" si="215"/>
        <v>17.638708161174321</v>
      </c>
      <c r="O88" s="18">
        <f t="shared" si="215"/>
        <v>0.11689709792646052</v>
      </c>
      <c r="P88" s="18">
        <f t="shared" si="215"/>
        <v>2.560369939100493</v>
      </c>
      <c r="Q88" s="18">
        <f t="shared" si="216"/>
        <v>2.6668373301008019</v>
      </c>
      <c r="S88" s="18">
        <f t="shared" si="217"/>
        <v>1.7393236517408761</v>
      </c>
      <c r="T88" s="18">
        <f t="shared" si="218"/>
        <v>2.6877669675144045</v>
      </c>
      <c r="U88" s="18">
        <f t="shared" si="219"/>
        <v>3.9336924158113185</v>
      </c>
      <c r="W88" t="str">
        <f t="shared" si="256"/>
        <v>31 Science, engineering and technology associate professionals</v>
      </c>
      <c r="X88" s="18">
        <f t="shared" si="220"/>
        <v>5.42387670164175</v>
      </c>
      <c r="Y88" s="18">
        <f t="shared" si="220"/>
        <v>2.9365576092198253</v>
      </c>
      <c r="Z88" s="18">
        <f t="shared" si="220"/>
        <v>-0.76642748168790353</v>
      </c>
      <c r="AA88" s="18">
        <f t="shared" si="220"/>
        <v>1.1242021899200205</v>
      </c>
      <c r="AB88" s="18">
        <f t="shared" si="221"/>
        <v>0.64121381440132019</v>
      </c>
      <c r="AD88" s="18">
        <f t="shared" si="222"/>
        <v>0.49002349794247113</v>
      </c>
      <c r="AE88" s="18">
        <f t="shared" si="223"/>
        <v>2.5284611883899411</v>
      </c>
      <c r="AF88" s="18">
        <f t="shared" si="224"/>
        <v>2.877578470889075</v>
      </c>
      <c r="AH88" t="str">
        <f t="shared" si="257"/>
        <v>31 Science, engineering and technology associate professionals</v>
      </c>
      <c r="AI88" s="18">
        <f t="shared" si="225"/>
        <v>6.0056197262625677</v>
      </c>
      <c r="AJ88" s="18">
        <f t="shared" si="225"/>
        <v>10.154572648991333</v>
      </c>
      <c r="AK88" s="18">
        <f t="shared" si="225"/>
        <v>0.91936006161819073</v>
      </c>
      <c r="AL88" s="18">
        <f t="shared" si="225"/>
        <v>2.5968835294021941</v>
      </c>
      <c r="AM88" s="18">
        <f t="shared" si="226"/>
        <v>2.5241178503710993</v>
      </c>
      <c r="AO88" s="18">
        <f t="shared" si="227"/>
        <v>2.0346334331154514</v>
      </c>
      <c r="AP88" s="18">
        <f t="shared" si="228"/>
        <v>2.9692373436043029</v>
      </c>
      <c r="AQ88" s="18">
        <f t="shared" si="229"/>
        <v>4.3855861739077628</v>
      </c>
      <c r="AS88" t="str">
        <f t="shared" si="258"/>
        <v>31 Science, engineering and technology associate professionals</v>
      </c>
      <c r="AT88" s="18">
        <f t="shared" si="230"/>
        <v>3.7426572321819673</v>
      </c>
      <c r="AU88" s="18">
        <f t="shared" si="230"/>
        <v>2.9853347166505673</v>
      </c>
      <c r="AV88" s="18">
        <f t="shared" si="230"/>
        <v>-2.8409844907042681</v>
      </c>
      <c r="AW88" s="18">
        <f t="shared" si="230"/>
        <v>-2.0144641443786693E-2</v>
      </c>
      <c r="AX88" s="18">
        <f t="shared" si="231"/>
        <v>-0.7267483770145633</v>
      </c>
      <c r="AZ88" s="18">
        <f t="shared" si="232"/>
        <v>-0.96940890898907783</v>
      </c>
      <c r="BA88" s="18">
        <f t="shared" si="233"/>
        <v>1.9877521026106182</v>
      </c>
      <c r="BB88" s="18">
        <f t="shared" si="234"/>
        <v>1.2649455473285887</v>
      </c>
      <c r="BD88" t="str">
        <f t="shared" si="259"/>
        <v>31 Science, engineering and technology associate professionals</v>
      </c>
      <c r="BE88" s="18">
        <f t="shared" si="235"/>
        <v>0.49723415966613782</v>
      </c>
      <c r="BF88" s="18">
        <f t="shared" si="235"/>
        <v>17.101571160998084</v>
      </c>
      <c r="BG88" s="18">
        <f t="shared" si="235"/>
        <v>-4.7069156316443035</v>
      </c>
      <c r="BH88" s="18">
        <f t="shared" si="235"/>
        <v>-2.3464003031262393</v>
      </c>
      <c r="BI88" s="18">
        <f t="shared" si="236"/>
        <v>-1.9839914133814029</v>
      </c>
      <c r="BK88" s="18">
        <f t="shared" si="237"/>
        <v>-3.1396651887853455</v>
      </c>
      <c r="BL88" s="18">
        <f t="shared" si="238"/>
        <v>1.5537194116999276</v>
      </c>
      <c r="BM88" s="18">
        <f t="shared" si="239"/>
        <v>-0.84930967487256703</v>
      </c>
      <c r="BO88" t="str">
        <f t="shared" si="260"/>
        <v>31 Science, engineering and technology associate professionals</v>
      </c>
      <c r="BP88" s="18">
        <f t="shared" si="240"/>
        <v>3.6358805394155924</v>
      </c>
      <c r="BQ88" s="18">
        <f t="shared" si="240"/>
        <v>1.2505467514769331</v>
      </c>
      <c r="BR88" s="18">
        <f t="shared" si="240"/>
        <v>-1.7282353379641457</v>
      </c>
      <c r="BS88" s="18">
        <f t="shared" si="240"/>
        <v>-0.62139222589856491</v>
      </c>
      <c r="BT88" s="18">
        <f t="shared" si="241"/>
        <v>-0.85304296836212767</v>
      </c>
      <c r="BV88" s="18">
        <f t="shared" si="242"/>
        <v>-0.99171820422683243</v>
      </c>
      <c r="BW88" s="18">
        <f t="shared" si="243"/>
        <v>1.9751253956660886</v>
      </c>
      <c r="BX88" s="18">
        <f t="shared" si="244"/>
        <v>1.2346471494566691</v>
      </c>
      <c r="BZ88" t="str">
        <f t="shared" si="261"/>
        <v>31 Science, engineering and technology associate professionals</v>
      </c>
      <c r="CA88" s="18">
        <f t="shared" si="245"/>
        <v>1.1996745269781783</v>
      </c>
      <c r="CB88" s="18">
        <f t="shared" si="245"/>
        <v>3.5976488006215446</v>
      </c>
      <c r="CC88" s="18">
        <f t="shared" si="245"/>
        <v>-0.55072484109945918</v>
      </c>
      <c r="CD88" s="18">
        <f t="shared" si="245"/>
        <v>-2.0226104580607918</v>
      </c>
      <c r="CE88" s="18">
        <f t="shared" si="246"/>
        <v>-1.2212466723957038</v>
      </c>
      <c r="CG88" s="18">
        <f t="shared" si="247"/>
        <v>-1.5344184736647559</v>
      </c>
      <c r="CH88" s="18">
        <f t="shared" si="248"/>
        <v>1.8331544325094429</v>
      </c>
      <c r="CI88" s="18">
        <f t="shared" si="249"/>
        <v>0.67519890820881834</v>
      </c>
      <c r="CK88" t="str">
        <f t="shared" si="262"/>
        <v>31 Science, engineering and technology associate professionals</v>
      </c>
      <c r="CL88" s="18">
        <f t="shared" si="250"/>
        <v>9.7740253164467106</v>
      </c>
      <c r="CM88" s="18">
        <f t="shared" si="250"/>
        <v>15.942408011169306</v>
      </c>
      <c r="CN88" s="18">
        <f t="shared" si="250"/>
        <v>6.0711440371420844</v>
      </c>
      <c r="CO88" s="18">
        <f t="shared" si="250"/>
        <v>5.1987518221702445</v>
      </c>
      <c r="CP88" s="18">
        <f t="shared" si="251"/>
        <v>6.1135644601424843</v>
      </c>
      <c r="CR88" s="18">
        <f t="shared" si="252"/>
        <v>5.4887490686190032</v>
      </c>
      <c r="CS88" s="18">
        <f t="shared" si="253"/>
        <v>2.9310416827039054</v>
      </c>
      <c r="CT88" s="18">
        <f t="shared" si="254"/>
        <v>7.0316606284402283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6.9835153127412175</v>
      </c>
      <c r="C89" s="18">
        <f t="shared" si="210"/>
        <v>-1.5284690281627045</v>
      </c>
      <c r="D89" s="18">
        <f t="shared" si="210"/>
        <v>11.549692228495312</v>
      </c>
      <c r="E89" s="18">
        <f t="shared" si="210"/>
        <v>3.6805813387810637</v>
      </c>
      <c r="F89" s="18">
        <f t="shared" si="211"/>
        <v>5.7369248171035503</v>
      </c>
      <c r="H89" s="18">
        <f t="shared" si="212"/>
        <v>6.2399215211925263</v>
      </c>
      <c r="I89" s="18">
        <f t="shared" si="213"/>
        <v>5.2919072460158478</v>
      </c>
      <c r="J89" s="18">
        <f t="shared" si="214"/>
        <v>9.0081208451592065</v>
      </c>
      <c r="L89" t="str">
        <f t="shared" si="255"/>
        <v>32 Health and social care associate professionals</v>
      </c>
      <c r="M89" s="18">
        <f t="shared" si="215"/>
        <v>8.9693714063707972</v>
      </c>
      <c r="N89" s="18">
        <f t="shared" si="215"/>
        <v>5.2463297103052309</v>
      </c>
      <c r="O89" s="18">
        <f t="shared" si="215"/>
        <v>12.400683856496464</v>
      </c>
      <c r="P89" s="18">
        <f t="shared" si="215"/>
        <v>3.2135433098490651</v>
      </c>
      <c r="Q89" s="18">
        <f t="shared" si="216"/>
        <v>6.1301218103012811</v>
      </c>
      <c r="S89" s="18">
        <f t="shared" si="217"/>
        <v>6.1893044735525038</v>
      </c>
      <c r="T89" s="18">
        <f t="shared" si="218"/>
        <v>5.2259028919880324</v>
      </c>
      <c r="U89" s="18">
        <f t="shared" si="219"/>
        <v>8.9321217741133339</v>
      </c>
      <c r="W89" t="str">
        <f t="shared" si="256"/>
        <v>32 Health and social care associate professionals</v>
      </c>
      <c r="X89" s="18">
        <f t="shared" si="220"/>
        <v>6.3270143653042732</v>
      </c>
      <c r="Y89" s="18">
        <f t="shared" si="220"/>
        <v>1.0469476542180667</v>
      </c>
      <c r="Z89" s="18">
        <f t="shared" si="220"/>
        <v>10.787751095794661</v>
      </c>
      <c r="AA89" s="18">
        <f t="shared" si="220"/>
        <v>2.2494224524971518</v>
      </c>
      <c r="AB89" s="18">
        <f t="shared" si="221"/>
        <v>4.7669764671813386</v>
      </c>
      <c r="AD89" s="18">
        <f t="shared" si="222"/>
        <v>5.0197930035883909</v>
      </c>
      <c r="AE89" s="18">
        <f t="shared" si="223"/>
        <v>5.0730350344035946</v>
      </c>
      <c r="AF89" s="18">
        <f t="shared" si="224"/>
        <v>8.0302867047925997</v>
      </c>
      <c r="AH89" t="str">
        <f t="shared" si="257"/>
        <v>32 Health and social care associate professionals</v>
      </c>
      <c r="AI89" s="18">
        <f t="shared" si="225"/>
        <v>-1.1489955420112996</v>
      </c>
      <c r="AJ89" s="18">
        <f t="shared" si="225"/>
        <v>-4.7210931592100325</v>
      </c>
      <c r="AK89" s="18">
        <f t="shared" si="225"/>
        <v>2.0612207453229558</v>
      </c>
      <c r="AL89" s="18">
        <f t="shared" si="225"/>
        <v>-4.4999620405968059</v>
      </c>
      <c r="AM89" s="18">
        <f t="shared" si="226"/>
        <v>-2.5103525087596501</v>
      </c>
      <c r="AO89" s="18">
        <f t="shared" si="227"/>
        <v>-2.3611589805711986</v>
      </c>
      <c r="AP89" s="18">
        <f t="shared" si="228"/>
        <v>2.3747859167264851</v>
      </c>
      <c r="AQ89" s="18">
        <f t="shared" si="229"/>
        <v>0.76296226473433482</v>
      </c>
      <c r="AS89" t="str">
        <f t="shared" si="258"/>
        <v>32 Health and social care associate professionals</v>
      </c>
      <c r="AT89" s="18">
        <f t="shared" si="230"/>
        <v>4.59620428335894</v>
      </c>
      <c r="AU89" s="18">
        <f t="shared" si="230"/>
        <v>12.307523682550524</v>
      </c>
      <c r="AV89" s="18">
        <f t="shared" si="230"/>
        <v>7.3772474097849372</v>
      </c>
      <c r="AW89" s="18">
        <f t="shared" si="230"/>
        <v>1.4827357720551104</v>
      </c>
      <c r="AX89" s="18">
        <f t="shared" si="231"/>
        <v>3.9455114755681642</v>
      </c>
      <c r="AZ89" s="18">
        <f t="shared" si="232"/>
        <v>3.4107131580829009</v>
      </c>
      <c r="BA89" s="18">
        <f t="shared" si="233"/>
        <v>4.1473834979294688</v>
      </c>
      <c r="BB89" s="18">
        <f t="shared" si="234"/>
        <v>6.2803310355723285</v>
      </c>
      <c r="BD89" t="str">
        <f t="shared" si="259"/>
        <v>32 Health and social care associate professionals</v>
      </c>
      <c r="BE89" s="18">
        <f t="shared" si="235"/>
        <v>4.900056440535927</v>
      </c>
      <c r="BF89" s="18">
        <f t="shared" si="235"/>
        <v>10.431096897638724</v>
      </c>
      <c r="BG89" s="18">
        <f t="shared" si="235"/>
        <v>9.5114432533285331</v>
      </c>
      <c r="BH89" s="18">
        <f t="shared" si="235"/>
        <v>2.1501949343515792</v>
      </c>
      <c r="BI89" s="18">
        <f t="shared" si="236"/>
        <v>4.9056323651100797</v>
      </c>
      <c r="BK89" s="18">
        <f t="shared" si="237"/>
        <v>4.5472548988249706</v>
      </c>
      <c r="BL89" s="18">
        <f t="shared" si="238"/>
        <v>4.6933347734660069</v>
      </c>
      <c r="BM89" s="18">
        <f t="shared" si="239"/>
        <v>7.4496108760988111</v>
      </c>
      <c r="BO89" t="str">
        <f t="shared" si="260"/>
        <v>32 Health and social care associate professionals</v>
      </c>
      <c r="BP89" s="18">
        <f t="shared" si="240"/>
        <v>2.5486316958907018</v>
      </c>
      <c r="BQ89" s="18">
        <f t="shared" si="240"/>
        <v>0.80173725496652803</v>
      </c>
      <c r="BR89" s="18">
        <f t="shared" si="240"/>
        <v>8.3664145657436517</v>
      </c>
      <c r="BS89" s="18">
        <f t="shared" si="240"/>
        <v>-1.191283947665811</v>
      </c>
      <c r="BT89" s="18">
        <f t="shared" si="241"/>
        <v>1.8282736952896839</v>
      </c>
      <c r="BV89" s="18">
        <f t="shared" si="242"/>
        <v>1.8970799823684548</v>
      </c>
      <c r="BW89" s="18">
        <f t="shared" si="243"/>
        <v>3.6695004518280117</v>
      </c>
      <c r="BX89" s="18">
        <f t="shared" si="244"/>
        <v>4.876741271493823</v>
      </c>
      <c r="BZ89" t="str">
        <f t="shared" si="261"/>
        <v>32 Health and social care associate professionals</v>
      </c>
      <c r="CA89" s="18">
        <f t="shared" si="245"/>
        <v>-0.96025487140368737</v>
      </c>
      <c r="CB89" s="18">
        <f t="shared" si="245"/>
        <v>-15.408772480626043</v>
      </c>
      <c r="CC89" s="18">
        <f t="shared" si="245"/>
        <v>6.9933898449697329</v>
      </c>
      <c r="CD89" s="18">
        <f t="shared" si="245"/>
        <v>-3.9271793827393431</v>
      </c>
      <c r="CE89" s="18">
        <f t="shared" si="246"/>
        <v>-1.4271717771970338</v>
      </c>
      <c r="CG89" s="18">
        <f t="shared" si="247"/>
        <v>-0.41681552056292981</v>
      </c>
      <c r="CH89" s="18">
        <f t="shared" si="248"/>
        <v>2.8977511647282794</v>
      </c>
      <c r="CI89" s="18">
        <f t="shared" si="249"/>
        <v>2.6211928535042839</v>
      </c>
      <c r="CK89" t="str">
        <f t="shared" si="262"/>
        <v>32 Health and social care associate professionals</v>
      </c>
      <c r="CL89" s="18">
        <f t="shared" si="250"/>
        <v>7.3389348287855372</v>
      </c>
      <c r="CM89" s="18">
        <f t="shared" si="250"/>
        <v>5.553868601607137</v>
      </c>
      <c r="CN89" s="18">
        <f t="shared" si="250"/>
        <v>14.148008034375481</v>
      </c>
      <c r="CO89" s="18">
        <f t="shared" si="250"/>
        <v>5.9343524403329795</v>
      </c>
      <c r="CP89" s="18">
        <f t="shared" si="251"/>
        <v>8.4111621834986892</v>
      </c>
      <c r="CR89" s="18">
        <f t="shared" si="252"/>
        <v>8.6043756260880233</v>
      </c>
      <c r="CS89" s="18">
        <f t="shared" si="253"/>
        <v>4.3631932922189698</v>
      </c>
      <c r="CT89" s="18">
        <f t="shared" si="254"/>
        <v>10.292088079663152</v>
      </c>
    </row>
    <row r="90" spans="1:98" x14ac:dyDescent="0.2">
      <c r="A90" t="str">
        <f t="shared" si="209"/>
        <v>33 Protective service occupations</v>
      </c>
      <c r="B90" s="18">
        <f t="shared" si="210"/>
        <v>1.7204799464778819</v>
      </c>
      <c r="C90" s="18">
        <f t="shared" si="210"/>
        <v>16.175190939515272</v>
      </c>
      <c r="D90" s="18">
        <f t="shared" si="210"/>
        <v>0.52298517159479196</v>
      </c>
      <c r="E90" s="18">
        <f t="shared" si="210"/>
        <v>3.3039147684358339</v>
      </c>
      <c r="F90" s="18">
        <f t="shared" si="211"/>
        <v>3.1811834682376805</v>
      </c>
      <c r="H90" s="18">
        <f t="shared" si="212"/>
        <v>2.3684935241277572</v>
      </c>
      <c r="I90" s="18">
        <f t="shared" si="213"/>
        <v>2.2466534482614708</v>
      </c>
      <c r="J90" s="18">
        <f t="shared" si="214"/>
        <v>4.0584900142730529</v>
      </c>
      <c r="L90" t="str">
        <f t="shared" si="255"/>
        <v>33 Protective service occupations</v>
      </c>
      <c r="M90" s="18">
        <f t="shared" si="215"/>
        <v>3.6461525882319989</v>
      </c>
      <c r="N90" s="18">
        <f t="shared" si="215"/>
        <v>22.452999554617413</v>
      </c>
      <c r="O90" s="18">
        <f t="shared" si="215"/>
        <v>-1.1208329373530668</v>
      </c>
      <c r="P90" s="18">
        <f t="shared" si="215"/>
        <v>3.4077845715286381</v>
      </c>
      <c r="Q90" s="18">
        <f t="shared" si="216"/>
        <v>3.0538236379253902</v>
      </c>
      <c r="S90" s="18">
        <f t="shared" si="217"/>
        <v>1.875656951061111</v>
      </c>
      <c r="T90" s="18">
        <f t="shared" si="218"/>
        <v>2.0515152981776197</v>
      </c>
      <c r="U90" s="18">
        <f t="shared" si="219"/>
        <v>3.509132062635989</v>
      </c>
      <c r="W90" t="str">
        <f t="shared" si="256"/>
        <v>33 Protective service occupations</v>
      </c>
      <c r="X90" s="18">
        <f t="shared" si="220"/>
        <v>3.4548152424746625</v>
      </c>
      <c r="Y90" s="18">
        <f t="shared" si="220"/>
        <v>8.1842909308674763</v>
      </c>
      <c r="Z90" s="18">
        <f t="shared" si="220"/>
        <v>-1.5825584493230238</v>
      </c>
      <c r="AA90" s="18">
        <f t="shared" si="220"/>
        <v>2.6239221781101829</v>
      </c>
      <c r="AB90" s="18">
        <f t="shared" si="221"/>
        <v>1.6250249985643617</v>
      </c>
      <c r="AD90" s="18">
        <f t="shared" si="222"/>
        <v>1.2021555729029965</v>
      </c>
      <c r="AE90" s="18">
        <f t="shared" si="223"/>
        <v>2.3986330680034307</v>
      </c>
      <c r="AF90" s="18">
        <f t="shared" si="224"/>
        <v>3.2823755900872831</v>
      </c>
      <c r="AH90" t="str">
        <f t="shared" si="257"/>
        <v>33 Protective service occupations</v>
      </c>
      <c r="AI90" s="18">
        <f t="shared" si="225"/>
        <v>2.5048064593021113</v>
      </c>
      <c r="AJ90" s="18">
        <f t="shared" si="225"/>
        <v>8.6660291528996467</v>
      </c>
      <c r="AK90" s="18">
        <f t="shared" si="225"/>
        <v>-1.7297576682714033</v>
      </c>
      <c r="AL90" s="18">
        <f t="shared" si="225"/>
        <v>2.1414157358653707</v>
      </c>
      <c r="AM90" s="18">
        <f t="shared" si="226"/>
        <v>1.3068744277503264</v>
      </c>
      <c r="AO90" s="18">
        <f t="shared" si="227"/>
        <v>0.83437043189229509</v>
      </c>
      <c r="AP90" s="18">
        <f t="shared" si="228"/>
        <v>2.1183919380060701</v>
      </c>
      <c r="AQ90" s="18">
        <f t="shared" si="229"/>
        <v>2.7501344893370305</v>
      </c>
      <c r="AS90" t="str">
        <f t="shared" si="258"/>
        <v>33 Protective service occupations</v>
      </c>
      <c r="AT90" s="18">
        <f t="shared" si="230"/>
        <v>-1.3153686530291586</v>
      </c>
      <c r="AU90" s="18">
        <f t="shared" si="230"/>
        <v>6.1983047895372456</v>
      </c>
      <c r="AV90" s="18">
        <f t="shared" si="230"/>
        <v>-4.8778524281012707</v>
      </c>
      <c r="AW90" s="18">
        <f t="shared" si="230"/>
        <v>0.51378063177640598</v>
      </c>
      <c r="AX90" s="18">
        <f t="shared" si="231"/>
        <v>-0.86286385892410111</v>
      </c>
      <c r="AZ90" s="18">
        <f t="shared" si="232"/>
        <v>-1.3165582357964056</v>
      </c>
      <c r="BA90" s="18">
        <f t="shared" si="233"/>
        <v>1.7207838521620111</v>
      </c>
      <c r="BB90" s="18">
        <f t="shared" si="234"/>
        <v>0.70643756963564286</v>
      </c>
      <c r="BD90" t="str">
        <f t="shared" si="259"/>
        <v>33 Protective service occupations</v>
      </c>
      <c r="BE90" s="18">
        <f t="shared" si="235"/>
        <v>-3.901317816931027</v>
      </c>
      <c r="BF90" s="18">
        <f t="shared" si="235"/>
        <v>10.234416766157327</v>
      </c>
      <c r="BG90" s="18">
        <f t="shared" si="235"/>
        <v>-3.3898213192042115</v>
      </c>
      <c r="BH90" s="18">
        <f t="shared" si="235"/>
        <v>-1.0896894786837752</v>
      </c>
      <c r="BI90" s="18">
        <f t="shared" si="236"/>
        <v>-1.1468630510366062</v>
      </c>
      <c r="BK90" s="18">
        <f t="shared" si="237"/>
        <v>-1.862421299568251</v>
      </c>
      <c r="BL90" s="18">
        <f t="shared" si="238"/>
        <v>1.2535019117948298</v>
      </c>
      <c r="BM90" s="18">
        <f t="shared" si="239"/>
        <v>-0.27364653532715444</v>
      </c>
      <c r="BO90" t="str">
        <f t="shared" si="260"/>
        <v>33 Protective service occupations</v>
      </c>
      <c r="BP90" s="18">
        <f t="shared" si="240"/>
        <v>-0.29278124287500651</v>
      </c>
      <c r="BQ90" s="18">
        <f t="shared" si="240"/>
        <v>-5.1128982042321418</v>
      </c>
      <c r="BR90" s="18">
        <f t="shared" si="240"/>
        <v>-3.6806364088186383</v>
      </c>
      <c r="BS90" s="18">
        <f t="shared" si="240"/>
        <v>-2.4554316421705136</v>
      </c>
      <c r="BT90" s="18">
        <f t="shared" si="241"/>
        <v>-3.0075605677656547</v>
      </c>
      <c r="BV90" s="18">
        <f t="shared" si="242"/>
        <v>-2.8655551677683744</v>
      </c>
      <c r="BW90" s="18">
        <f t="shared" si="243"/>
        <v>1.3565986707609223</v>
      </c>
      <c r="BX90" s="18">
        <f t="shared" si="244"/>
        <v>-0.92000020395816007</v>
      </c>
      <c r="BZ90" t="str">
        <f t="shared" si="261"/>
        <v>33 Protective service occupations</v>
      </c>
      <c r="CA90" s="18">
        <f t="shared" si="245"/>
        <v>-2.7698425582593389</v>
      </c>
      <c r="CB90" s="18">
        <f t="shared" si="245"/>
        <v>-2.529788513389164</v>
      </c>
      <c r="CC90" s="18">
        <f t="shared" si="245"/>
        <v>-3.1168675045572747</v>
      </c>
      <c r="CD90" s="18">
        <f t="shared" si="245"/>
        <v>-1.8551184272352805</v>
      </c>
      <c r="CE90" s="18">
        <f t="shared" si="246"/>
        <v>-2.2933028683380541</v>
      </c>
      <c r="CG90" s="18">
        <f t="shared" si="247"/>
        <v>-2.2775167733462442</v>
      </c>
      <c r="CH90" s="18">
        <f t="shared" si="248"/>
        <v>1.7275455398511941</v>
      </c>
      <c r="CI90" s="18">
        <f t="shared" si="249"/>
        <v>5.0084407535067044E-3</v>
      </c>
      <c r="CK90" t="str">
        <f t="shared" si="262"/>
        <v>33 Protective service occupations</v>
      </c>
      <c r="CL90" s="18">
        <f t="shared" si="250"/>
        <v>-2.2259894600472174</v>
      </c>
      <c r="CM90" s="18">
        <f t="shared" si="250"/>
        <v>-4.7387032243927818</v>
      </c>
      <c r="CN90" s="18">
        <f t="shared" si="250"/>
        <v>-10.825760872344636</v>
      </c>
      <c r="CO90" s="18">
        <f t="shared" si="250"/>
        <v>0.73937895791482688</v>
      </c>
      <c r="CP90" s="18">
        <f t="shared" si="251"/>
        <v>-3.3656254284128995</v>
      </c>
      <c r="CR90" s="18">
        <f t="shared" si="252"/>
        <v>-3.2733863526143492</v>
      </c>
      <c r="CS90" s="18">
        <f t="shared" si="253"/>
        <v>0.75325073205294579</v>
      </c>
      <c r="CT90" s="18">
        <f t="shared" si="254"/>
        <v>-2.1107697749566889</v>
      </c>
    </row>
    <row r="91" spans="1:98" x14ac:dyDescent="0.2">
      <c r="A91" t="str">
        <f t="shared" si="209"/>
        <v>34 Culture, media and sports occupations</v>
      </c>
      <c r="B91" s="18">
        <f t="shared" si="210"/>
        <v>6.7458046905589431</v>
      </c>
      <c r="C91" s="18">
        <f t="shared" si="210"/>
        <v>7.1771950575938437</v>
      </c>
      <c r="D91" s="18">
        <f t="shared" si="210"/>
        <v>1.5684719117875057</v>
      </c>
      <c r="E91" s="18">
        <f t="shared" si="210"/>
        <v>2.3781192568708587</v>
      </c>
      <c r="F91" s="18">
        <f t="shared" si="211"/>
        <v>2.4172305941018823</v>
      </c>
      <c r="H91" s="18">
        <f t="shared" si="212"/>
        <v>2.1075222198363663</v>
      </c>
      <c r="I91" s="18">
        <f t="shared" si="213"/>
        <v>3.305354913366787</v>
      </c>
      <c r="J91" s="18">
        <f t="shared" si="214"/>
        <v>4.7154786427076267</v>
      </c>
      <c r="L91" t="str">
        <f t="shared" si="255"/>
        <v>34 Culture, media and sports occupations</v>
      </c>
      <c r="M91" s="18">
        <f t="shared" si="215"/>
        <v>2.0149856763894025</v>
      </c>
      <c r="N91" s="18">
        <f t="shared" si="215"/>
        <v>18.587188228027873</v>
      </c>
      <c r="O91" s="18">
        <f t="shared" si="215"/>
        <v>0.66132409790684576</v>
      </c>
      <c r="P91" s="18">
        <f t="shared" si="215"/>
        <v>2.3701960889622953</v>
      </c>
      <c r="Q91" s="18">
        <f t="shared" si="216"/>
        <v>2.7733220349606347</v>
      </c>
      <c r="S91" s="18">
        <f t="shared" si="217"/>
        <v>1.7973727767406134</v>
      </c>
      <c r="T91" s="18">
        <f t="shared" si="218"/>
        <v>3.1285144721146629</v>
      </c>
      <c r="U91" s="18">
        <f t="shared" si="219"/>
        <v>4.3487843373258395</v>
      </c>
      <c r="W91" t="str">
        <f t="shared" si="256"/>
        <v>34 Culture, media and sports occupations</v>
      </c>
      <c r="X91" s="18">
        <f t="shared" si="220"/>
        <v>-0.58774040425384477</v>
      </c>
      <c r="Y91" s="18">
        <f t="shared" si="220"/>
        <v>3.2499342084002514E-2</v>
      </c>
      <c r="Z91" s="18">
        <f t="shared" si="220"/>
        <v>-1.7849943728731166</v>
      </c>
      <c r="AA91" s="18">
        <f t="shared" si="220"/>
        <v>0.76692477352053867</v>
      </c>
      <c r="AB91" s="18">
        <f t="shared" si="221"/>
        <v>-8.3284370232650229E-2</v>
      </c>
      <c r="AD91" s="18">
        <f t="shared" si="222"/>
        <v>-9.0998517688001268E-2</v>
      </c>
      <c r="AE91" s="18">
        <f t="shared" si="223"/>
        <v>2.5610562018690164</v>
      </c>
      <c r="AF91" s="18">
        <f t="shared" si="224"/>
        <v>2.4973174502114448</v>
      </c>
      <c r="AH91" t="str">
        <f t="shared" si="257"/>
        <v>34 Culture, media and sports occupations</v>
      </c>
      <c r="AI91" s="18">
        <f t="shared" si="225"/>
        <v>0.54550269376500982</v>
      </c>
      <c r="AJ91" s="18">
        <f t="shared" si="225"/>
        <v>12.342974145716944</v>
      </c>
      <c r="AK91" s="18">
        <f t="shared" si="225"/>
        <v>-2.5121605004767344</v>
      </c>
      <c r="AL91" s="18">
        <f t="shared" si="225"/>
        <v>2.0563788699661911</v>
      </c>
      <c r="AM91" s="18">
        <f t="shared" si="226"/>
        <v>1.2118191635292375</v>
      </c>
      <c r="AO91" s="18">
        <f t="shared" si="227"/>
        <v>0.51022652427255011</v>
      </c>
      <c r="AP91" s="18">
        <f t="shared" si="228"/>
        <v>2.4340331387686875</v>
      </c>
      <c r="AQ91" s="18">
        <f t="shared" si="229"/>
        <v>2.8022960362098726</v>
      </c>
      <c r="AS91" t="str">
        <f t="shared" si="258"/>
        <v>34 Culture, media and sports occupations</v>
      </c>
      <c r="AT91" s="18">
        <f t="shared" si="230"/>
        <v>-1.4122751989155247</v>
      </c>
      <c r="AU91" s="18">
        <f t="shared" si="230"/>
        <v>-2.1361811163823852</v>
      </c>
      <c r="AV91" s="18">
        <f t="shared" si="230"/>
        <v>-3.3734282602371879</v>
      </c>
      <c r="AW91" s="18">
        <f t="shared" si="230"/>
        <v>-0.18433029181192939</v>
      </c>
      <c r="AX91" s="18">
        <f t="shared" si="231"/>
        <v>-1.3139499333757354</v>
      </c>
      <c r="AZ91" s="18">
        <f t="shared" si="232"/>
        <v>-1.2588895352628637</v>
      </c>
      <c r="BA91" s="18">
        <f t="shared" si="233"/>
        <v>2.2276683399380381</v>
      </c>
      <c r="BB91" s="18">
        <f t="shared" si="234"/>
        <v>1.3265885922728371</v>
      </c>
      <c r="BD91" t="str">
        <f t="shared" si="259"/>
        <v>34 Culture, media and sports occupations</v>
      </c>
      <c r="BE91" s="18">
        <f t="shared" si="235"/>
        <v>-5.5398843104677358</v>
      </c>
      <c r="BF91" s="18">
        <f t="shared" si="235"/>
        <v>10.154361812693868</v>
      </c>
      <c r="BG91" s="18">
        <f t="shared" si="235"/>
        <v>-3.7163405624894286</v>
      </c>
      <c r="BH91" s="18">
        <f t="shared" si="235"/>
        <v>-0.21419372625687272</v>
      </c>
      <c r="BI91" s="18">
        <f t="shared" si="236"/>
        <v>-0.71051188871392723</v>
      </c>
      <c r="BK91" s="18">
        <f t="shared" si="237"/>
        <v>-1.3955057541454097</v>
      </c>
      <c r="BL91" s="18">
        <f t="shared" si="238"/>
        <v>1.7829358410575091</v>
      </c>
      <c r="BM91" s="18">
        <f t="shared" si="239"/>
        <v>0.71915500533112908</v>
      </c>
      <c r="BO91" t="str">
        <f t="shared" si="260"/>
        <v>34 Culture, media and sports occupations</v>
      </c>
      <c r="BP91" s="18">
        <f t="shared" si="240"/>
        <v>-6.4719220811409244</v>
      </c>
      <c r="BQ91" s="18">
        <f t="shared" si="240"/>
        <v>-8.8230747252063928</v>
      </c>
      <c r="BR91" s="18">
        <f t="shared" si="240"/>
        <v>-6.1243681003269828</v>
      </c>
      <c r="BS91" s="18">
        <f t="shared" si="240"/>
        <v>-5.3596241434022307</v>
      </c>
      <c r="BT91" s="18">
        <f t="shared" si="241"/>
        <v>-5.8189848906852637</v>
      </c>
      <c r="BV91" s="18">
        <f t="shared" si="242"/>
        <v>-5.6152285095225523</v>
      </c>
      <c r="BW91" s="18">
        <f t="shared" si="243"/>
        <v>1.4811544882030514</v>
      </c>
      <c r="BX91" s="18">
        <f t="shared" si="244"/>
        <v>-2.6634055517303135</v>
      </c>
      <c r="BZ91" t="str">
        <f t="shared" si="261"/>
        <v>34 Culture, media and sports occupations</v>
      </c>
      <c r="CA91" s="18">
        <f t="shared" si="245"/>
        <v>-4.5373484701028204</v>
      </c>
      <c r="CB91" s="18">
        <f t="shared" si="245"/>
        <v>-10.044216683248742</v>
      </c>
      <c r="CC91" s="18">
        <f t="shared" si="245"/>
        <v>-5.3257059825745134</v>
      </c>
      <c r="CD91" s="18">
        <f t="shared" si="245"/>
        <v>-5.513581113012533</v>
      </c>
      <c r="CE91" s="18">
        <f t="shared" si="246"/>
        <v>-5.7448237477414121</v>
      </c>
      <c r="CG91" s="18">
        <f t="shared" si="247"/>
        <v>-5.4509975312533214</v>
      </c>
      <c r="CH91" s="18">
        <f t="shared" si="248"/>
        <v>1.4656873304431661</v>
      </c>
      <c r="CI91" s="18">
        <f t="shared" si="249"/>
        <v>-2.5835433664537999</v>
      </c>
      <c r="CK91" t="str">
        <f t="shared" si="262"/>
        <v>34 Culture, media and sports occupations</v>
      </c>
      <c r="CL91" s="18">
        <f t="shared" si="250"/>
        <v>2.4036033329278839</v>
      </c>
      <c r="CM91" s="18">
        <f t="shared" si="250"/>
        <v>-4.1982926453141385</v>
      </c>
      <c r="CN91" s="18">
        <f t="shared" si="250"/>
        <v>2.51587948787102</v>
      </c>
      <c r="CO91" s="18">
        <f t="shared" si="250"/>
        <v>2.9135433315422121</v>
      </c>
      <c r="CP91" s="18">
        <f t="shared" si="251"/>
        <v>2.3300984514497358</v>
      </c>
      <c r="CR91" s="18">
        <f t="shared" si="252"/>
        <v>2.780817616644371</v>
      </c>
      <c r="CS91" s="18">
        <f t="shared" si="253"/>
        <v>2.0945401573093436</v>
      </c>
      <c r="CT91" s="18">
        <f t="shared" si="254"/>
        <v>4.2748539468085323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5.2404668142756794</v>
      </c>
      <c r="C92" s="18">
        <f t="shared" si="210"/>
        <v>16.093926439564619</v>
      </c>
      <c r="D92" s="18">
        <f t="shared" si="210"/>
        <v>3.1446926251274876</v>
      </c>
      <c r="E92" s="18">
        <f t="shared" si="210"/>
        <v>2.8539487547096343</v>
      </c>
      <c r="F92" s="18">
        <f t="shared" si="211"/>
        <v>3.7267693542497149</v>
      </c>
      <c r="H92" s="18">
        <f t="shared" si="212"/>
        <v>2.9507722030550854</v>
      </c>
      <c r="I92" s="18">
        <f t="shared" si="213"/>
        <v>3.2614156304183295</v>
      </c>
      <c r="J92" s="18">
        <f t="shared" si="214"/>
        <v>5.2849448695170054</v>
      </c>
      <c r="L92" t="str">
        <f t="shared" si="255"/>
        <v>35 Business and public service associate professionals</v>
      </c>
      <c r="M92" s="18">
        <f t="shared" si="215"/>
        <v>5.8224472260703042</v>
      </c>
      <c r="N92" s="18">
        <f t="shared" si="215"/>
        <v>7.0722744986999597</v>
      </c>
      <c r="O92" s="18">
        <f t="shared" si="215"/>
        <v>2.7027146958810144</v>
      </c>
      <c r="P92" s="18">
        <f t="shared" si="215"/>
        <v>2.2082921407888589</v>
      </c>
      <c r="Q92" s="18">
        <f t="shared" si="216"/>
        <v>2.6604107243042074</v>
      </c>
      <c r="S92" s="18">
        <f t="shared" si="217"/>
        <v>2.3728346243204079</v>
      </c>
      <c r="T92" s="18">
        <f t="shared" si="218"/>
        <v>3.1889040705814109</v>
      </c>
      <c r="U92" s="18">
        <f t="shared" si="219"/>
        <v>4.8091423497208963</v>
      </c>
      <c r="W92" t="str">
        <f t="shared" si="256"/>
        <v>35 Business and public service associate professionals</v>
      </c>
      <c r="X92" s="18">
        <f t="shared" si="220"/>
        <v>2.7553916698012992</v>
      </c>
      <c r="Y92" s="18">
        <f t="shared" si="220"/>
        <v>-0.15528467667759172</v>
      </c>
      <c r="Z92" s="18">
        <f t="shared" si="220"/>
        <v>0.57333336213027941</v>
      </c>
      <c r="AA92" s="18">
        <f t="shared" si="220"/>
        <v>0.7475309842471578</v>
      </c>
      <c r="AB92" s="18">
        <f t="shared" si="221"/>
        <v>0.63642809665416245</v>
      </c>
      <c r="AD92" s="18">
        <f t="shared" si="222"/>
        <v>0.6894316117374899</v>
      </c>
      <c r="AE92" s="18">
        <f t="shared" si="223"/>
        <v>2.8690972430508221</v>
      </c>
      <c r="AF92" s="18">
        <f t="shared" si="224"/>
        <v>3.3407150601902913</v>
      </c>
      <c r="AH92" t="str">
        <f t="shared" si="257"/>
        <v>35 Business and public service associate professionals</v>
      </c>
      <c r="AI92" s="18">
        <f t="shared" si="225"/>
        <v>2.9183621986368369</v>
      </c>
      <c r="AJ92" s="18">
        <f t="shared" si="225"/>
        <v>3.2997224752319365</v>
      </c>
      <c r="AK92" s="18">
        <f t="shared" si="225"/>
        <v>0.54119190713184384</v>
      </c>
      <c r="AL92" s="18">
        <f t="shared" si="225"/>
        <v>1.1778417131485863</v>
      </c>
      <c r="AM92" s="18">
        <f t="shared" si="226"/>
        <v>1.1095292131841683</v>
      </c>
      <c r="AO92" s="18">
        <f t="shared" si="227"/>
        <v>0.96517843246379798</v>
      </c>
      <c r="AP92" s="18">
        <f t="shared" si="228"/>
        <v>2.8167723597353644</v>
      </c>
      <c r="AQ92" s="18">
        <f t="shared" si="229"/>
        <v>3.4857340250298963</v>
      </c>
      <c r="AS92" t="str">
        <f t="shared" si="258"/>
        <v>35 Business and public service associate professionals</v>
      </c>
      <c r="AT92" s="18">
        <f t="shared" si="230"/>
        <v>2.9489707190771153</v>
      </c>
      <c r="AU92" s="18">
        <f t="shared" si="230"/>
        <v>1.930410027508378</v>
      </c>
      <c r="AV92" s="18">
        <f t="shared" si="230"/>
        <v>0.21314162288876837</v>
      </c>
      <c r="AW92" s="18">
        <f t="shared" si="230"/>
        <v>1.0603709415230034</v>
      </c>
      <c r="AX92" s="18">
        <f t="shared" si="231"/>
        <v>0.84886209642465182</v>
      </c>
      <c r="AZ92" s="18">
        <f t="shared" si="232"/>
        <v>0.7771682878781494</v>
      </c>
      <c r="BA92" s="18">
        <f t="shared" si="233"/>
        <v>2.749830914689233</v>
      </c>
      <c r="BB92" s="18">
        <f t="shared" si="234"/>
        <v>3.2909315526154836</v>
      </c>
      <c r="BD92" t="str">
        <f t="shared" si="259"/>
        <v>35 Business and public service associate professionals</v>
      </c>
      <c r="BE92" s="18">
        <f t="shared" si="235"/>
        <v>-0.85575774017835338</v>
      </c>
      <c r="BF92" s="18">
        <f t="shared" si="235"/>
        <v>10.311874647807052</v>
      </c>
      <c r="BG92" s="18">
        <f t="shared" si="235"/>
        <v>-1.14752081749111</v>
      </c>
      <c r="BH92" s="18">
        <f t="shared" si="235"/>
        <v>-0.3057548786478792</v>
      </c>
      <c r="BI92" s="18">
        <f t="shared" si="236"/>
        <v>6.1339327576948044E-2</v>
      </c>
      <c r="BK92" s="18">
        <f t="shared" si="237"/>
        <v>-0.58713696479405497</v>
      </c>
      <c r="BL92" s="18">
        <f t="shared" si="238"/>
        <v>2.2868537621054896</v>
      </c>
      <c r="BM92" s="18">
        <f t="shared" si="239"/>
        <v>1.8641659139107203</v>
      </c>
      <c r="BO92" t="str">
        <f t="shared" si="260"/>
        <v>35 Business and public service associate professionals</v>
      </c>
      <c r="BP92" s="18">
        <f t="shared" si="240"/>
        <v>-0.19553049370217845</v>
      </c>
      <c r="BQ92" s="18">
        <f t="shared" si="240"/>
        <v>-3.9377259990462266</v>
      </c>
      <c r="BR92" s="18">
        <f t="shared" si="240"/>
        <v>-1.0258555905842459</v>
      </c>
      <c r="BS92" s="18">
        <f t="shared" si="240"/>
        <v>-1.651393040594884</v>
      </c>
      <c r="BT92" s="18">
        <f t="shared" si="241"/>
        <v>-1.6011017530317639</v>
      </c>
      <c r="BV92" s="18">
        <f t="shared" si="242"/>
        <v>-1.4433210767042293</v>
      </c>
      <c r="BW92" s="18">
        <f t="shared" si="243"/>
        <v>2.0200941542190876</v>
      </c>
      <c r="BX92" s="18">
        <f t="shared" si="244"/>
        <v>0.95897489378529155</v>
      </c>
      <c r="BZ92" t="str">
        <f t="shared" si="261"/>
        <v>35 Business and public service associate professionals</v>
      </c>
      <c r="CA92" s="18">
        <f t="shared" si="245"/>
        <v>-1.5861576257628185</v>
      </c>
      <c r="CB92" s="18">
        <f t="shared" si="245"/>
        <v>-8.5862929562412695</v>
      </c>
      <c r="CC92" s="18">
        <f t="shared" si="245"/>
        <v>-1.5565161799618865</v>
      </c>
      <c r="CD92" s="18">
        <f t="shared" si="245"/>
        <v>-4.2005136109853574</v>
      </c>
      <c r="CE92" s="18">
        <f t="shared" si="246"/>
        <v>-3.6645511846489343</v>
      </c>
      <c r="CG92" s="18">
        <f t="shared" si="247"/>
        <v>-3.3271671049371676</v>
      </c>
      <c r="CH92" s="18">
        <f t="shared" si="248"/>
        <v>1.6949754677209494</v>
      </c>
      <c r="CI92" s="18">
        <f t="shared" si="249"/>
        <v>-0.78352491317560391</v>
      </c>
      <c r="CK92" t="str">
        <f t="shared" si="262"/>
        <v>35 Business and public service associate professionals</v>
      </c>
      <c r="CL92" s="18">
        <f t="shared" si="250"/>
        <v>3.0441380487227221</v>
      </c>
      <c r="CM92" s="18">
        <f t="shared" si="250"/>
        <v>3.7344694004515233E-2</v>
      </c>
      <c r="CN92" s="18">
        <f t="shared" si="250"/>
        <v>1.6573644228011997</v>
      </c>
      <c r="CO92" s="18">
        <f t="shared" si="250"/>
        <v>2.6525585472791491</v>
      </c>
      <c r="CP92" s="18">
        <f t="shared" si="251"/>
        <v>2.1755856210602387</v>
      </c>
      <c r="CR92" s="18">
        <f t="shared" si="252"/>
        <v>2.3197493399095714</v>
      </c>
      <c r="CS92" s="18">
        <f t="shared" si="253"/>
        <v>1.9585331245731918</v>
      </c>
      <c r="CT92" s="18">
        <f t="shared" si="254"/>
        <v>3.7942993103912137</v>
      </c>
    </row>
    <row r="93" spans="1:98" x14ac:dyDescent="0.2">
      <c r="A93" t="str">
        <f t="shared" si="209"/>
        <v>41 Administrative occupations</v>
      </c>
      <c r="B93" s="18">
        <f t="shared" si="210"/>
        <v>3.7116559467007981</v>
      </c>
      <c r="C93" s="18">
        <f t="shared" si="210"/>
        <v>22.406997364748271</v>
      </c>
      <c r="D93" s="18">
        <f t="shared" si="210"/>
        <v>4.0705352010308893</v>
      </c>
      <c r="E93" s="18">
        <f t="shared" si="210"/>
        <v>3.3878138635378585</v>
      </c>
      <c r="F93" s="18">
        <f t="shared" si="211"/>
        <v>4.6998764556355654</v>
      </c>
      <c r="H93" s="18">
        <f t="shared" si="212"/>
        <v>3.6148885446099621</v>
      </c>
      <c r="I93" s="18">
        <f t="shared" si="213"/>
        <v>3.7035367395712226</v>
      </c>
      <c r="J93" s="18">
        <f t="shared" si="214"/>
        <v>6.0948182882555546</v>
      </c>
      <c r="L93" t="str">
        <f t="shared" si="255"/>
        <v>41 Administrative occupations</v>
      </c>
      <c r="M93" s="18">
        <f t="shared" si="215"/>
        <v>5.1904042503365444</v>
      </c>
      <c r="N93" s="18">
        <f t="shared" si="215"/>
        <v>7.8807187761577469</v>
      </c>
      <c r="O93" s="18">
        <f t="shared" si="215"/>
        <v>4.5425201843409813</v>
      </c>
      <c r="P93" s="18">
        <f t="shared" si="215"/>
        <v>2.8374370247718383</v>
      </c>
      <c r="Q93" s="18">
        <f t="shared" si="216"/>
        <v>3.6770350686708975</v>
      </c>
      <c r="S93" s="18">
        <f t="shared" si="217"/>
        <v>3.4026854837533538</v>
      </c>
      <c r="T93" s="18">
        <f t="shared" si="218"/>
        <v>3.7399473465419719</v>
      </c>
      <c r="U93" s="18">
        <f t="shared" si="219"/>
        <v>5.9701040987533149</v>
      </c>
      <c r="W93" t="str">
        <f t="shared" si="256"/>
        <v>41 Administrative occupations</v>
      </c>
      <c r="X93" s="18">
        <f t="shared" si="220"/>
        <v>2.0715951365153584</v>
      </c>
      <c r="Y93" s="18">
        <f t="shared" si="220"/>
        <v>3.1761655496896024</v>
      </c>
      <c r="Z93" s="18">
        <f t="shared" si="220"/>
        <v>2.9541664362194187</v>
      </c>
      <c r="AA93" s="18">
        <f t="shared" si="220"/>
        <v>1.7608235309090503</v>
      </c>
      <c r="AB93" s="18">
        <f t="shared" si="221"/>
        <v>2.2204578123356189</v>
      </c>
      <c r="AD93" s="18">
        <f t="shared" si="222"/>
        <v>2.1570596334251846</v>
      </c>
      <c r="AE93" s="18">
        <f t="shared" si="223"/>
        <v>3.4978559820175059</v>
      </c>
      <c r="AF93" s="18">
        <f t="shared" si="224"/>
        <v>4.9091841898694533</v>
      </c>
      <c r="AH93" t="str">
        <f t="shared" si="257"/>
        <v>41 Administrative occupations</v>
      </c>
      <c r="AI93" s="18">
        <f t="shared" si="225"/>
        <v>2.7655447168422276</v>
      </c>
      <c r="AJ93" s="18">
        <f t="shared" si="225"/>
        <v>5.378691812338654</v>
      </c>
      <c r="AK93" s="18">
        <f t="shared" si="225"/>
        <v>2.4132010155373917</v>
      </c>
      <c r="AL93" s="18">
        <f t="shared" si="225"/>
        <v>1.6154426830170321</v>
      </c>
      <c r="AM93" s="18">
        <f t="shared" si="226"/>
        <v>2.0958531354118959</v>
      </c>
      <c r="AO93" s="18">
        <f t="shared" si="227"/>
        <v>1.8806692567351346</v>
      </c>
      <c r="AP93" s="18">
        <f t="shared" si="228"/>
        <v>3.5517140957365356</v>
      </c>
      <c r="AQ93" s="18">
        <f t="shared" si="229"/>
        <v>4.7656024007421527</v>
      </c>
      <c r="AS93" t="str">
        <f t="shared" si="258"/>
        <v>41 Administrative occupations</v>
      </c>
      <c r="AT93" s="18">
        <f t="shared" si="230"/>
        <v>1.9269007509168157</v>
      </c>
      <c r="AU93" s="18">
        <f t="shared" si="230"/>
        <v>4.3064738339981146</v>
      </c>
      <c r="AV93" s="18">
        <f t="shared" si="230"/>
        <v>1.0964508043807664</v>
      </c>
      <c r="AW93" s="18">
        <f t="shared" si="230"/>
        <v>1.433233907699627</v>
      </c>
      <c r="AX93" s="18">
        <f t="shared" si="231"/>
        <v>1.5049205353589334</v>
      </c>
      <c r="AZ93" s="18">
        <f t="shared" si="232"/>
        <v>1.320848398890595</v>
      </c>
      <c r="BA93" s="18">
        <f t="shared" si="233"/>
        <v>3.230533012393666</v>
      </c>
      <c r="BB93" s="18">
        <f t="shared" si="234"/>
        <v>4.1058594892681377</v>
      </c>
      <c r="BD93" t="str">
        <f t="shared" si="259"/>
        <v>41 Administrative occupations</v>
      </c>
      <c r="BE93" s="18">
        <f t="shared" si="235"/>
        <v>-2.1262541438859417</v>
      </c>
      <c r="BF93" s="18">
        <f t="shared" si="235"/>
        <v>8.583220106631817</v>
      </c>
      <c r="BG93" s="18">
        <f t="shared" si="235"/>
        <v>-1.090020399847591</v>
      </c>
      <c r="BH93" s="18">
        <f t="shared" si="235"/>
        <v>-2.5035020627675597</v>
      </c>
      <c r="BI93" s="18">
        <f t="shared" si="236"/>
        <v>-1.4025143663939588</v>
      </c>
      <c r="BK93" s="18">
        <f t="shared" si="237"/>
        <v>-2.034600270327902</v>
      </c>
      <c r="BL93" s="18">
        <f t="shared" si="238"/>
        <v>2.4409124917867731</v>
      </c>
      <c r="BM93" s="18">
        <f t="shared" si="239"/>
        <v>1.0550240632379415</v>
      </c>
      <c r="BO93" t="str">
        <f t="shared" si="260"/>
        <v>41 Administrative occupations</v>
      </c>
      <c r="BP93" s="18">
        <f t="shared" si="240"/>
        <v>-3.0154617731319111</v>
      </c>
      <c r="BQ93" s="18">
        <f t="shared" si="240"/>
        <v>-0.63886428371483506</v>
      </c>
      <c r="BR93" s="18">
        <f t="shared" si="240"/>
        <v>-1.210380974031211</v>
      </c>
      <c r="BS93" s="18">
        <f t="shared" si="240"/>
        <v>-4.0942622434041454</v>
      </c>
      <c r="BT93" s="18">
        <f t="shared" si="241"/>
        <v>-2.987836996623483</v>
      </c>
      <c r="BV93" s="18">
        <f t="shared" si="242"/>
        <v>-3.1424460340045202</v>
      </c>
      <c r="BW93" s="18">
        <f t="shared" si="243"/>
        <v>2.0350000435778837</v>
      </c>
      <c r="BX93" s="18">
        <f t="shared" si="244"/>
        <v>-0.18739256664545012</v>
      </c>
      <c r="BZ93" t="str">
        <f t="shared" si="261"/>
        <v>41 Administrative occupations</v>
      </c>
      <c r="CA93" s="18">
        <f t="shared" si="245"/>
        <v>-3.0901085184493859</v>
      </c>
      <c r="CB93" s="18">
        <f t="shared" si="245"/>
        <v>-14.808274941748234</v>
      </c>
      <c r="CC93" s="18">
        <f t="shared" si="245"/>
        <v>-5.5955269317373606</v>
      </c>
      <c r="CD93" s="18">
        <f t="shared" si="245"/>
        <v>-10.649824197140401</v>
      </c>
      <c r="CE93" s="18">
        <f t="shared" si="246"/>
        <v>-9.3704863802037135</v>
      </c>
      <c r="CG93" s="18">
        <f t="shared" si="247"/>
        <v>-8.9958638033115772</v>
      </c>
      <c r="CH93" s="18">
        <f t="shared" si="248"/>
        <v>1.3498801461862442</v>
      </c>
      <c r="CI93" s="18">
        <f t="shared" si="249"/>
        <v>-4.9636874871928471</v>
      </c>
      <c r="CK93" t="str">
        <f t="shared" si="262"/>
        <v>41 Administrative occupations</v>
      </c>
      <c r="CL93" s="18">
        <f t="shared" si="250"/>
        <v>2.37028999816844</v>
      </c>
      <c r="CM93" s="18">
        <f t="shared" si="250"/>
        <v>-7.0752216910404231</v>
      </c>
      <c r="CN93" s="18">
        <f t="shared" si="250"/>
        <v>-4.8988805564847304</v>
      </c>
      <c r="CO93" s="18">
        <f t="shared" si="250"/>
        <v>-2.7829898252750507</v>
      </c>
      <c r="CP93" s="18">
        <f t="shared" si="251"/>
        <v>-3.721316578419176</v>
      </c>
      <c r="CR93" s="18">
        <f t="shared" si="252"/>
        <v>-3.4934663563899626</v>
      </c>
      <c r="CS93" s="18">
        <f t="shared" si="253"/>
        <v>1.2150927110502918</v>
      </c>
      <c r="CT93" s="18">
        <f t="shared" si="254"/>
        <v>-1.5989763932705459</v>
      </c>
    </row>
    <row r="94" spans="1:98" x14ac:dyDescent="0.2">
      <c r="A94" t="str">
        <f t="shared" si="209"/>
        <v>42 Secretarial and related occupations</v>
      </c>
      <c r="B94" s="18">
        <f t="shared" si="210"/>
        <v>7.3115273152698279</v>
      </c>
      <c r="C94" s="18">
        <f t="shared" si="210"/>
        <v>1.6865154904341484</v>
      </c>
      <c r="D94" s="18">
        <f t="shared" si="210"/>
        <v>9.7628952040227812</v>
      </c>
      <c r="E94" s="18">
        <f t="shared" si="210"/>
        <v>6.5420182156713746</v>
      </c>
      <c r="F94" s="18">
        <f t="shared" si="211"/>
        <v>7.2252075383447689</v>
      </c>
      <c r="H94" s="18">
        <f t="shared" si="212"/>
        <v>7.6050030567596627</v>
      </c>
      <c r="I94" s="18">
        <f t="shared" si="213"/>
        <v>5.6150016768416577</v>
      </c>
      <c r="J94" s="18">
        <f t="shared" si="214"/>
        <v>10.164238698897865</v>
      </c>
      <c r="L94" t="str">
        <f t="shared" si="255"/>
        <v>42 Secretarial and related occupations</v>
      </c>
      <c r="M94" s="18">
        <f t="shared" si="215"/>
        <v>4.1298975903883983</v>
      </c>
      <c r="N94" s="18">
        <f t="shared" si="215"/>
        <v>4.4780461126520121</v>
      </c>
      <c r="O94" s="18">
        <f t="shared" si="215"/>
        <v>6.4982575740678561</v>
      </c>
      <c r="P94" s="18">
        <f t="shared" si="215"/>
        <v>1.9556582173099635</v>
      </c>
      <c r="Q94" s="18">
        <f t="shared" si="216"/>
        <v>3.5119952847867397</v>
      </c>
      <c r="S94" s="18">
        <f t="shared" si="217"/>
        <v>3.4479104153830598</v>
      </c>
      <c r="T94" s="18">
        <f t="shared" si="218"/>
        <v>4.1357968694655023</v>
      </c>
      <c r="U94" s="18">
        <f t="shared" si="219"/>
        <v>6.2970162779641292</v>
      </c>
      <c r="W94" t="str">
        <f t="shared" si="256"/>
        <v>42 Secretarial and related occupations</v>
      </c>
      <c r="X94" s="18">
        <f t="shared" si="220"/>
        <v>0.93669610917044288</v>
      </c>
      <c r="Y94" s="18">
        <f t="shared" si="220"/>
        <v>0.92918444139289402</v>
      </c>
      <c r="Z94" s="18">
        <f t="shared" si="220"/>
        <v>4.7475115846619786</v>
      </c>
      <c r="AA94" s="18">
        <f t="shared" si="220"/>
        <v>3.8943652357340985</v>
      </c>
      <c r="AB94" s="18">
        <f t="shared" si="221"/>
        <v>3.9718938658196423</v>
      </c>
      <c r="AD94" s="18">
        <f t="shared" si="222"/>
        <v>4.177972466428459</v>
      </c>
      <c r="AE94" s="18">
        <f t="shared" si="223"/>
        <v>4.2082138682482784</v>
      </c>
      <c r="AF94" s="18">
        <f t="shared" si="224"/>
        <v>6.8551175919591589</v>
      </c>
      <c r="AH94" t="str">
        <f t="shared" si="257"/>
        <v>42 Secretarial and related occupations</v>
      </c>
      <c r="AI94" s="18">
        <f t="shared" si="225"/>
        <v>1.1307566080858811</v>
      </c>
      <c r="AJ94" s="18">
        <f t="shared" si="225"/>
        <v>3.0111035347832216</v>
      </c>
      <c r="AK94" s="18">
        <f t="shared" si="225"/>
        <v>2.9673533878252556</v>
      </c>
      <c r="AL94" s="18">
        <f t="shared" si="225"/>
        <v>1.4448294855750943</v>
      </c>
      <c r="AM94" s="18">
        <f t="shared" si="226"/>
        <v>2.0158282013971851</v>
      </c>
      <c r="AO94" s="18">
        <f t="shared" si="227"/>
        <v>1.9498194535851221</v>
      </c>
      <c r="AP94" s="18">
        <f t="shared" si="228"/>
        <v>3.6335101163815331</v>
      </c>
      <c r="AQ94" s="18">
        <f t="shared" si="229"/>
        <v>4.8815652579107915</v>
      </c>
      <c r="AS94" t="str">
        <f t="shared" si="258"/>
        <v>42 Secretarial and related occupations</v>
      </c>
      <c r="AT94" s="18">
        <f t="shared" si="230"/>
        <v>0.32551674498928485</v>
      </c>
      <c r="AU94" s="18">
        <f t="shared" si="230"/>
        <v>2.7570895373792759</v>
      </c>
      <c r="AV94" s="18">
        <f t="shared" si="230"/>
        <v>2.565171999496707</v>
      </c>
      <c r="AW94" s="18">
        <f t="shared" si="230"/>
        <v>0.11382643916624247</v>
      </c>
      <c r="AX94" s="18">
        <f t="shared" si="231"/>
        <v>1.0379434483287264</v>
      </c>
      <c r="AZ94" s="18">
        <f t="shared" si="232"/>
        <v>0.92436171168381875</v>
      </c>
      <c r="BA94" s="18">
        <f t="shared" si="233"/>
        <v>3.3372514321668323</v>
      </c>
      <c r="BB94" s="18">
        <f t="shared" si="234"/>
        <v>3.9354929876071143</v>
      </c>
      <c r="BD94" t="str">
        <f t="shared" si="259"/>
        <v>42 Secretarial and related occupations</v>
      </c>
      <c r="BE94" s="18">
        <f t="shared" si="235"/>
        <v>-2.7333903521217007</v>
      </c>
      <c r="BF94" s="18">
        <f t="shared" si="235"/>
        <v>4.108753521863151</v>
      </c>
      <c r="BG94" s="18">
        <f t="shared" si="235"/>
        <v>-1.7917691594371399</v>
      </c>
      <c r="BH94" s="18">
        <f t="shared" si="235"/>
        <v>-15.475842780725523</v>
      </c>
      <c r="BI94" s="18">
        <f t="shared" si="236"/>
        <v>-10.256666246651026</v>
      </c>
      <c r="BK94" s="18">
        <f t="shared" si="237"/>
        <v>-11.140637066041458</v>
      </c>
      <c r="BL94" s="18">
        <f t="shared" si="238"/>
        <v>1.91219972667378</v>
      </c>
      <c r="BM94" s="18">
        <f t="shared" si="239"/>
        <v>-4.5332548607717733</v>
      </c>
      <c r="BO94" t="str">
        <f t="shared" si="260"/>
        <v>42 Secretarial and related occupations</v>
      </c>
      <c r="BP94" s="18">
        <f t="shared" si="240"/>
        <v>-6.5997432122700816</v>
      </c>
      <c r="BQ94" s="18">
        <f t="shared" si="240"/>
        <v>-3.136255043505265</v>
      </c>
      <c r="BR94" s="18">
        <f t="shared" si="240"/>
        <v>-6.2976381926922347</v>
      </c>
      <c r="BS94" s="18">
        <f t="shared" si="240"/>
        <v>-15.383870146758571</v>
      </c>
      <c r="BT94" s="18">
        <f t="shared" si="241"/>
        <v>-11.902142818743178</v>
      </c>
      <c r="BV94" s="18">
        <f t="shared" si="242"/>
        <v>-12.457498742841933</v>
      </c>
      <c r="BW94" s="18">
        <f t="shared" si="243"/>
        <v>1.431026107674116</v>
      </c>
      <c r="BX94" s="18">
        <f t="shared" si="244"/>
        <v>-6.3552072587474413</v>
      </c>
      <c r="BZ94" t="str">
        <f t="shared" si="261"/>
        <v>42 Secretarial and related occupations</v>
      </c>
      <c r="CA94" s="18">
        <f t="shared" si="245"/>
        <v>-2.4335734438019396</v>
      </c>
      <c r="CB94" s="18">
        <f t="shared" si="245"/>
        <v>-18.806710897776458</v>
      </c>
      <c r="CC94" s="18">
        <f t="shared" si="245"/>
        <v>-15.73341434590766</v>
      </c>
      <c r="CD94" s="18">
        <f t="shared" si="245"/>
        <v>-17.861962916466268</v>
      </c>
      <c r="CE94" s="18">
        <f t="shared" si="246"/>
        <v>-17.262475997931592</v>
      </c>
      <c r="CG94" s="18">
        <f t="shared" si="247"/>
        <v>-17.158488854471056</v>
      </c>
      <c r="CH94" s="18">
        <f t="shared" si="248"/>
        <v>0.99138539873731002</v>
      </c>
      <c r="CI94" s="18">
        <f t="shared" si="249"/>
        <v>-9.6323194252846296</v>
      </c>
      <c r="CK94" t="str">
        <f t="shared" si="262"/>
        <v>42 Secretarial and related occupations</v>
      </c>
      <c r="CL94" s="18">
        <f t="shared" si="250"/>
        <v>2.6259141100876793</v>
      </c>
      <c r="CM94" s="18">
        <f t="shared" si="250"/>
        <v>-6.2633169716520882</v>
      </c>
      <c r="CN94" s="18">
        <f t="shared" si="250"/>
        <v>-4.3633868774913376</v>
      </c>
      <c r="CO94" s="18">
        <f t="shared" si="250"/>
        <v>-5.207424867408406</v>
      </c>
      <c r="CP94" s="18">
        <f t="shared" si="251"/>
        <v>-5.010990653490099</v>
      </c>
      <c r="CR94" s="18">
        <f t="shared" si="252"/>
        <v>-4.9269098042096227</v>
      </c>
      <c r="CS94" s="18">
        <f t="shared" si="253"/>
        <v>1.4643140837990121</v>
      </c>
      <c r="CT94" s="18">
        <f t="shared" si="254"/>
        <v>-2.2361250719903802</v>
      </c>
    </row>
    <row r="95" spans="1:98" x14ac:dyDescent="0.2">
      <c r="A95" t="str">
        <f t="shared" si="209"/>
        <v>51 Skilled agricultural and related trades</v>
      </c>
      <c r="B95" s="18">
        <f t="shared" si="210"/>
        <v>5.9012862924426202</v>
      </c>
      <c r="C95" s="18">
        <f t="shared" si="210"/>
        <v>-5.8676728992664406</v>
      </c>
      <c r="D95" s="18">
        <f t="shared" si="210"/>
        <v>3.4238809712951568</v>
      </c>
      <c r="E95" s="18">
        <f t="shared" si="210"/>
        <v>2.4367147397279965</v>
      </c>
      <c r="F95" s="18">
        <f t="shared" si="211"/>
        <v>2.2027214515057514</v>
      </c>
      <c r="H95" s="18">
        <f t="shared" si="212"/>
        <v>2.7647187550962959</v>
      </c>
      <c r="I95" s="18">
        <f t="shared" si="213"/>
        <v>4.3768247734747634</v>
      </c>
      <c r="J95" s="18">
        <f t="shared" si="214"/>
        <v>6.0300700211685099</v>
      </c>
      <c r="L95" t="str">
        <f t="shared" si="255"/>
        <v>51 Skilled agricultural and related trades</v>
      </c>
      <c r="M95" s="18">
        <f t="shared" si="215"/>
        <v>6.3857632372305018</v>
      </c>
      <c r="N95" s="18">
        <f t="shared" si="215"/>
        <v>-21.029768228496458</v>
      </c>
      <c r="O95" s="18">
        <f t="shared" si="215"/>
        <v>1.3114382107159095</v>
      </c>
      <c r="P95" s="18">
        <f t="shared" si="215"/>
        <v>2.7258319872325298</v>
      </c>
      <c r="Q95" s="18">
        <f t="shared" si="216"/>
        <v>0.61425842190019342</v>
      </c>
      <c r="S95" s="18">
        <f t="shared" si="217"/>
        <v>2.2521868832321434</v>
      </c>
      <c r="T95" s="18">
        <f t="shared" si="218"/>
        <v>3.5179703858387423</v>
      </c>
      <c r="U95" s="18">
        <f t="shared" si="219"/>
        <v>4.9913888267108408</v>
      </c>
      <c r="W95" t="str">
        <f t="shared" si="256"/>
        <v>51 Skilled agricultural and related trades</v>
      </c>
      <c r="X95" s="18">
        <f t="shared" si="220"/>
        <v>3.3602886731758375</v>
      </c>
      <c r="Y95" s="18">
        <f t="shared" si="220"/>
        <v>-5.2386822025619395</v>
      </c>
      <c r="Z95" s="18">
        <f t="shared" si="220"/>
        <v>2.3495029325083516</v>
      </c>
      <c r="AA95" s="18">
        <f t="shared" si="220"/>
        <v>3.6421196077470075</v>
      </c>
      <c r="AB95" s="18">
        <f t="shared" si="221"/>
        <v>2.6600367056881513</v>
      </c>
      <c r="AD95" s="18">
        <f t="shared" si="222"/>
        <v>3.2094435984937331</v>
      </c>
      <c r="AE95" s="18">
        <f t="shared" si="223"/>
        <v>4.2382314054834502</v>
      </c>
      <c r="AF95" s="18">
        <f t="shared" si="224"/>
        <v>6.2135095428629272</v>
      </c>
      <c r="AH95" t="str">
        <f t="shared" si="257"/>
        <v>51 Skilled agricultural and related trades</v>
      </c>
      <c r="AI95" s="18">
        <f t="shared" si="225"/>
        <v>5.3997405199953441</v>
      </c>
      <c r="AJ95" s="18">
        <f t="shared" si="225"/>
        <v>-22.036571653871427</v>
      </c>
      <c r="AK95" s="18">
        <f t="shared" si="225"/>
        <v>1.0537409288288835</v>
      </c>
      <c r="AL95" s="18">
        <f t="shared" si="225"/>
        <v>2.691465918577518</v>
      </c>
      <c r="AM95" s="18">
        <f t="shared" si="226"/>
        <v>0.43261656509281377</v>
      </c>
      <c r="AO95" s="18">
        <f t="shared" si="227"/>
        <v>2.1426295485291069</v>
      </c>
      <c r="AP95" s="18">
        <f t="shared" si="228"/>
        <v>4.1107821944345702</v>
      </c>
      <c r="AQ95" s="18">
        <f t="shared" si="229"/>
        <v>5.4107381310701141</v>
      </c>
      <c r="AS95" t="str">
        <f t="shared" si="258"/>
        <v>51 Skilled agricultural and related trades</v>
      </c>
      <c r="AT95" s="18">
        <f t="shared" si="230"/>
        <v>8.5865343442647291</v>
      </c>
      <c r="AU95" s="18">
        <f t="shared" si="230"/>
        <v>-23.894972229746823</v>
      </c>
      <c r="AV95" s="18">
        <f t="shared" si="230"/>
        <v>0.12088420674567502</v>
      </c>
      <c r="AW95" s="18">
        <f t="shared" si="230"/>
        <v>2.9101200350241996</v>
      </c>
      <c r="AX95" s="18">
        <f t="shared" si="231"/>
        <v>0.12409385364788861</v>
      </c>
      <c r="AZ95" s="18">
        <f t="shared" si="232"/>
        <v>1.9718461283637412</v>
      </c>
      <c r="BA95" s="18">
        <f t="shared" si="233"/>
        <v>3.6995099377172602</v>
      </c>
      <c r="BB95" s="18">
        <f t="shared" si="234"/>
        <v>4.9521302707503656</v>
      </c>
      <c r="BD95" t="str">
        <f t="shared" si="259"/>
        <v>51 Skilled agricultural and related trades</v>
      </c>
      <c r="BE95" s="18">
        <f t="shared" si="235"/>
        <v>0.12309958769238794</v>
      </c>
      <c r="BF95" s="18">
        <f t="shared" si="235"/>
        <v>-18.490472875660235</v>
      </c>
      <c r="BG95" s="18">
        <f t="shared" si="235"/>
        <v>-1.5724646037280743</v>
      </c>
      <c r="BH95" s="18">
        <f t="shared" si="235"/>
        <v>5.3870969081426523E-2</v>
      </c>
      <c r="BI95" s="18">
        <f t="shared" si="236"/>
        <v>-1.72441245583147</v>
      </c>
      <c r="BK95" s="18">
        <f t="shared" si="237"/>
        <v>-0.49120497427660448</v>
      </c>
      <c r="BL95" s="18">
        <f t="shared" si="238"/>
        <v>2.7329918637372108</v>
      </c>
      <c r="BM95" s="18">
        <f t="shared" si="239"/>
        <v>2.4001210079907187</v>
      </c>
      <c r="BO95" t="str">
        <f t="shared" si="260"/>
        <v>51 Skilled agricultural and related trades</v>
      </c>
      <c r="BP95" s="18">
        <f t="shared" si="240"/>
        <v>2.9458603219622237</v>
      </c>
      <c r="BQ95" s="18">
        <f t="shared" si="240"/>
        <v>-29.747067876887499</v>
      </c>
      <c r="BR95" s="18">
        <f t="shared" si="240"/>
        <v>-1.2602069649847447E-2</v>
      </c>
      <c r="BS95" s="18">
        <f t="shared" si="240"/>
        <v>0.12072550709303353</v>
      </c>
      <c r="BT95" s="18">
        <f t="shared" si="241"/>
        <v>-2.1125721895892235</v>
      </c>
      <c r="BV95" s="18">
        <f t="shared" si="242"/>
        <v>7.6263239339735556E-2</v>
      </c>
      <c r="BW95" s="18">
        <f t="shared" si="243"/>
        <v>2.8558683557792897</v>
      </c>
      <c r="BX95" s="18">
        <f t="shared" si="244"/>
        <v>2.9073799487764784</v>
      </c>
      <c r="BZ95" t="str">
        <f t="shared" si="261"/>
        <v>51 Skilled agricultural and related trades</v>
      </c>
      <c r="CA95" s="18">
        <f t="shared" si="245"/>
        <v>-0.99872443241014741</v>
      </c>
      <c r="CB95" s="18">
        <f t="shared" si="245"/>
        <v>-19.470455207227332</v>
      </c>
      <c r="CC95" s="18">
        <f t="shared" si="245"/>
        <v>-0.68182872589473975</v>
      </c>
      <c r="CD95" s="18">
        <f t="shared" si="245"/>
        <v>1.2445224117546783</v>
      </c>
      <c r="CE95" s="18">
        <f t="shared" si="246"/>
        <v>-0.79104249657041548</v>
      </c>
      <c r="CG95" s="18">
        <f t="shared" si="247"/>
        <v>0.59828930424430382</v>
      </c>
      <c r="CH95" s="18">
        <f t="shared" si="248"/>
        <v>2.5414557102767965</v>
      </c>
      <c r="CI95" s="18">
        <f t="shared" si="249"/>
        <v>2.9679459574905032</v>
      </c>
      <c r="CK95" t="str">
        <f t="shared" si="262"/>
        <v>51 Skilled agricultural and related trades</v>
      </c>
      <c r="CL95" s="18">
        <f t="shared" si="250"/>
        <v>6.0689791630255119</v>
      </c>
      <c r="CM95" s="18">
        <f t="shared" si="250"/>
        <v>-37.330571175061031</v>
      </c>
      <c r="CN95" s="18">
        <f t="shared" si="250"/>
        <v>0.79947495691405912</v>
      </c>
      <c r="CO95" s="18">
        <f t="shared" si="250"/>
        <v>-4.7983390910499413</v>
      </c>
      <c r="CP95" s="18">
        <f t="shared" si="251"/>
        <v>-5.5831469408651691</v>
      </c>
      <c r="CR95" s="18">
        <f t="shared" si="252"/>
        <v>-2.9678233958219336</v>
      </c>
      <c r="CS95" s="18">
        <f t="shared" si="253"/>
        <v>1.6592581655276328</v>
      </c>
      <c r="CT95" s="18">
        <f t="shared" si="254"/>
        <v>-0.5803832619954874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4.4243040092817099</v>
      </c>
      <c r="C96" s="18">
        <f t="shared" si="210"/>
        <v>8.3900060778475893</v>
      </c>
      <c r="D96" s="18">
        <f t="shared" si="210"/>
        <v>0.82053526495593498</v>
      </c>
      <c r="E96" s="18">
        <f t="shared" si="210"/>
        <v>2.8227902361621648</v>
      </c>
      <c r="F96" s="18">
        <f t="shared" si="211"/>
        <v>2.5301883561930527</v>
      </c>
      <c r="H96" s="18">
        <f t="shared" si="212"/>
        <v>2.1509922447579211</v>
      </c>
      <c r="I96" s="18">
        <f t="shared" si="213"/>
        <v>2.8180047023421029</v>
      </c>
      <c r="J96" s="18">
        <f t="shared" si="214"/>
        <v>4.3471217653547889</v>
      </c>
      <c r="L96" t="str">
        <f t="shared" si="255"/>
        <v>52 Skilled metal, electrical and electronic trades</v>
      </c>
      <c r="M96" s="18">
        <f t="shared" si="215"/>
        <v>5.6612043882513952</v>
      </c>
      <c r="N96" s="18">
        <f t="shared" si="215"/>
        <v>-8.9340396458515663</v>
      </c>
      <c r="O96" s="18">
        <f t="shared" si="215"/>
        <v>5.8781644435929259</v>
      </c>
      <c r="P96" s="18">
        <f t="shared" si="215"/>
        <v>4.7054387844653878</v>
      </c>
      <c r="Q96" s="18">
        <f t="shared" si="216"/>
        <v>4.1579758108974962</v>
      </c>
      <c r="S96" s="18">
        <f t="shared" si="217"/>
        <v>5.0948969285721235</v>
      </c>
      <c r="T96" s="18">
        <f t="shared" si="218"/>
        <v>3.8732000137898126</v>
      </c>
      <c r="U96" s="18">
        <f t="shared" si="219"/>
        <v>7.2955398319296094</v>
      </c>
      <c r="W96" t="str">
        <f t="shared" si="256"/>
        <v>52 Skilled metal, electrical and electronic trades</v>
      </c>
      <c r="X96" s="18">
        <f t="shared" si="220"/>
        <v>4.1573496763306794</v>
      </c>
      <c r="Y96" s="18">
        <f t="shared" si="220"/>
        <v>-17.684655249225798</v>
      </c>
      <c r="Z96" s="18">
        <f t="shared" si="220"/>
        <v>2.5713008028183326</v>
      </c>
      <c r="AA96" s="18">
        <f t="shared" si="220"/>
        <v>2.0498673551395674</v>
      </c>
      <c r="AB96" s="18">
        <f t="shared" si="221"/>
        <v>0.8488407049399127</v>
      </c>
      <c r="AD96" s="18">
        <f t="shared" si="222"/>
        <v>2.2233833070227638</v>
      </c>
      <c r="AE96" s="18">
        <f t="shared" si="223"/>
        <v>3.2082258331405544</v>
      </c>
      <c r="AF96" s="18">
        <f t="shared" si="224"/>
        <v>4.7177116320136658</v>
      </c>
      <c r="AH96" t="str">
        <f t="shared" si="257"/>
        <v>52 Skilled metal, electrical and electronic trades</v>
      </c>
      <c r="AI96" s="18">
        <f t="shared" si="225"/>
        <v>5.0288804304519763</v>
      </c>
      <c r="AJ96" s="18">
        <f t="shared" si="225"/>
        <v>-14.783408560155141</v>
      </c>
      <c r="AK96" s="18">
        <f t="shared" si="225"/>
        <v>1.834093806926429</v>
      </c>
      <c r="AL96" s="18">
        <f t="shared" si="225"/>
        <v>2.3721301757296587</v>
      </c>
      <c r="AM96" s="18">
        <f t="shared" si="226"/>
        <v>1.0387520576517151</v>
      </c>
      <c r="AO96" s="18">
        <f t="shared" si="227"/>
        <v>2.1924696040232616</v>
      </c>
      <c r="AP96" s="18">
        <f t="shared" si="228"/>
        <v>2.9509097151734887</v>
      </c>
      <c r="AQ96" s="18">
        <f t="shared" si="229"/>
        <v>4.4857801999773406</v>
      </c>
      <c r="AS96" t="str">
        <f t="shared" si="258"/>
        <v>52 Skilled metal, electrical and electronic trades</v>
      </c>
      <c r="AT96" s="18">
        <f t="shared" si="230"/>
        <v>4.0667373277239571</v>
      </c>
      <c r="AU96" s="18">
        <f t="shared" si="230"/>
        <v>-11.788176001926354</v>
      </c>
      <c r="AV96" s="18">
        <f t="shared" si="230"/>
        <v>0.43515037092203279</v>
      </c>
      <c r="AW96" s="18">
        <f t="shared" si="230"/>
        <v>1.7591192035451009</v>
      </c>
      <c r="AX96" s="18">
        <f t="shared" si="231"/>
        <v>0.44262497111249299</v>
      </c>
      <c r="AZ96" s="18">
        <f t="shared" si="232"/>
        <v>1.3158683133765559</v>
      </c>
      <c r="BA96" s="18">
        <f t="shared" si="233"/>
        <v>2.7618521449022326</v>
      </c>
      <c r="BB96" s="18">
        <f t="shared" si="234"/>
        <v>3.687434383126087</v>
      </c>
      <c r="BD96" t="str">
        <f t="shared" si="259"/>
        <v>52 Skilled metal, electrical and electronic trades</v>
      </c>
      <c r="BE96" s="18">
        <f t="shared" si="235"/>
        <v>0.15978675977237344</v>
      </c>
      <c r="BF96" s="18">
        <f t="shared" si="235"/>
        <v>-6.4268314689856947</v>
      </c>
      <c r="BG96" s="18">
        <f t="shared" si="235"/>
        <v>-0.54172227440352216</v>
      </c>
      <c r="BH96" s="18">
        <f t="shared" si="235"/>
        <v>-0.4726575355948559</v>
      </c>
      <c r="BI96" s="18">
        <f t="shared" si="236"/>
        <v>-0.87715571574357165</v>
      </c>
      <c r="BK96" s="18">
        <f t="shared" si="237"/>
        <v>-0.49568444235236209</v>
      </c>
      <c r="BL96" s="18">
        <f t="shared" si="238"/>
        <v>1.9343966847316763</v>
      </c>
      <c r="BM96" s="18">
        <f t="shared" si="239"/>
        <v>1.5586636554059785</v>
      </c>
      <c r="BO96" t="str">
        <f t="shared" si="260"/>
        <v>52 Skilled metal, electrical and electronic trades</v>
      </c>
      <c r="BP96" s="18">
        <f t="shared" si="240"/>
        <v>3.0223828285612875</v>
      </c>
      <c r="BQ96" s="18">
        <f t="shared" si="240"/>
        <v>-19.91338816023417</v>
      </c>
      <c r="BR96" s="18">
        <f t="shared" si="240"/>
        <v>-0.34895776976835435</v>
      </c>
      <c r="BS96" s="18">
        <f t="shared" si="240"/>
        <v>-1.3913940781075218</v>
      </c>
      <c r="BT96" s="18">
        <f t="shared" si="241"/>
        <v>-2.3449214760669412</v>
      </c>
      <c r="BV96" s="18">
        <f t="shared" si="242"/>
        <v>-1.0451326196135979</v>
      </c>
      <c r="BW96" s="18">
        <f t="shared" si="243"/>
        <v>1.9725135046797071</v>
      </c>
      <c r="BX96" s="18">
        <f t="shared" si="244"/>
        <v>1.192656189239516</v>
      </c>
      <c r="BZ96" t="str">
        <f t="shared" si="261"/>
        <v>52 Skilled metal, electrical and electronic trades</v>
      </c>
      <c r="CA96" s="18">
        <f t="shared" si="245"/>
        <v>-2.9808845800903594</v>
      </c>
      <c r="CB96" s="18">
        <f t="shared" si="245"/>
        <v>-17.170293546825043</v>
      </c>
      <c r="CC96" s="18">
        <f t="shared" si="245"/>
        <v>3.9532152046217739E-2</v>
      </c>
      <c r="CD96" s="18">
        <f t="shared" si="245"/>
        <v>-5.1405935141517141</v>
      </c>
      <c r="CE96" s="18">
        <f t="shared" si="246"/>
        <v>-4.3652942862266624</v>
      </c>
      <c r="CG96" s="18">
        <f t="shared" si="247"/>
        <v>-3.444395748694018</v>
      </c>
      <c r="CH96" s="18">
        <f t="shared" si="248"/>
        <v>1.8130230309621131</v>
      </c>
      <c r="CI96" s="18">
        <f t="shared" si="249"/>
        <v>-0.69674751930998147</v>
      </c>
      <c r="CK96" t="str">
        <f t="shared" si="262"/>
        <v>52 Skilled metal, electrical and electronic trades</v>
      </c>
      <c r="CL96" s="18">
        <f t="shared" si="250"/>
        <v>4.1981677717476407</v>
      </c>
      <c r="CM96" s="18">
        <f t="shared" si="250"/>
        <v>-21.52953446667961</v>
      </c>
      <c r="CN96" s="18">
        <f t="shared" si="250"/>
        <v>2.4663202562998698</v>
      </c>
      <c r="CO96" s="18">
        <f t="shared" si="250"/>
        <v>-2.9673280015283798</v>
      </c>
      <c r="CP96" s="18">
        <f t="shared" si="251"/>
        <v>-2.6021231621098928</v>
      </c>
      <c r="CR96" s="18">
        <f t="shared" si="252"/>
        <v>-1.1889060970349474</v>
      </c>
      <c r="CS96" s="18">
        <f t="shared" si="253"/>
        <v>1.7399952872698687</v>
      </c>
      <c r="CT96" s="18">
        <f t="shared" si="254"/>
        <v>0.82455527230047565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-7.8447146032443404</v>
      </c>
      <c r="C97" s="18">
        <f t="shared" si="210"/>
        <v>-11.314565044927605</v>
      </c>
      <c r="D97" s="18">
        <f t="shared" si="210"/>
        <v>7.7041997825029629</v>
      </c>
      <c r="E97" s="18">
        <f t="shared" si="210"/>
        <v>0.68164662238967555</v>
      </c>
      <c r="F97" s="18">
        <f t="shared" si="211"/>
        <v>2.0134444987798705</v>
      </c>
      <c r="H97" s="18">
        <f t="shared" si="212"/>
        <v>2.9700884813864681</v>
      </c>
      <c r="I97" s="18">
        <f t="shared" si="213"/>
        <v>3.4770114171434718</v>
      </c>
      <c r="J97" s="18">
        <f t="shared" si="214"/>
        <v>5.463662991036089</v>
      </c>
      <c r="L97" t="str">
        <f t="shared" si="255"/>
        <v>53 Skilled construction and building trades</v>
      </c>
      <c r="M97" s="18">
        <f t="shared" si="215"/>
        <v>3.4733706554026522</v>
      </c>
      <c r="N97" s="18">
        <f t="shared" si="215"/>
        <v>-1.6615063058877499</v>
      </c>
      <c r="O97" s="18">
        <f t="shared" si="215"/>
        <v>2.0904638544311682</v>
      </c>
      <c r="P97" s="18">
        <f t="shared" si="215"/>
        <v>1.7164194649335718</v>
      </c>
      <c r="Q97" s="18">
        <f t="shared" si="216"/>
        <v>1.6184356349096207</v>
      </c>
      <c r="S97" s="18">
        <f t="shared" si="217"/>
        <v>1.8409484081204575</v>
      </c>
      <c r="T97" s="18">
        <f t="shared" si="218"/>
        <v>3.1341236306970277</v>
      </c>
      <c r="U97" s="18">
        <f t="shared" si="219"/>
        <v>4.3843639519371314</v>
      </c>
      <c r="W97" t="str">
        <f t="shared" si="256"/>
        <v>53 Skilled construction and building trades</v>
      </c>
      <c r="X97" s="18">
        <f t="shared" si="220"/>
        <v>0.87077204832721744</v>
      </c>
      <c r="Y97" s="18">
        <f t="shared" si="220"/>
        <v>-11.277770064131188</v>
      </c>
      <c r="Z97" s="18">
        <f t="shared" si="220"/>
        <v>1.6352544991529827</v>
      </c>
      <c r="AA97" s="18">
        <f t="shared" si="220"/>
        <v>0.72932068660449545</v>
      </c>
      <c r="AB97" s="18">
        <f t="shared" si="221"/>
        <v>0.21340928180328955</v>
      </c>
      <c r="AD97" s="18">
        <f t="shared" si="222"/>
        <v>1.0303978163749727</v>
      </c>
      <c r="AE97" s="18">
        <f t="shared" si="223"/>
        <v>3.1222041970575987</v>
      </c>
      <c r="AF97" s="18">
        <f t="shared" si="224"/>
        <v>3.809723262398057</v>
      </c>
      <c r="AH97" t="str">
        <f t="shared" si="257"/>
        <v>53 Skilled construction and building trades</v>
      </c>
      <c r="AI97" s="18">
        <f t="shared" si="225"/>
        <v>4.6551633183822494</v>
      </c>
      <c r="AJ97" s="18">
        <f t="shared" si="225"/>
        <v>-12.86465849949856</v>
      </c>
      <c r="AK97" s="18">
        <f t="shared" si="225"/>
        <v>1.8002504921045048</v>
      </c>
      <c r="AL97" s="18">
        <f t="shared" si="225"/>
        <v>1.1021002027550963</v>
      </c>
      <c r="AM97" s="18">
        <f t="shared" si="226"/>
        <v>0.38267659748161265</v>
      </c>
      <c r="AO97" s="18">
        <f t="shared" si="227"/>
        <v>1.3342833441291502</v>
      </c>
      <c r="AP97" s="18">
        <f t="shared" si="228"/>
        <v>3.4003910278811</v>
      </c>
      <c r="AQ97" s="18">
        <f t="shared" si="229"/>
        <v>4.2659945016376044</v>
      </c>
      <c r="AS97" t="str">
        <f t="shared" si="258"/>
        <v>53 Skilled construction and building trades</v>
      </c>
      <c r="AT97" s="18">
        <f t="shared" si="230"/>
        <v>0.49304099770188792</v>
      </c>
      <c r="AU97" s="18">
        <f t="shared" si="230"/>
        <v>-5.6069786048744241</v>
      </c>
      <c r="AV97" s="18">
        <f t="shared" si="230"/>
        <v>1.9168157326850288</v>
      </c>
      <c r="AW97" s="18">
        <f t="shared" si="230"/>
        <v>0.12813151345814067</v>
      </c>
      <c r="AX97" s="18">
        <f t="shared" si="231"/>
        <v>0.31321274380429198</v>
      </c>
      <c r="AZ97" s="18">
        <f t="shared" si="232"/>
        <v>0.72084407723267407</v>
      </c>
      <c r="BA97" s="18">
        <f t="shared" si="233"/>
        <v>3.2187263049654691</v>
      </c>
      <c r="BB97" s="18">
        <f t="shared" si="234"/>
        <v>3.690064156931161</v>
      </c>
      <c r="BD97" t="str">
        <f t="shared" si="259"/>
        <v>53 Skilled construction and building trades</v>
      </c>
      <c r="BE97" s="18">
        <f t="shared" si="235"/>
        <v>-2.9608765308199225</v>
      </c>
      <c r="BF97" s="18">
        <f t="shared" si="235"/>
        <v>-4.4903815181372764</v>
      </c>
      <c r="BG97" s="18">
        <f t="shared" si="235"/>
        <v>-1.3014530497043819</v>
      </c>
      <c r="BH97" s="18">
        <f t="shared" si="235"/>
        <v>-1.7843728339594245</v>
      </c>
      <c r="BI97" s="18">
        <f t="shared" si="236"/>
        <v>-1.8053270576920633</v>
      </c>
      <c r="BK97" s="18">
        <f t="shared" si="237"/>
        <v>-1.6236626858536884</v>
      </c>
      <c r="BL97" s="18">
        <f t="shared" si="238"/>
        <v>1.9416872870912316</v>
      </c>
      <c r="BM97" s="18">
        <f t="shared" si="239"/>
        <v>0.738257443688628</v>
      </c>
      <c r="BO97" t="str">
        <f t="shared" si="260"/>
        <v>53 Skilled construction and building trades</v>
      </c>
      <c r="BP97" s="18">
        <f t="shared" si="240"/>
        <v>2.7754572767613617</v>
      </c>
      <c r="BQ97" s="18">
        <f t="shared" si="240"/>
        <v>-17.006233778551149</v>
      </c>
      <c r="BR97" s="18">
        <f t="shared" si="240"/>
        <v>1.0265220058507385</v>
      </c>
      <c r="BS97" s="18">
        <f t="shared" si="240"/>
        <v>-0.54068091794206019</v>
      </c>
      <c r="BT97" s="18">
        <f t="shared" si="241"/>
        <v>-1.1777287314096441</v>
      </c>
      <c r="BV97" s="18">
        <f t="shared" si="242"/>
        <v>-2.1000036297369462E-2</v>
      </c>
      <c r="BW97" s="18">
        <f t="shared" si="243"/>
        <v>2.5137033666052133</v>
      </c>
      <c r="BX97" s="18">
        <f t="shared" si="244"/>
        <v>2.4988756428072412</v>
      </c>
      <c r="BZ97" t="str">
        <f t="shared" si="261"/>
        <v>53 Skilled construction and building trades</v>
      </c>
      <c r="CA97" s="18">
        <f t="shared" si="245"/>
        <v>-4.0496481331543492</v>
      </c>
      <c r="CB97" s="18">
        <f t="shared" si="245"/>
        <v>-10.660653876633985</v>
      </c>
      <c r="CC97" s="18">
        <f t="shared" si="245"/>
        <v>1.3511068772600554</v>
      </c>
      <c r="CD97" s="18">
        <f t="shared" si="245"/>
        <v>-0.70469648132750473</v>
      </c>
      <c r="CE97" s="18">
        <f t="shared" si="246"/>
        <v>-0.72451432070373967</v>
      </c>
      <c r="CG97" s="18">
        <f t="shared" si="247"/>
        <v>-2.4104284282766564E-2</v>
      </c>
      <c r="CH97" s="18">
        <f t="shared" si="248"/>
        <v>2.31161613340094</v>
      </c>
      <c r="CI97" s="18">
        <f t="shared" si="249"/>
        <v>2.2941203995390236</v>
      </c>
      <c r="CK97" t="str">
        <f t="shared" si="262"/>
        <v>53 Skilled construction and building trades</v>
      </c>
      <c r="CL97" s="18">
        <f t="shared" si="250"/>
        <v>-1.3881237141026292</v>
      </c>
      <c r="CM97" s="18">
        <f t="shared" si="250"/>
        <v>-20.134849494510611</v>
      </c>
      <c r="CN97" s="18">
        <f t="shared" si="250"/>
        <v>-3.0361285595348342</v>
      </c>
      <c r="CO97" s="18">
        <f t="shared" si="250"/>
        <v>-10.815280964786956</v>
      </c>
      <c r="CP97" s="18">
        <f t="shared" si="251"/>
        <v>-9.0831310309605566</v>
      </c>
      <c r="CR97" s="18">
        <f t="shared" si="252"/>
        <v>-8.2941695515341358</v>
      </c>
      <c r="CS97" s="18">
        <f t="shared" si="253"/>
        <v>1.0715710430762249</v>
      </c>
      <c r="CT97" s="18">
        <f t="shared" si="254"/>
        <v>-5.2372004965658414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2.7584084357191951</v>
      </c>
      <c r="C98" s="18">
        <f t="shared" si="210"/>
        <v>9.1800683076085576</v>
      </c>
      <c r="D98" s="18">
        <f t="shared" si="210"/>
        <v>6.6447080339938402</v>
      </c>
      <c r="E98" s="18">
        <f t="shared" si="210"/>
        <v>3.3007664151075478</v>
      </c>
      <c r="F98" s="18">
        <f t="shared" si="211"/>
        <v>4.6959083309822125</v>
      </c>
      <c r="H98" s="18">
        <f t="shared" si="212"/>
        <v>4.4035979723945795</v>
      </c>
      <c r="I98" s="18">
        <f t="shared" si="213"/>
        <v>3.951227631454568</v>
      </c>
      <c r="J98" s="18">
        <f t="shared" si="214"/>
        <v>6.8378902116054352</v>
      </c>
      <c r="L98" t="str">
        <f t="shared" si="255"/>
        <v>54 Textiles, printing and other skilled trades</v>
      </c>
      <c r="M98" s="18">
        <f t="shared" si="215"/>
        <v>3.9750561918389771</v>
      </c>
      <c r="N98" s="18">
        <f t="shared" si="215"/>
        <v>7.1036326743195266</v>
      </c>
      <c r="O98" s="18">
        <f t="shared" si="215"/>
        <v>5.7084745133795467</v>
      </c>
      <c r="P98" s="18">
        <f t="shared" si="215"/>
        <v>4.4118512047247815</v>
      </c>
      <c r="Q98" s="18">
        <f t="shared" si="216"/>
        <v>4.9822071568951243</v>
      </c>
      <c r="S98" s="18">
        <f t="shared" si="217"/>
        <v>4.8422821131861582</v>
      </c>
      <c r="T98" s="18">
        <f t="shared" si="218"/>
        <v>4.1668153536025043</v>
      </c>
      <c r="U98" s="18">
        <f t="shared" si="219"/>
        <v>7.2999255837130628</v>
      </c>
      <c r="W98" t="str">
        <f t="shared" si="256"/>
        <v>54 Textiles, printing and other skilled trades</v>
      </c>
      <c r="X98" s="18">
        <f t="shared" si="220"/>
        <v>1.5556678335512997</v>
      </c>
      <c r="Y98" s="18">
        <f t="shared" si="220"/>
        <v>-7.4503925231030994</v>
      </c>
      <c r="Z98" s="18">
        <f t="shared" si="220"/>
        <v>5.0568789542515313</v>
      </c>
      <c r="AA98" s="18">
        <f t="shared" si="220"/>
        <v>3.0062479902568606</v>
      </c>
      <c r="AB98" s="18">
        <f t="shared" si="221"/>
        <v>2.9516463522346825</v>
      </c>
      <c r="AD98" s="18">
        <f t="shared" si="222"/>
        <v>3.6853051987822072</v>
      </c>
      <c r="AE98" s="18">
        <f t="shared" si="223"/>
        <v>3.8874417193470512</v>
      </c>
      <c r="AF98" s="18">
        <f t="shared" si="224"/>
        <v>6.2787055771555744</v>
      </c>
      <c r="AH98" t="str">
        <f t="shared" si="257"/>
        <v>54 Textiles, printing and other skilled trades</v>
      </c>
      <c r="AI98" s="18">
        <f t="shared" si="225"/>
        <v>0.29928648701909033</v>
      </c>
      <c r="AJ98" s="18">
        <f t="shared" si="225"/>
        <v>-4.8391938085283854</v>
      </c>
      <c r="AK98" s="18">
        <f t="shared" si="225"/>
        <v>2.3784529486595929</v>
      </c>
      <c r="AL98" s="18">
        <f t="shared" si="225"/>
        <v>2.6938687008682294</v>
      </c>
      <c r="AM98" s="18">
        <f t="shared" si="226"/>
        <v>2.1078495310182355</v>
      </c>
      <c r="AO98" s="18">
        <f t="shared" si="227"/>
        <v>2.5886222912504309</v>
      </c>
      <c r="AP98" s="18">
        <f t="shared" si="228"/>
        <v>3.4587571184722332</v>
      </c>
      <c r="AQ98" s="18">
        <f t="shared" si="229"/>
        <v>5.178440230487702</v>
      </c>
      <c r="AS98" t="str">
        <f t="shared" si="258"/>
        <v>54 Textiles, printing and other skilled trades</v>
      </c>
      <c r="AT98" s="18">
        <f t="shared" si="230"/>
        <v>0.50249108395863384</v>
      </c>
      <c r="AU98" s="18">
        <f t="shared" si="230"/>
        <v>-4.9936352905451065</v>
      </c>
      <c r="AV98" s="18">
        <f t="shared" si="230"/>
        <v>3.2494735573073141</v>
      </c>
      <c r="AW98" s="18">
        <f t="shared" si="230"/>
        <v>2.3052247329531372</v>
      </c>
      <c r="AX98" s="18">
        <f t="shared" si="231"/>
        <v>2.1258370715113717</v>
      </c>
      <c r="AZ98" s="18">
        <f t="shared" si="232"/>
        <v>2.6190109255580962</v>
      </c>
      <c r="BA98" s="18">
        <f t="shared" si="233"/>
        <v>3.4914566268948732</v>
      </c>
      <c r="BB98" s="18">
        <f t="shared" si="234"/>
        <v>5.2257881059275313</v>
      </c>
      <c r="BD98" t="str">
        <f t="shared" si="259"/>
        <v>54 Textiles, printing and other skilled trades</v>
      </c>
      <c r="BE98" s="18">
        <f t="shared" si="235"/>
        <v>-1.9635663177109186</v>
      </c>
      <c r="BF98" s="18">
        <f t="shared" si="235"/>
        <v>-4.301672467979234</v>
      </c>
      <c r="BG98" s="18">
        <f t="shared" si="235"/>
        <v>2.5778252897148191</v>
      </c>
      <c r="BH98" s="18">
        <f t="shared" si="235"/>
        <v>1.1707456820559292</v>
      </c>
      <c r="BI98" s="18">
        <f t="shared" si="236"/>
        <v>1.2558400286111882</v>
      </c>
      <c r="BK98" s="18">
        <f t="shared" si="237"/>
        <v>1.6376144623867495</v>
      </c>
      <c r="BL98" s="18">
        <f t="shared" si="238"/>
        <v>2.647886502452601</v>
      </c>
      <c r="BM98" s="18">
        <f t="shared" si="239"/>
        <v>3.8243813258838522</v>
      </c>
      <c r="BO98" t="str">
        <f t="shared" si="260"/>
        <v>54 Textiles, printing and other skilled trades</v>
      </c>
      <c r="BP98" s="18">
        <f t="shared" si="240"/>
        <v>-3.5797330941874206</v>
      </c>
      <c r="BQ98" s="18">
        <f t="shared" si="240"/>
        <v>-9.2171388638388585</v>
      </c>
      <c r="BR98" s="18">
        <f t="shared" si="240"/>
        <v>-1.0182376381837166</v>
      </c>
      <c r="BS98" s="18">
        <f t="shared" si="240"/>
        <v>-1.2167707254420179</v>
      </c>
      <c r="BT98" s="18">
        <f t="shared" si="241"/>
        <v>-1.6751600527403321</v>
      </c>
      <c r="BV98" s="18">
        <f t="shared" si="242"/>
        <v>-1.1506373145752979</v>
      </c>
      <c r="BW98" s="18">
        <f t="shared" si="243"/>
        <v>2.0573651994227005</v>
      </c>
      <c r="BX98" s="18">
        <f t="shared" si="244"/>
        <v>1.2110930276023835</v>
      </c>
      <c r="BZ98" t="str">
        <f t="shared" si="261"/>
        <v>54 Textiles, printing and other skilled trades</v>
      </c>
      <c r="CA98" s="18">
        <f t="shared" si="245"/>
        <v>-3.8230928940099163</v>
      </c>
      <c r="CB98" s="18">
        <f t="shared" si="245"/>
        <v>-13.987645539270034</v>
      </c>
      <c r="CC98" s="18">
        <f t="shared" si="245"/>
        <v>2.4180436350540679</v>
      </c>
      <c r="CD98" s="18">
        <f t="shared" si="245"/>
        <v>-1.9412900884983486</v>
      </c>
      <c r="CE98" s="18">
        <f t="shared" si="246"/>
        <v>-1.4102965115928456</v>
      </c>
      <c r="CG98" s="18">
        <f t="shared" si="247"/>
        <v>-0.50919563010054514</v>
      </c>
      <c r="CH98" s="18">
        <f t="shared" si="248"/>
        <v>2.210086895338903</v>
      </c>
      <c r="CI98" s="18">
        <f t="shared" si="249"/>
        <v>1.8389241963542746</v>
      </c>
      <c r="CK98" t="str">
        <f t="shared" si="262"/>
        <v>54 Textiles, printing and other skilled trades</v>
      </c>
      <c r="CL98" s="18">
        <f t="shared" si="250"/>
        <v>-1.0652973408949662</v>
      </c>
      <c r="CM98" s="18">
        <f t="shared" si="250"/>
        <v>-13.729450334146588</v>
      </c>
      <c r="CN98" s="18">
        <f t="shared" si="250"/>
        <v>-4.7338591317891758</v>
      </c>
      <c r="CO98" s="18">
        <f t="shared" si="250"/>
        <v>-4.2937688377574617</v>
      </c>
      <c r="CP98" s="18">
        <f t="shared" si="251"/>
        <v>-5.0494798278067909</v>
      </c>
      <c r="CR98" s="18">
        <f t="shared" si="252"/>
        <v>-4.4406910327460469</v>
      </c>
      <c r="CS98" s="18">
        <f t="shared" si="253"/>
        <v>1.1869070651541413</v>
      </c>
      <c r="CT98" s="18">
        <f t="shared" si="254"/>
        <v>-2.3539543760578874</v>
      </c>
    </row>
    <row r="99" spans="1:98" x14ac:dyDescent="0.2">
      <c r="A99" t="str">
        <f t="shared" si="209"/>
        <v>61 Caring personal service occupations</v>
      </c>
      <c r="B99" s="18">
        <f t="shared" si="210"/>
        <v>5.85312994129501</v>
      </c>
      <c r="C99" s="18">
        <f t="shared" si="210"/>
        <v>0.91888426804727086</v>
      </c>
      <c r="D99" s="18">
        <f t="shared" si="210"/>
        <v>5.9053584969429584</v>
      </c>
      <c r="E99" s="18">
        <f t="shared" si="210"/>
        <v>3.2438038512966338</v>
      </c>
      <c r="F99" s="18">
        <f t="shared" si="211"/>
        <v>3.9202374188849198</v>
      </c>
      <c r="H99" s="18">
        <f t="shared" si="212"/>
        <v>4.1234724033799131</v>
      </c>
      <c r="I99" s="18">
        <f t="shared" si="213"/>
        <v>4.0172978485689237</v>
      </c>
      <c r="J99" s="18">
        <f t="shared" si="214"/>
        <v>6.6824416734225789</v>
      </c>
      <c r="L99" t="str">
        <f t="shared" si="255"/>
        <v>61 Caring personal service occupations</v>
      </c>
      <c r="M99" s="18">
        <f t="shared" si="215"/>
        <v>8.8799711746002643</v>
      </c>
      <c r="N99" s="18">
        <f t="shared" si="215"/>
        <v>1.6035095914944453</v>
      </c>
      <c r="O99" s="18">
        <f t="shared" si="215"/>
        <v>5.6368019448975737</v>
      </c>
      <c r="P99" s="18">
        <f t="shared" si="215"/>
        <v>2.9203011460632311</v>
      </c>
      <c r="Q99" s="18">
        <f t="shared" si="216"/>
        <v>3.6781438823948243</v>
      </c>
      <c r="S99" s="18">
        <f t="shared" si="217"/>
        <v>3.8179495575298761</v>
      </c>
      <c r="T99" s="18">
        <f t="shared" si="218"/>
        <v>4.1699728182305051</v>
      </c>
      <c r="U99" s="18">
        <f t="shared" si="219"/>
        <v>6.5768884623130575</v>
      </c>
      <c r="W99" t="str">
        <f t="shared" si="256"/>
        <v>61 Caring personal service occupations</v>
      </c>
      <c r="X99" s="18">
        <f t="shared" si="220"/>
        <v>5.5645952888407457</v>
      </c>
      <c r="Y99" s="18">
        <f t="shared" si="220"/>
        <v>-5.5583232633372948</v>
      </c>
      <c r="Z99" s="18">
        <f t="shared" si="220"/>
        <v>2.9418622422127338</v>
      </c>
      <c r="AA99" s="18">
        <f t="shared" si="220"/>
        <v>1.6198910439953806</v>
      </c>
      <c r="AB99" s="18">
        <f t="shared" si="221"/>
        <v>1.5650858715539506</v>
      </c>
      <c r="AD99" s="18">
        <f t="shared" si="222"/>
        <v>2.0586509683396814</v>
      </c>
      <c r="AE99" s="18">
        <f t="shared" si="223"/>
        <v>3.8728213732053929</v>
      </c>
      <c r="AF99" s="18">
        <f t="shared" si="224"/>
        <v>5.1559007778200217</v>
      </c>
      <c r="AH99" t="str">
        <f t="shared" si="257"/>
        <v>61 Caring personal service occupations</v>
      </c>
      <c r="AI99" s="18">
        <f t="shared" si="225"/>
        <v>2.4423780463350031</v>
      </c>
      <c r="AJ99" s="18">
        <f t="shared" si="225"/>
        <v>-4.444383530886487</v>
      </c>
      <c r="AK99" s="18">
        <f t="shared" si="225"/>
        <v>3.7186819413981276E-2</v>
      </c>
      <c r="AL99" s="18">
        <f t="shared" si="225"/>
        <v>0.39911801904992661</v>
      </c>
      <c r="AM99" s="18">
        <f t="shared" si="226"/>
        <v>-2.3562071624361192E-2</v>
      </c>
      <c r="AO99" s="18">
        <f t="shared" si="227"/>
        <v>0.27832902430049433</v>
      </c>
      <c r="AP99" s="18">
        <f t="shared" si="228"/>
        <v>3.1122417279271897</v>
      </c>
      <c r="AQ99" s="18">
        <f t="shared" si="229"/>
        <v>3.2947603177300611</v>
      </c>
      <c r="AS99" t="str">
        <f t="shared" si="258"/>
        <v>61 Caring personal service occupations</v>
      </c>
      <c r="AT99" s="18">
        <f t="shared" si="230"/>
        <v>4.5951750633817179</v>
      </c>
      <c r="AU99" s="18">
        <f t="shared" si="230"/>
        <v>-3.4321677652853211</v>
      </c>
      <c r="AV99" s="18">
        <f t="shared" si="230"/>
        <v>0.54077438414856793</v>
      </c>
      <c r="AW99" s="18">
        <f t="shared" si="230"/>
        <v>0.62696043438239535</v>
      </c>
      <c r="AX99" s="18">
        <f t="shared" si="231"/>
        <v>0.34146726317296761</v>
      </c>
      <c r="AZ99" s="18">
        <f t="shared" si="232"/>
        <v>0.59822354511664955</v>
      </c>
      <c r="BA99" s="18">
        <f t="shared" si="233"/>
        <v>3.2374643732273833</v>
      </c>
      <c r="BB99" s="18">
        <f t="shared" si="234"/>
        <v>3.6264441893857802</v>
      </c>
      <c r="BD99" t="str">
        <f t="shared" si="259"/>
        <v>61 Caring personal service occupations</v>
      </c>
      <c r="BE99" s="18">
        <f t="shared" si="235"/>
        <v>2.7518138425442151</v>
      </c>
      <c r="BF99" s="18">
        <f t="shared" si="235"/>
        <v>0.10875852287504095</v>
      </c>
      <c r="BG99" s="18">
        <f t="shared" si="235"/>
        <v>0.52535644444324792</v>
      </c>
      <c r="BH99" s="18">
        <f t="shared" si="235"/>
        <v>1.1600520120559787</v>
      </c>
      <c r="BI99" s="18">
        <f t="shared" si="236"/>
        <v>0.89538200778389587</v>
      </c>
      <c r="BK99" s="18">
        <f t="shared" si="237"/>
        <v>0.94804280862732515</v>
      </c>
      <c r="BL99" s="18">
        <f t="shared" si="238"/>
        <v>3.1946429171700874</v>
      </c>
      <c r="BM99" s="18">
        <f t="shared" si="239"/>
        <v>3.8200425852384923</v>
      </c>
      <c r="BO99" t="str">
        <f t="shared" si="260"/>
        <v>61 Caring personal service occupations</v>
      </c>
      <c r="BP99" s="18">
        <f t="shared" si="240"/>
        <v>-0.11097258414022315</v>
      </c>
      <c r="BQ99" s="18">
        <f t="shared" si="240"/>
        <v>-8.401680642078535</v>
      </c>
      <c r="BR99" s="18">
        <f t="shared" si="240"/>
        <v>-0.53252087915541813</v>
      </c>
      <c r="BS99" s="18">
        <f t="shared" si="240"/>
        <v>-1.8650292227926246</v>
      </c>
      <c r="BT99" s="18">
        <f t="shared" si="241"/>
        <v>-1.8742046661778256</v>
      </c>
      <c r="BV99" s="18">
        <f t="shared" si="242"/>
        <v>-1.4228551044347948</v>
      </c>
      <c r="BW99" s="18">
        <f t="shared" si="243"/>
        <v>2.4058419897237782</v>
      </c>
      <c r="BX99" s="18">
        <f t="shared" si="244"/>
        <v>1.4173181174577776</v>
      </c>
      <c r="BZ99" t="str">
        <f t="shared" si="261"/>
        <v>61 Caring personal service occupations</v>
      </c>
      <c r="CA99" s="18">
        <f t="shared" si="245"/>
        <v>-11.519928543505365</v>
      </c>
      <c r="CB99" s="18">
        <f t="shared" si="245"/>
        <v>-17.194681548699009</v>
      </c>
      <c r="CC99" s="18">
        <f t="shared" si="245"/>
        <v>-3.4875115534542034</v>
      </c>
      <c r="CD99" s="18">
        <f t="shared" si="245"/>
        <v>-1.9905754872957204</v>
      </c>
      <c r="CE99" s="18">
        <f t="shared" si="246"/>
        <v>-3.4830950162742291</v>
      </c>
      <c r="CG99" s="18">
        <f t="shared" si="247"/>
        <v>-2.4921163187400674</v>
      </c>
      <c r="CH99" s="18">
        <f t="shared" si="248"/>
        <v>1.5590222885458749</v>
      </c>
      <c r="CI99" s="18">
        <f t="shared" si="249"/>
        <v>-0.36917250315997574</v>
      </c>
      <c r="CK99" t="str">
        <f t="shared" si="262"/>
        <v>61 Caring personal service occupations</v>
      </c>
      <c r="CL99" s="18">
        <f t="shared" si="250"/>
        <v>-3.5900666581702767</v>
      </c>
      <c r="CM99" s="18">
        <f t="shared" si="250"/>
        <v>-0.99742888142916319</v>
      </c>
      <c r="CN99" s="18">
        <f t="shared" si="250"/>
        <v>3.9365965039112494</v>
      </c>
      <c r="CO99" s="18">
        <f t="shared" si="250"/>
        <v>2.0869978263453381</v>
      </c>
      <c r="CP99" s="18">
        <f t="shared" si="251"/>
        <v>2.4647720695233133</v>
      </c>
      <c r="CR99" s="18">
        <f t="shared" si="252"/>
        <v>2.699844329763823</v>
      </c>
      <c r="CS99" s="18">
        <f t="shared" si="253"/>
        <v>1.9204940988534425</v>
      </c>
      <c r="CT99" s="18">
        <f t="shared" si="254"/>
        <v>4.0785504561877239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9.8114181912909881</v>
      </c>
      <c r="C100" s="18">
        <f t="shared" si="210"/>
        <v>14.061801420170283</v>
      </c>
      <c r="D100" s="18">
        <f t="shared" si="210"/>
        <v>2.6679787603697047</v>
      </c>
      <c r="E100" s="18">
        <f t="shared" si="210"/>
        <v>2.7814826357509537</v>
      </c>
      <c r="F100" s="18">
        <f t="shared" si="211"/>
        <v>3.4168973654374213</v>
      </c>
      <c r="H100" s="18">
        <f t="shared" si="212"/>
        <v>2.7436340748672849</v>
      </c>
      <c r="I100" s="18">
        <f t="shared" si="213"/>
        <v>3.5689475801074844</v>
      </c>
      <c r="J100" s="18">
        <f t="shared" si="214"/>
        <v>5.3745010646209179</v>
      </c>
      <c r="L100" t="str">
        <f t="shared" si="255"/>
        <v>62 Leisure, travel and related personal service occupations</v>
      </c>
      <c r="M100" s="18">
        <f t="shared" si="215"/>
        <v>7.3831963021547153</v>
      </c>
      <c r="N100" s="18">
        <f t="shared" si="215"/>
        <v>-4.867899649694496</v>
      </c>
      <c r="O100" s="18">
        <f t="shared" si="215"/>
        <v>1.8061973334137837</v>
      </c>
      <c r="P100" s="18">
        <f t="shared" si="215"/>
        <v>2.5731208643288372</v>
      </c>
      <c r="Q100" s="18">
        <f t="shared" si="216"/>
        <v>1.8523060202166208</v>
      </c>
      <c r="S100" s="18">
        <f t="shared" si="217"/>
        <v>2.3168398975907056</v>
      </c>
      <c r="T100" s="18">
        <f t="shared" si="218"/>
        <v>3.4609758122232437</v>
      </c>
      <c r="U100" s="18">
        <f t="shared" si="219"/>
        <v>4.9896569096153476</v>
      </c>
      <c r="W100" t="str">
        <f t="shared" si="256"/>
        <v>62 Leisure, travel and related personal service occupations</v>
      </c>
      <c r="X100" s="18">
        <f t="shared" si="220"/>
        <v>6.7505473770894664</v>
      </c>
      <c r="Y100" s="18">
        <f t="shared" si="220"/>
        <v>-10.487220120185292</v>
      </c>
      <c r="Z100" s="18">
        <f t="shared" si="220"/>
        <v>2.2479238810739988</v>
      </c>
      <c r="AA100" s="18">
        <f t="shared" si="220"/>
        <v>2.7629072937217281</v>
      </c>
      <c r="AB100" s="18">
        <f t="shared" si="221"/>
        <v>1.720288943873971</v>
      </c>
      <c r="AD100" s="18">
        <f t="shared" si="222"/>
        <v>2.5909586023991293</v>
      </c>
      <c r="AE100" s="18">
        <f t="shared" si="223"/>
        <v>3.7568759498367132</v>
      </c>
      <c r="AF100" s="18">
        <f t="shared" si="224"/>
        <v>5.4177506212137905</v>
      </c>
      <c r="AH100" t="str">
        <f t="shared" si="257"/>
        <v>62 Leisure, travel and related personal service occupations</v>
      </c>
      <c r="AI100" s="18">
        <f t="shared" si="225"/>
        <v>6.2096146019988252</v>
      </c>
      <c r="AJ100" s="18">
        <f t="shared" si="225"/>
        <v>-8.0672590491349894</v>
      </c>
      <c r="AK100" s="18">
        <f t="shared" si="225"/>
        <v>0.50594862592563405</v>
      </c>
      <c r="AL100" s="18">
        <f t="shared" si="225"/>
        <v>2.6531651010699431</v>
      </c>
      <c r="AM100" s="18">
        <f t="shared" si="226"/>
        <v>1.2766973638114631</v>
      </c>
      <c r="AO100" s="18">
        <f t="shared" si="227"/>
        <v>1.9323770461020073</v>
      </c>
      <c r="AP100" s="18">
        <f t="shared" si="228"/>
        <v>3.5315837061390187</v>
      </c>
      <c r="AQ100" s="18">
        <f t="shared" si="229"/>
        <v>4.7836053816222135</v>
      </c>
      <c r="AS100" t="str">
        <f t="shared" si="258"/>
        <v>62 Leisure, travel and related personal service occupations</v>
      </c>
      <c r="AT100" s="18">
        <f t="shared" si="230"/>
        <v>6.7850517113248188</v>
      </c>
      <c r="AU100" s="18">
        <f t="shared" si="230"/>
        <v>-0.2211554878866262</v>
      </c>
      <c r="AV100" s="18">
        <f t="shared" si="230"/>
        <v>0.93989935472524877</v>
      </c>
      <c r="AW100" s="18">
        <f t="shared" si="230"/>
        <v>3.2273592429107101</v>
      </c>
      <c r="AX100" s="18">
        <f t="shared" si="231"/>
        <v>2.2895601936912646</v>
      </c>
      <c r="AZ100" s="18">
        <f t="shared" si="232"/>
        <v>2.4591701459649729</v>
      </c>
      <c r="BA100" s="18">
        <f t="shared" si="233"/>
        <v>3.7226280077289342</v>
      </c>
      <c r="BB100" s="18">
        <f t="shared" si="234"/>
        <v>5.3002090498881271</v>
      </c>
      <c r="BD100" t="str">
        <f t="shared" si="259"/>
        <v>62 Leisure, travel and related personal service occupations</v>
      </c>
      <c r="BE100" s="18">
        <f t="shared" si="235"/>
        <v>-0.14849262037447408</v>
      </c>
      <c r="BF100" s="18">
        <f t="shared" si="235"/>
        <v>-1.6364184114524116</v>
      </c>
      <c r="BG100" s="18">
        <f t="shared" si="235"/>
        <v>-2.541196319797967</v>
      </c>
      <c r="BH100" s="18">
        <f t="shared" si="235"/>
        <v>-1.0774711128757164</v>
      </c>
      <c r="BI100" s="18">
        <f t="shared" si="236"/>
        <v>-1.5720956491714233</v>
      </c>
      <c r="BK100" s="18">
        <f t="shared" si="237"/>
        <v>-1.5678059697681102</v>
      </c>
      <c r="BL100" s="18">
        <f t="shared" si="238"/>
        <v>2.2548412880478708</v>
      </c>
      <c r="BM100" s="18">
        <f t="shared" si="239"/>
        <v>1.1446614156517265</v>
      </c>
      <c r="BO100" t="str">
        <f t="shared" si="260"/>
        <v>62 Leisure, travel and related personal service occupations</v>
      </c>
      <c r="BP100" s="18">
        <f t="shared" si="240"/>
        <v>-0.8931416949716664</v>
      </c>
      <c r="BQ100" s="18">
        <f t="shared" si="240"/>
        <v>-9.1406602306722604</v>
      </c>
      <c r="BR100" s="18">
        <f t="shared" si="240"/>
        <v>-3.3104826375413343</v>
      </c>
      <c r="BS100" s="18">
        <f t="shared" si="240"/>
        <v>-2.1339715353033806</v>
      </c>
      <c r="BT100" s="18">
        <f t="shared" si="241"/>
        <v>-2.9547827877787092</v>
      </c>
      <c r="BV100" s="18">
        <f t="shared" si="242"/>
        <v>-2.5277239948071295</v>
      </c>
      <c r="BW100" s="18">
        <f t="shared" si="243"/>
        <v>2.0728143648843789</v>
      </c>
      <c r="BX100" s="18">
        <f t="shared" si="244"/>
        <v>0.27119800469919131</v>
      </c>
      <c r="BZ100" t="str">
        <f t="shared" si="261"/>
        <v>62 Leisure, travel and related personal service occupations</v>
      </c>
      <c r="CA100" s="18">
        <f t="shared" si="245"/>
        <v>1.0065945895522788</v>
      </c>
      <c r="CB100" s="18">
        <f t="shared" si="245"/>
        <v>-18.388500262469709</v>
      </c>
      <c r="CC100" s="18">
        <f t="shared" si="245"/>
        <v>-1.9181339560723099</v>
      </c>
      <c r="CD100" s="18">
        <f t="shared" si="245"/>
        <v>-3.257756668168077</v>
      </c>
      <c r="CE100" s="18">
        <f t="shared" si="246"/>
        <v>-3.8684309064376032</v>
      </c>
      <c r="CG100" s="18">
        <f t="shared" si="247"/>
        <v>-2.8132611873419422</v>
      </c>
      <c r="CH100" s="18">
        <f t="shared" si="248"/>
        <v>2.0013127004211428</v>
      </c>
      <c r="CI100" s="18">
        <f t="shared" si="249"/>
        <v>-1.391795235209381E-2</v>
      </c>
      <c r="CK100" t="str">
        <f t="shared" si="262"/>
        <v>62 Leisure, travel and related personal service occupations</v>
      </c>
      <c r="CL100" s="18">
        <f t="shared" si="250"/>
        <v>1.6285178069864514</v>
      </c>
      <c r="CM100" s="18">
        <f t="shared" si="250"/>
        <v>-14.229392112132155</v>
      </c>
      <c r="CN100" s="18">
        <f t="shared" si="250"/>
        <v>-6.5246250627067575</v>
      </c>
      <c r="CO100" s="18">
        <f t="shared" si="250"/>
        <v>-1.9871215410395604</v>
      </c>
      <c r="CP100" s="18">
        <f t="shared" si="251"/>
        <v>-4.2302176702873728</v>
      </c>
      <c r="CR100" s="18">
        <f t="shared" si="252"/>
        <v>-3.5235825966557499</v>
      </c>
      <c r="CS100" s="18">
        <f t="shared" si="253"/>
        <v>1.2410468622904514</v>
      </c>
      <c r="CT100" s="18">
        <f t="shared" si="254"/>
        <v>-1.583298554235979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0.44506322344615157</v>
      </c>
      <c r="C101" s="18">
        <f t="shared" si="210"/>
        <v>15.445363312802796</v>
      </c>
      <c r="D101" s="18">
        <f t="shared" si="210"/>
        <v>-0.18717013196468679</v>
      </c>
      <c r="E101" s="18">
        <f t="shared" si="210"/>
        <v>3.3159231164288094</v>
      </c>
      <c r="F101" s="18">
        <f t="shared" si="211"/>
        <v>2.9197704578055816</v>
      </c>
      <c r="H101" s="18">
        <f t="shared" si="212"/>
        <v>2.1347734419775666</v>
      </c>
      <c r="I101" s="18">
        <f t="shared" si="213"/>
        <v>3.2521326442710441</v>
      </c>
      <c r="J101" s="18">
        <f t="shared" si="214"/>
        <v>4.6907553601796881</v>
      </c>
      <c r="L101" t="str">
        <f t="shared" si="255"/>
        <v>63 Community and civil enforcement occupations</v>
      </c>
      <c r="M101" s="18">
        <f t="shared" si="215"/>
        <v>-0.50180316686125881</v>
      </c>
      <c r="N101" s="18">
        <f t="shared" si="215"/>
        <v>43.946745400250855</v>
      </c>
      <c r="O101" s="18">
        <f t="shared" si="215"/>
        <v>-4.3022177956096197</v>
      </c>
      <c r="P101" s="18">
        <f t="shared" si="215"/>
        <v>3.708708464731636</v>
      </c>
      <c r="Q101" s="18">
        <f t="shared" si="216"/>
        <v>3.2295340626983027</v>
      </c>
      <c r="S101" s="18">
        <f t="shared" si="217"/>
        <v>0.96653251630247627</v>
      </c>
      <c r="T101" s="18">
        <f t="shared" si="218"/>
        <v>2.7553591520271592</v>
      </c>
      <c r="U101" s="18">
        <f t="shared" si="219"/>
        <v>3.4306390251929608</v>
      </c>
      <c r="W101" t="str">
        <f t="shared" si="256"/>
        <v>63 Community and civil enforcement occupations</v>
      </c>
      <c r="X101" s="18">
        <f t="shared" si="220"/>
        <v>1.9445668949630512</v>
      </c>
      <c r="Y101" s="18">
        <f t="shared" si="220"/>
        <v>6.1107367185522676</v>
      </c>
      <c r="Z101" s="18">
        <f t="shared" si="220"/>
        <v>0.49760542482473191</v>
      </c>
      <c r="AA101" s="18">
        <f t="shared" si="220"/>
        <v>1.9678937999016322</v>
      </c>
      <c r="AB101" s="18">
        <f t="shared" si="221"/>
        <v>1.7591039754572435</v>
      </c>
      <c r="AD101" s="18">
        <f t="shared" si="222"/>
        <v>1.475423035143808</v>
      </c>
      <c r="AE101" s="18">
        <f t="shared" si="223"/>
        <v>3.555189252829849</v>
      </c>
      <c r="AF101" s="18">
        <f t="shared" si="224"/>
        <v>4.4971755332267271</v>
      </c>
      <c r="AH101" t="str">
        <f t="shared" si="257"/>
        <v>63 Community and civil enforcement occupations</v>
      </c>
      <c r="AI101" s="18">
        <f t="shared" si="225"/>
        <v>-0.26643000351578294</v>
      </c>
      <c r="AJ101" s="18">
        <f t="shared" si="225"/>
        <v>26.69411857756614</v>
      </c>
      <c r="AK101" s="18">
        <f t="shared" si="225"/>
        <v>-5.2763061002589655</v>
      </c>
      <c r="AL101" s="18">
        <f t="shared" si="225"/>
        <v>1.7954273258608655</v>
      </c>
      <c r="AM101" s="18">
        <f t="shared" si="226"/>
        <v>0.90106903946920447</v>
      </c>
      <c r="AO101" s="18">
        <f t="shared" si="227"/>
        <v>-0.6186126542042869</v>
      </c>
      <c r="AP101" s="18">
        <f t="shared" si="228"/>
        <v>2.7029602051043433</v>
      </c>
      <c r="AQ101" s="18">
        <f t="shared" si="229"/>
        <v>2.2832695020136518</v>
      </c>
      <c r="AS101" t="str">
        <f t="shared" si="258"/>
        <v>63 Community and civil enforcement occupations</v>
      </c>
      <c r="AT101" s="18">
        <f t="shared" si="230"/>
        <v>-2.6172527796581302</v>
      </c>
      <c r="AU101" s="18">
        <f t="shared" si="230"/>
        <v>21.511094055144685</v>
      </c>
      <c r="AV101" s="18">
        <f t="shared" si="230"/>
        <v>-6.6499863462273767</v>
      </c>
      <c r="AW101" s="18">
        <f t="shared" si="230"/>
        <v>0.59294130723461791</v>
      </c>
      <c r="AX101" s="18">
        <f t="shared" si="231"/>
        <v>-0.5616445596315911</v>
      </c>
      <c r="AZ101" s="18">
        <f t="shared" si="232"/>
        <v>-1.8817485932097533</v>
      </c>
      <c r="BA101" s="18">
        <f t="shared" si="233"/>
        <v>2.5011557407727647</v>
      </c>
      <c r="BB101" s="18">
        <f t="shared" si="234"/>
        <v>1.2262314970243438</v>
      </c>
      <c r="BD101" t="str">
        <f t="shared" si="259"/>
        <v>63 Community and civil enforcement occupations</v>
      </c>
      <c r="BE101" s="18">
        <f t="shared" si="235"/>
        <v>-10.076594229755731</v>
      </c>
      <c r="BF101" s="18">
        <f t="shared" si="235"/>
        <v>47.819839596536838</v>
      </c>
      <c r="BG101" s="18">
        <f t="shared" si="235"/>
        <v>-8.8358773596358695</v>
      </c>
      <c r="BH101" s="18">
        <f t="shared" si="235"/>
        <v>0.8877920134229722</v>
      </c>
      <c r="BI101" s="18">
        <f t="shared" si="236"/>
        <v>0.10422731172017308</v>
      </c>
      <c r="BK101" s="18">
        <f t="shared" si="237"/>
        <v>-2.4635232463680379</v>
      </c>
      <c r="BL101" s="18">
        <f t="shared" si="238"/>
        <v>1.5502442102627745</v>
      </c>
      <c r="BM101" s="18">
        <f t="shared" si="239"/>
        <v>-0.35945911410286691</v>
      </c>
      <c r="BO101" t="str">
        <f t="shared" si="260"/>
        <v>63 Community and civil enforcement occupations</v>
      </c>
      <c r="BP101" s="18">
        <f t="shared" si="240"/>
        <v>-3.5713606983935331</v>
      </c>
      <c r="BQ101" s="18">
        <f t="shared" si="240"/>
        <v>17.378654213402701</v>
      </c>
      <c r="BR101" s="18">
        <f t="shared" si="240"/>
        <v>-6.9842536851181585</v>
      </c>
      <c r="BS101" s="18">
        <f t="shared" si="240"/>
        <v>-0.40339128535141766</v>
      </c>
      <c r="BT101" s="18">
        <f t="shared" si="241"/>
        <v>-1.5023059885844181</v>
      </c>
      <c r="BV101" s="18">
        <f t="shared" si="242"/>
        <v>-2.6471823743182243</v>
      </c>
      <c r="BW101" s="18">
        <f t="shared" si="243"/>
        <v>1.7548751659637762</v>
      </c>
      <c r="BX101" s="18">
        <f t="shared" si="244"/>
        <v>-0.22445799233722363</v>
      </c>
      <c r="BZ101" t="str">
        <f t="shared" si="261"/>
        <v>63 Community and civil enforcement occupations</v>
      </c>
      <c r="CA101" s="18">
        <f t="shared" si="245"/>
        <v>-4.6998223580602687</v>
      </c>
      <c r="CB101" s="18">
        <f t="shared" si="245"/>
        <v>16.04709678453322</v>
      </c>
      <c r="CC101" s="18">
        <f t="shared" si="245"/>
        <v>-5.6254711715182921</v>
      </c>
      <c r="CD101" s="18">
        <f t="shared" si="245"/>
        <v>-1.6989916911992919</v>
      </c>
      <c r="CE101" s="18">
        <f t="shared" si="246"/>
        <v>-1.9312817315137232</v>
      </c>
      <c r="CG101" s="18">
        <f t="shared" si="247"/>
        <v>-3.0256418377878402</v>
      </c>
      <c r="CH101" s="18">
        <f t="shared" si="248"/>
        <v>1.7469799693949239</v>
      </c>
      <c r="CI101" s="18">
        <f t="shared" si="249"/>
        <v>-0.50124219421086025</v>
      </c>
      <c r="CK101" t="str">
        <f t="shared" si="262"/>
        <v>63 Community and civil enforcement occupations</v>
      </c>
      <c r="CL101" s="18">
        <f t="shared" si="250"/>
        <v>-7.1157307350331989</v>
      </c>
      <c r="CM101" s="18">
        <f t="shared" si="250"/>
        <v>31.980023209038478</v>
      </c>
      <c r="CN101" s="18">
        <f t="shared" si="250"/>
        <v>-15.371566041136941</v>
      </c>
      <c r="CO101" s="18">
        <f t="shared" si="250"/>
        <v>-3.591150444327551</v>
      </c>
      <c r="CP101" s="18">
        <f t="shared" si="251"/>
        <v>-5.6039828652203809</v>
      </c>
      <c r="CR101" s="18">
        <f t="shared" si="252"/>
        <v>-7.6897270546722796</v>
      </c>
      <c r="CS101" s="18">
        <f t="shared" si="253"/>
        <v>0.66392082988759871</v>
      </c>
      <c r="CT101" s="18">
        <f t="shared" si="254"/>
        <v>-5.8403970488688062</v>
      </c>
    </row>
    <row r="102" spans="1:98" x14ac:dyDescent="0.2">
      <c r="A102" t="str">
        <f t="shared" si="209"/>
        <v>71 Sales occupations</v>
      </c>
      <c r="B102" s="18">
        <f t="shared" si="210"/>
        <v>4.1555542999026418</v>
      </c>
      <c r="C102" s="18">
        <f t="shared" si="210"/>
        <v>-7.2334823750552113</v>
      </c>
      <c r="D102" s="18">
        <f t="shared" si="210"/>
        <v>2.4213900390018139</v>
      </c>
      <c r="E102" s="18">
        <f t="shared" si="210"/>
        <v>2.5088244454244402</v>
      </c>
      <c r="F102" s="18">
        <f t="shared" si="211"/>
        <v>1.8438525841742326</v>
      </c>
      <c r="H102" s="18">
        <f t="shared" si="212"/>
        <v>2.4796713530487402</v>
      </c>
      <c r="I102" s="18">
        <f t="shared" si="213"/>
        <v>3.0772022034607494</v>
      </c>
      <c r="J102" s="18">
        <f t="shared" si="214"/>
        <v>4.7974258574410289</v>
      </c>
      <c r="L102" t="str">
        <f t="shared" si="255"/>
        <v>71 Sales occupations</v>
      </c>
      <c r="M102" s="18">
        <f t="shared" si="215"/>
        <v>4.4756282679875525</v>
      </c>
      <c r="N102" s="18">
        <f t="shared" si="215"/>
        <v>9.4478417903425047</v>
      </c>
      <c r="O102" s="18">
        <f t="shared" si="215"/>
        <v>3.722184649014304</v>
      </c>
      <c r="P102" s="18">
        <f t="shared" si="215"/>
        <v>3.6288936258209059</v>
      </c>
      <c r="Q102" s="18">
        <f t="shared" si="216"/>
        <v>4.0125828452516998</v>
      </c>
      <c r="S102" s="18">
        <f t="shared" si="217"/>
        <v>3.659981306611404</v>
      </c>
      <c r="T102" s="18">
        <f t="shared" si="218"/>
        <v>3.3977819295945233</v>
      </c>
      <c r="U102" s="18">
        <f t="shared" si="219"/>
        <v>5.9073141417055552</v>
      </c>
      <c r="W102" t="str">
        <f t="shared" si="256"/>
        <v>71 Sales occupations</v>
      </c>
      <c r="X102" s="18">
        <f t="shared" si="220"/>
        <v>2.4459323423575707</v>
      </c>
      <c r="Y102" s="18">
        <f t="shared" si="220"/>
        <v>2.2994511874596668</v>
      </c>
      <c r="Z102" s="18">
        <f t="shared" si="220"/>
        <v>1.9587554079707692</v>
      </c>
      <c r="AA102" s="18">
        <f t="shared" si="220"/>
        <v>2.3551626390542202</v>
      </c>
      <c r="AB102" s="18">
        <f t="shared" si="221"/>
        <v>2.2276414682663948</v>
      </c>
      <c r="AD102" s="18">
        <f t="shared" si="222"/>
        <v>2.2228559463034259</v>
      </c>
      <c r="AE102" s="18">
        <f t="shared" si="223"/>
        <v>3.3051594957310915</v>
      </c>
      <c r="AF102" s="18">
        <f t="shared" si="224"/>
        <v>4.7965437617556672</v>
      </c>
      <c r="AH102" t="str">
        <f t="shared" si="257"/>
        <v>71 Sales occupations</v>
      </c>
      <c r="AI102" s="18">
        <f t="shared" si="225"/>
        <v>0.8519339604672771</v>
      </c>
      <c r="AJ102" s="18">
        <f t="shared" si="225"/>
        <v>2.3624136859571543</v>
      </c>
      <c r="AK102" s="18">
        <f t="shared" si="225"/>
        <v>0.79832102763131019</v>
      </c>
      <c r="AL102" s="18">
        <f t="shared" si="225"/>
        <v>1.8812706209655472</v>
      </c>
      <c r="AM102" s="18">
        <f t="shared" si="226"/>
        <v>1.5715099066046845</v>
      </c>
      <c r="AO102" s="18">
        <f t="shared" si="227"/>
        <v>1.5190007894803514</v>
      </c>
      <c r="AP102" s="18">
        <f t="shared" si="228"/>
        <v>3.0927177793787397</v>
      </c>
      <c r="AQ102" s="18">
        <f t="shared" si="229"/>
        <v>4.1219608882075098</v>
      </c>
      <c r="AS102" t="str">
        <f t="shared" si="258"/>
        <v>71 Sales occupations</v>
      </c>
      <c r="AT102" s="18">
        <f t="shared" si="230"/>
        <v>0.28165968277127362</v>
      </c>
      <c r="AU102" s="18">
        <f t="shared" si="230"/>
        <v>1.7409943366178071</v>
      </c>
      <c r="AV102" s="18">
        <f t="shared" si="230"/>
        <v>0.20018620025412659</v>
      </c>
      <c r="AW102" s="18">
        <f t="shared" si="230"/>
        <v>1.825396338337737</v>
      </c>
      <c r="AX102" s="18">
        <f t="shared" si="231"/>
        <v>1.309455694696493</v>
      </c>
      <c r="AZ102" s="18">
        <f t="shared" si="232"/>
        <v>1.2807516184565326</v>
      </c>
      <c r="BA102" s="18">
        <f t="shared" si="233"/>
        <v>2.6835457594329037</v>
      </c>
      <c r="BB102" s="18">
        <f t="shared" si="234"/>
        <v>3.5927926600340498</v>
      </c>
      <c r="BD102" t="str">
        <f t="shared" si="259"/>
        <v>71 Sales occupations</v>
      </c>
      <c r="BE102" s="18">
        <f t="shared" si="235"/>
        <v>-1.7293651290707368</v>
      </c>
      <c r="BF102" s="18">
        <f t="shared" si="235"/>
        <v>9.5539713821705128</v>
      </c>
      <c r="BG102" s="18">
        <f t="shared" si="235"/>
        <v>-0.16838476833672678</v>
      </c>
      <c r="BH102" s="18">
        <f t="shared" si="235"/>
        <v>0.31758925151161854</v>
      </c>
      <c r="BI102" s="18">
        <f t="shared" si="236"/>
        <v>0.71837676342723089</v>
      </c>
      <c r="BK102" s="18">
        <f t="shared" si="237"/>
        <v>0.15533562409637547</v>
      </c>
      <c r="BL102" s="18">
        <f t="shared" si="238"/>
        <v>2.4663070127341813</v>
      </c>
      <c r="BM102" s="18">
        <f t="shared" si="239"/>
        <v>2.5771156873218404</v>
      </c>
      <c r="BO102" t="str">
        <f t="shared" si="260"/>
        <v>71 Sales occupations</v>
      </c>
      <c r="BP102" s="18">
        <f t="shared" si="240"/>
        <v>-3.0429043891658902</v>
      </c>
      <c r="BQ102" s="18">
        <f t="shared" si="240"/>
        <v>-4.5954120068029791</v>
      </c>
      <c r="BR102" s="18">
        <f t="shared" si="240"/>
        <v>-0.93806338408698453</v>
      </c>
      <c r="BS102" s="18">
        <f t="shared" si="240"/>
        <v>-1.8972594675994436</v>
      </c>
      <c r="BT102" s="18">
        <f t="shared" si="241"/>
        <v>-1.7698809336219812</v>
      </c>
      <c r="BV102" s="18">
        <f t="shared" si="242"/>
        <v>-1.5785638722307427</v>
      </c>
      <c r="BW102" s="18">
        <f t="shared" si="243"/>
        <v>2.1935712194220081</v>
      </c>
      <c r="BX102" s="18">
        <f t="shared" si="244"/>
        <v>1.0657966601241853</v>
      </c>
      <c r="BZ102" t="str">
        <f t="shared" si="261"/>
        <v>71 Sales occupations</v>
      </c>
      <c r="CA102" s="18">
        <f t="shared" si="245"/>
        <v>-2.2513995655445096</v>
      </c>
      <c r="CB102" s="18">
        <f t="shared" si="245"/>
        <v>-12.161392430563112</v>
      </c>
      <c r="CC102" s="18">
        <f t="shared" si="245"/>
        <v>-2.5865407449098488</v>
      </c>
      <c r="CD102" s="18">
        <f t="shared" si="245"/>
        <v>-8.1702761962849877</v>
      </c>
      <c r="CE102" s="18">
        <f t="shared" si="246"/>
        <v>-6.7200475974905416</v>
      </c>
      <c r="CG102" s="18">
        <f t="shared" si="247"/>
        <v>-6.3455306761942225</v>
      </c>
      <c r="CH102" s="18">
        <f t="shared" si="248"/>
        <v>1.4553687561742912</v>
      </c>
      <c r="CI102" s="18">
        <f t="shared" si="249"/>
        <v>-3.1778237292850786</v>
      </c>
      <c r="CK102" t="str">
        <f t="shared" si="262"/>
        <v>71 Sales occupations</v>
      </c>
      <c r="CL102" s="18">
        <f t="shared" si="250"/>
        <v>-0.97466188106265506</v>
      </c>
      <c r="CM102" s="18">
        <f t="shared" si="250"/>
        <v>-10.978468785497796</v>
      </c>
      <c r="CN102" s="18">
        <f t="shared" si="250"/>
        <v>-2.2257987028256765</v>
      </c>
      <c r="CO102" s="18">
        <f t="shared" si="250"/>
        <v>-2.0940156424933853</v>
      </c>
      <c r="CP102" s="18">
        <f t="shared" si="251"/>
        <v>-2.7153542764469352</v>
      </c>
      <c r="CR102" s="18">
        <f t="shared" si="252"/>
        <v>-2.1379630531511817</v>
      </c>
      <c r="CS102" s="18">
        <f t="shared" si="253"/>
        <v>1.2554610793201082</v>
      </c>
      <c r="CT102" s="18">
        <f t="shared" si="254"/>
        <v>-0.4902737375963917</v>
      </c>
    </row>
    <row r="103" spans="1:98" x14ac:dyDescent="0.2">
      <c r="A103" t="str">
        <f t="shared" si="209"/>
        <v>72 Customer service occupations</v>
      </c>
      <c r="B103" s="18">
        <f t="shared" si="210"/>
        <v>4.6504945051883739</v>
      </c>
      <c r="C103" s="18">
        <f t="shared" si="210"/>
        <v>14.703027280551906</v>
      </c>
      <c r="D103" s="18">
        <f t="shared" si="210"/>
        <v>6.3597762574546302</v>
      </c>
      <c r="E103" s="18">
        <f t="shared" si="210"/>
        <v>2.8828044166405498</v>
      </c>
      <c r="F103" s="18">
        <f t="shared" si="211"/>
        <v>4.6659978938505819</v>
      </c>
      <c r="H103" s="18">
        <f t="shared" si="212"/>
        <v>4.0289785668279121</v>
      </c>
      <c r="I103" s="18">
        <f t="shared" si="213"/>
        <v>3.4856049355992624</v>
      </c>
      <c r="J103" s="18">
        <f t="shared" si="214"/>
        <v>6.2431104077998123</v>
      </c>
      <c r="L103" t="str">
        <f t="shared" si="255"/>
        <v>72 Customer service occupations</v>
      </c>
      <c r="M103" s="18">
        <f t="shared" si="215"/>
        <v>6.7591281117126423</v>
      </c>
      <c r="N103" s="18">
        <f t="shared" si="215"/>
        <v>4.0182887544983226</v>
      </c>
      <c r="O103" s="18">
        <f t="shared" si="215"/>
        <v>5.2050689466605959</v>
      </c>
      <c r="P103" s="18">
        <f t="shared" si="215"/>
        <v>2.8456751651410928</v>
      </c>
      <c r="Q103" s="18">
        <f t="shared" si="216"/>
        <v>3.6506632526706717</v>
      </c>
      <c r="S103" s="18">
        <f t="shared" si="217"/>
        <v>3.6262011332589106</v>
      </c>
      <c r="T103" s="18">
        <f t="shared" si="218"/>
        <v>3.5509551106354786</v>
      </c>
      <c r="U103" s="18">
        <f t="shared" si="219"/>
        <v>5.9925048964808436</v>
      </c>
      <c r="W103" t="str">
        <f t="shared" si="256"/>
        <v>72 Customer service occupations</v>
      </c>
      <c r="X103" s="18">
        <f t="shared" si="220"/>
        <v>4.4761552250353942</v>
      </c>
      <c r="Y103" s="18">
        <f t="shared" si="220"/>
        <v>1.7792750346606878</v>
      </c>
      <c r="Z103" s="18">
        <f t="shared" si="220"/>
        <v>3.4032791553375574</v>
      </c>
      <c r="AA103" s="18">
        <f t="shared" si="220"/>
        <v>2.5323146476612823</v>
      </c>
      <c r="AB103" s="18">
        <f t="shared" si="221"/>
        <v>2.7563472953210821</v>
      </c>
      <c r="AD103" s="18">
        <f t="shared" si="222"/>
        <v>2.8218179589051262</v>
      </c>
      <c r="AE103" s="18">
        <f t="shared" si="223"/>
        <v>3.3868269483097624</v>
      </c>
      <c r="AF103" s="18">
        <f t="shared" si="224"/>
        <v>5.2879417003520723</v>
      </c>
      <c r="AH103" t="str">
        <f t="shared" si="257"/>
        <v>72 Customer service occupations</v>
      </c>
      <c r="AI103" s="18">
        <f t="shared" si="225"/>
        <v>5.7354137473802025</v>
      </c>
      <c r="AJ103" s="18">
        <f t="shared" si="225"/>
        <v>10.139084083229655</v>
      </c>
      <c r="AK103" s="18">
        <f t="shared" si="225"/>
        <v>3.0724545690878236</v>
      </c>
      <c r="AL103" s="18">
        <f t="shared" si="225"/>
        <v>1.9868882644520358</v>
      </c>
      <c r="AM103" s="18">
        <f t="shared" si="226"/>
        <v>2.8178747615896116</v>
      </c>
      <c r="AO103" s="18">
        <f t="shared" si="227"/>
        <v>2.3474673538203428</v>
      </c>
      <c r="AP103" s="18">
        <f t="shared" si="228"/>
        <v>3.4620415306846564</v>
      </c>
      <c r="AQ103" s="18">
        <f t="shared" si="229"/>
        <v>5.011882819313751</v>
      </c>
      <c r="AS103" t="str">
        <f t="shared" si="258"/>
        <v>72 Customer service occupations</v>
      </c>
      <c r="AT103" s="18">
        <f t="shared" si="230"/>
        <v>3.6662882087333815</v>
      </c>
      <c r="AU103" s="18">
        <f t="shared" si="230"/>
        <v>1.1266904000019728</v>
      </c>
      <c r="AV103" s="18">
        <f t="shared" si="230"/>
        <v>2.0099519009410427</v>
      </c>
      <c r="AW103" s="18">
        <f t="shared" si="230"/>
        <v>1.1533526864197174</v>
      </c>
      <c r="AX103" s="18">
        <f t="shared" si="231"/>
        <v>1.4185934015282342</v>
      </c>
      <c r="AZ103" s="18">
        <f t="shared" si="232"/>
        <v>1.4380835331765374</v>
      </c>
      <c r="BA103" s="18">
        <f t="shared" si="233"/>
        <v>3.0222622000012356</v>
      </c>
      <c r="BB103" s="18">
        <f t="shared" si="234"/>
        <v>4.0035544302438053</v>
      </c>
      <c r="BD103" t="str">
        <f t="shared" si="259"/>
        <v>72 Customer service occupations</v>
      </c>
      <c r="BE103" s="18">
        <f t="shared" si="235"/>
        <v>0.47177810815850485</v>
      </c>
      <c r="BF103" s="18">
        <f t="shared" si="235"/>
        <v>7.5545004949094885</v>
      </c>
      <c r="BG103" s="18">
        <f t="shared" si="235"/>
        <v>0.48964318244753002</v>
      </c>
      <c r="BH103" s="18">
        <f t="shared" si="235"/>
        <v>0.62501420422447218</v>
      </c>
      <c r="BI103" s="18">
        <f t="shared" si="236"/>
        <v>1.0022191607785169</v>
      </c>
      <c r="BK103" s="18">
        <f t="shared" si="237"/>
        <v>0.57987028017389974</v>
      </c>
      <c r="BL103" s="18">
        <f t="shared" si="238"/>
        <v>2.5678786947352927</v>
      </c>
      <c r="BM103" s="18">
        <f t="shared" si="239"/>
        <v>2.9796345186431816</v>
      </c>
      <c r="BO103" t="str">
        <f t="shared" si="260"/>
        <v>72 Customer service occupations</v>
      </c>
      <c r="BP103" s="18">
        <f t="shared" si="240"/>
        <v>0.32300125024471438</v>
      </c>
      <c r="BQ103" s="18">
        <f t="shared" si="240"/>
        <v>-3.0844037013300629</v>
      </c>
      <c r="BR103" s="18">
        <f t="shared" si="240"/>
        <v>1.2403596869088318</v>
      </c>
      <c r="BS103" s="18">
        <f t="shared" si="240"/>
        <v>-0.74804346821795153</v>
      </c>
      <c r="BT103" s="18">
        <f t="shared" si="241"/>
        <v>-0.27947592144742517</v>
      </c>
      <c r="BV103" s="18">
        <f t="shared" si="242"/>
        <v>-8.9619963978482264E-2</v>
      </c>
      <c r="BW103" s="18">
        <f t="shared" si="243"/>
        <v>2.5630434392870605</v>
      </c>
      <c r="BX103" s="18">
        <f t="shared" si="244"/>
        <v>2.5002854587147683</v>
      </c>
      <c r="BZ103" t="str">
        <f t="shared" si="261"/>
        <v>72 Customer service occupations</v>
      </c>
      <c r="CA103" s="18">
        <f t="shared" si="245"/>
        <v>-1.1835034020025614</v>
      </c>
      <c r="CB103" s="18">
        <f t="shared" si="245"/>
        <v>-9.0845061676561034</v>
      </c>
      <c r="CC103" s="18">
        <f t="shared" si="245"/>
        <v>0.27507888825244464</v>
      </c>
      <c r="CD103" s="18">
        <f t="shared" si="245"/>
        <v>-0.75990810396925346</v>
      </c>
      <c r="CE103" s="18">
        <f t="shared" si="246"/>
        <v>-0.98131400517471601</v>
      </c>
      <c r="CG103" s="18">
        <f t="shared" si="247"/>
        <v>-0.41610487287210285</v>
      </c>
      <c r="CH103" s="18">
        <f t="shared" si="248"/>
        <v>1.8780274848428924</v>
      </c>
      <c r="CI103" s="18">
        <f t="shared" si="249"/>
        <v>1.559647812095144</v>
      </c>
      <c r="CK103" t="str">
        <f t="shared" si="262"/>
        <v>72 Customer service occupations</v>
      </c>
      <c r="CL103" s="18">
        <f t="shared" si="250"/>
        <v>7.4057530458892629</v>
      </c>
      <c r="CM103" s="18">
        <f t="shared" si="250"/>
        <v>-1.2717651680728914</v>
      </c>
      <c r="CN103" s="18">
        <f t="shared" si="250"/>
        <v>6.3994084079899149</v>
      </c>
      <c r="CO103" s="18">
        <f t="shared" si="250"/>
        <v>2.6711880668442323</v>
      </c>
      <c r="CP103" s="18">
        <f t="shared" si="251"/>
        <v>3.5682068606835537</v>
      </c>
      <c r="CR103" s="18">
        <f t="shared" si="252"/>
        <v>3.8991822547006727</v>
      </c>
      <c r="CS103" s="18">
        <f t="shared" si="253"/>
        <v>2.3660184130116946</v>
      </c>
      <c r="CT103" s="18">
        <f t="shared" si="254"/>
        <v>5.3812929195223402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7.303980495353124</v>
      </c>
      <c r="C104" s="18">
        <f t="shared" si="210"/>
        <v>-5.6137584573061279</v>
      </c>
      <c r="D104" s="18">
        <f t="shared" si="210"/>
        <v>4.6391096640221896</v>
      </c>
      <c r="E104" s="18">
        <f t="shared" si="210"/>
        <v>3.7650438981286616</v>
      </c>
      <c r="F104" s="18">
        <f t="shared" si="211"/>
        <v>3.4232308944344592</v>
      </c>
      <c r="H104" s="18">
        <f t="shared" si="212"/>
        <v>4.0555848825832186</v>
      </c>
      <c r="I104" s="18">
        <f t="shared" si="213"/>
        <v>3.6707666741920386</v>
      </c>
      <c r="J104" s="18">
        <f t="shared" si="214"/>
        <v>6.3912533777731095</v>
      </c>
      <c r="L104" t="str">
        <f t="shared" si="255"/>
        <v>81 Process, plant and machine operatives</v>
      </c>
      <c r="M104" s="18">
        <f t="shared" si="215"/>
        <v>7.5108229672313342</v>
      </c>
      <c r="N104" s="18">
        <f t="shared" si="215"/>
        <v>0.25031688511250039</v>
      </c>
      <c r="O104" s="18">
        <f t="shared" si="215"/>
        <v>6.7540449310774964</v>
      </c>
      <c r="P104" s="18">
        <f t="shared" si="215"/>
        <v>4.2151303205070212</v>
      </c>
      <c r="Q104" s="18">
        <f t="shared" si="216"/>
        <v>4.7477494394851494</v>
      </c>
      <c r="S104" s="18">
        <f t="shared" si="217"/>
        <v>5.0546540955248132</v>
      </c>
      <c r="T104" s="18">
        <f t="shared" si="218"/>
        <v>3.7547794430343284</v>
      </c>
      <c r="U104" s="18">
        <f t="shared" si="219"/>
        <v>7.1901680706385918</v>
      </c>
      <c r="W104" t="str">
        <f t="shared" si="256"/>
        <v>81 Process, plant and machine operatives</v>
      </c>
      <c r="X104" s="18">
        <f t="shared" si="220"/>
        <v>2.3528619586053123</v>
      </c>
      <c r="Y104" s="18">
        <f t="shared" si="220"/>
        <v>-6.2989082136963193</v>
      </c>
      <c r="Z104" s="18">
        <f t="shared" si="220"/>
        <v>7.8351017337839446</v>
      </c>
      <c r="AA104" s="18">
        <f t="shared" si="220"/>
        <v>4.2257691317243218</v>
      </c>
      <c r="AB104" s="18">
        <f t="shared" si="221"/>
        <v>4.6419999060327122</v>
      </c>
      <c r="AD104" s="18">
        <f t="shared" si="222"/>
        <v>5.4152532827429489</v>
      </c>
      <c r="AE104" s="18">
        <f t="shared" si="223"/>
        <v>4.0302470214368613</v>
      </c>
      <c r="AF104" s="18">
        <f t="shared" si="224"/>
        <v>7.6336592699841388</v>
      </c>
      <c r="AH104" t="str">
        <f t="shared" si="257"/>
        <v>81 Process, plant and machine operatives</v>
      </c>
      <c r="AI104" s="18">
        <f t="shared" si="225"/>
        <v>4.3933293269864615</v>
      </c>
      <c r="AJ104" s="18">
        <f t="shared" si="225"/>
        <v>-4.8240730608432925</v>
      </c>
      <c r="AK104" s="18">
        <f t="shared" si="225"/>
        <v>7.0502022929482155</v>
      </c>
      <c r="AL104" s="18">
        <f t="shared" si="225"/>
        <v>4.5391923418452995</v>
      </c>
      <c r="AM104" s="18">
        <f t="shared" si="226"/>
        <v>4.7016434983969235</v>
      </c>
      <c r="AO104" s="18">
        <f t="shared" si="227"/>
        <v>5.369582129993189</v>
      </c>
      <c r="AP104" s="18">
        <f t="shared" si="228"/>
        <v>3.9416582129669475</v>
      </c>
      <c r="AQ104" s="18">
        <f t="shared" si="229"/>
        <v>7.5444557649517074</v>
      </c>
      <c r="AS104" t="str">
        <f t="shared" si="258"/>
        <v>81 Process, plant and machine operatives</v>
      </c>
      <c r="AT104" s="18">
        <f t="shared" si="230"/>
        <v>4.1337285982483873</v>
      </c>
      <c r="AU104" s="18">
        <f t="shared" si="230"/>
        <v>-6.5381373824240256</v>
      </c>
      <c r="AV104" s="18">
        <f t="shared" si="230"/>
        <v>3.3769433785013403</v>
      </c>
      <c r="AW104" s="18">
        <f t="shared" si="230"/>
        <v>2.2551193451059381</v>
      </c>
      <c r="AX104" s="18">
        <f t="shared" si="231"/>
        <v>2.0293727225688896</v>
      </c>
      <c r="AZ104" s="18">
        <f t="shared" si="232"/>
        <v>2.6277014808622212</v>
      </c>
      <c r="BA104" s="18">
        <f t="shared" si="233"/>
        <v>3.2061100907101681</v>
      </c>
      <c r="BB104" s="18">
        <f t="shared" si="234"/>
        <v>5.0069509388744882</v>
      </c>
      <c r="BD104" t="str">
        <f t="shared" si="259"/>
        <v>81 Process, plant and machine operatives</v>
      </c>
      <c r="BE104" s="18">
        <f t="shared" si="235"/>
        <v>0.81598913044533816</v>
      </c>
      <c r="BF104" s="18">
        <f t="shared" si="235"/>
        <v>-3.3936862912031907</v>
      </c>
      <c r="BG104" s="18">
        <f t="shared" si="235"/>
        <v>2.2180661682484892</v>
      </c>
      <c r="BH104" s="18">
        <f t="shared" si="235"/>
        <v>0.94116693056305323</v>
      </c>
      <c r="BI104" s="18">
        <f t="shared" si="236"/>
        <v>1.060848209798726</v>
      </c>
      <c r="BK104" s="18">
        <f t="shared" si="237"/>
        <v>1.3650177737470681</v>
      </c>
      <c r="BL104" s="18">
        <f t="shared" si="238"/>
        <v>2.3577350309568867</v>
      </c>
      <c r="BM104" s="18">
        <f t="shared" si="239"/>
        <v>3.3695795091931213</v>
      </c>
      <c r="BO104" t="str">
        <f t="shared" si="260"/>
        <v>81 Process, plant and machine operatives</v>
      </c>
      <c r="BP104" s="18">
        <f t="shared" si="240"/>
        <v>3.9177886368435111</v>
      </c>
      <c r="BQ104" s="18">
        <f t="shared" si="240"/>
        <v>-17.438943056653557</v>
      </c>
      <c r="BR104" s="18">
        <f t="shared" si="240"/>
        <v>1.9916044472981564</v>
      </c>
      <c r="BS104" s="18">
        <f t="shared" si="240"/>
        <v>-0.88787680841745376</v>
      </c>
      <c r="BT104" s="18">
        <f t="shared" si="241"/>
        <v>-1.1323816280542798</v>
      </c>
      <c r="BV104" s="18">
        <f t="shared" si="242"/>
        <v>6.2802249827287326E-2</v>
      </c>
      <c r="BW104" s="18">
        <f t="shared" si="243"/>
        <v>2.289853192843494</v>
      </c>
      <c r="BX104" s="18">
        <f t="shared" si="244"/>
        <v>2.3356534544619834</v>
      </c>
      <c r="BZ104" t="str">
        <f t="shared" si="261"/>
        <v>81 Process, plant and machine operatives</v>
      </c>
      <c r="CA104" s="18">
        <f t="shared" si="245"/>
        <v>-2.9643702570814612</v>
      </c>
      <c r="CB104" s="18">
        <f t="shared" si="245"/>
        <v>-13.541904894925572</v>
      </c>
      <c r="CC104" s="18">
        <f t="shared" si="245"/>
        <v>-1.0086706339707541</v>
      </c>
      <c r="CD104" s="18">
        <f t="shared" si="245"/>
        <v>-7.7590936583214587</v>
      </c>
      <c r="CE104" s="18">
        <f t="shared" si="246"/>
        <v>-6.0813824422656921</v>
      </c>
      <c r="CG104" s="18">
        <f t="shared" si="247"/>
        <v>-5.5617146646121718</v>
      </c>
      <c r="CH104" s="18">
        <f t="shared" si="248"/>
        <v>1.5258878965970668</v>
      </c>
      <c r="CI104" s="18">
        <f t="shared" si="249"/>
        <v>-2.5489960057077932</v>
      </c>
      <c r="CK104" t="str">
        <f t="shared" si="262"/>
        <v>81 Process, plant and machine operatives</v>
      </c>
      <c r="CL104" s="18">
        <f t="shared" si="250"/>
        <v>-1.9579074161715004</v>
      </c>
      <c r="CM104" s="18">
        <f t="shared" si="250"/>
        <v>-19.030898706755973</v>
      </c>
      <c r="CN104" s="18">
        <f t="shared" si="250"/>
        <v>-10.398131211101925</v>
      </c>
      <c r="CO104" s="18">
        <f t="shared" si="250"/>
        <v>-3.5217324417526896</v>
      </c>
      <c r="CP104" s="18">
        <f t="shared" si="251"/>
        <v>-6.7524400453271571</v>
      </c>
      <c r="CR104" s="18">
        <f t="shared" si="252"/>
        <v>-5.8705863412043646</v>
      </c>
      <c r="CS104" s="18">
        <f t="shared" si="253"/>
        <v>0.81160009843372904</v>
      </c>
      <c r="CT104" s="18">
        <f t="shared" si="254"/>
        <v>-4.1148473356395705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10.640082816658158</v>
      </c>
      <c r="C105" s="18">
        <f t="shared" si="210"/>
        <v>-9.6128635089014143</v>
      </c>
      <c r="D105" s="18">
        <f t="shared" si="210"/>
        <v>4.0462698403557429</v>
      </c>
      <c r="E105" s="18">
        <f t="shared" si="210"/>
        <v>3.2131014896001453</v>
      </c>
      <c r="F105" s="18">
        <f t="shared" si="211"/>
        <v>2.6181587587494448</v>
      </c>
      <c r="H105" s="18">
        <f t="shared" si="212"/>
        <v>3.4900803182454032</v>
      </c>
      <c r="I105" s="18">
        <f t="shared" si="213"/>
        <v>4.303271288968058</v>
      </c>
      <c r="J105" s="18">
        <f t="shared" si="214"/>
        <v>6.4513899176715794</v>
      </c>
      <c r="L105" t="str">
        <f t="shared" si="255"/>
        <v>82 Transport and mobile machine drivers and operatives</v>
      </c>
      <c r="M105" s="18">
        <f t="shared" si="215"/>
        <v>10.490652788844447</v>
      </c>
      <c r="N105" s="18">
        <f t="shared" si="215"/>
        <v>-3.8140459508626989</v>
      </c>
      <c r="O105" s="18">
        <f t="shared" si="215"/>
        <v>2.3729874135116846</v>
      </c>
      <c r="P105" s="18">
        <f t="shared" si="215"/>
        <v>3.1526282668423944</v>
      </c>
      <c r="Q105" s="18">
        <f t="shared" si="216"/>
        <v>2.4595856173958541</v>
      </c>
      <c r="S105" s="18">
        <f t="shared" si="217"/>
        <v>2.8920904830342931</v>
      </c>
      <c r="T105" s="18">
        <f t="shared" si="218"/>
        <v>3.985003738813031</v>
      </c>
      <c r="U105" s="18">
        <f t="shared" si="219"/>
        <v>5.8033153221752842</v>
      </c>
      <c r="W105" t="str">
        <f t="shared" si="256"/>
        <v>82 Transport and mobile machine drivers and operatives</v>
      </c>
      <c r="X105" s="18">
        <f t="shared" si="220"/>
        <v>8.8709370360609228</v>
      </c>
      <c r="Y105" s="18">
        <f t="shared" si="220"/>
        <v>-12.914548315569919</v>
      </c>
      <c r="Z105" s="18">
        <f t="shared" si="220"/>
        <v>1.7182008860164188</v>
      </c>
      <c r="AA105" s="18">
        <f t="shared" si="220"/>
        <v>2.8932637326526622</v>
      </c>
      <c r="AB105" s="18">
        <f t="shared" si="221"/>
        <v>1.4613237945608759</v>
      </c>
      <c r="AD105" s="18">
        <f t="shared" si="222"/>
        <v>2.5000755325837343</v>
      </c>
      <c r="AE105" s="18">
        <f t="shared" si="223"/>
        <v>3.9974457450464351</v>
      </c>
      <c r="AF105" s="18">
        <f t="shared" si="224"/>
        <v>5.5506083305823628</v>
      </c>
      <c r="AH105" t="str">
        <f t="shared" si="257"/>
        <v>82 Transport and mobile machine drivers and operatives</v>
      </c>
      <c r="AI105" s="18">
        <f t="shared" si="225"/>
        <v>8.8716367026682619</v>
      </c>
      <c r="AJ105" s="18">
        <f t="shared" si="225"/>
        <v>-14.783409088211375</v>
      </c>
      <c r="AK105" s="18">
        <f t="shared" si="225"/>
        <v>1.4212177879895593</v>
      </c>
      <c r="AL105" s="18">
        <f t="shared" si="225"/>
        <v>1.8595188572570365</v>
      </c>
      <c r="AM105" s="18">
        <f t="shared" si="226"/>
        <v>0.59445198975147662</v>
      </c>
      <c r="AO105" s="18">
        <f t="shared" si="227"/>
        <v>1.713208442036529</v>
      </c>
      <c r="AP105" s="18">
        <f t="shared" si="228"/>
        <v>3.8561349932439981</v>
      </c>
      <c r="AQ105" s="18">
        <f t="shared" si="229"/>
        <v>4.916080047428828</v>
      </c>
      <c r="AS105" t="str">
        <f t="shared" si="258"/>
        <v>82 Transport and mobile machine drivers and operatives</v>
      </c>
      <c r="AT105" s="18">
        <f t="shared" si="230"/>
        <v>7.3822720067774572</v>
      </c>
      <c r="AU105" s="18">
        <f t="shared" si="230"/>
        <v>-9.6079779168579353</v>
      </c>
      <c r="AV105" s="18">
        <f t="shared" si="230"/>
        <v>0.39973569293099143</v>
      </c>
      <c r="AW105" s="18">
        <f t="shared" si="230"/>
        <v>1.3780264084499283</v>
      </c>
      <c r="AX105" s="18">
        <f t="shared" si="231"/>
        <v>0.34932475826510156</v>
      </c>
      <c r="AZ105" s="18">
        <f t="shared" si="232"/>
        <v>1.0508749061312939</v>
      </c>
      <c r="BA105" s="18">
        <f t="shared" si="233"/>
        <v>3.7061207538006569</v>
      </c>
      <c r="BB105" s="18">
        <f t="shared" si="234"/>
        <v>4.3567611765431336</v>
      </c>
      <c r="BD105" t="str">
        <f t="shared" si="259"/>
        <v>82 Transport and mobile machine drivers and operatives</v>
      </c>
      <c r="BE105" s="18">
        <f t="shared" si="235"/>
        <v>2.5325317986963247</v>
      </c>
      <c r="BF105" s="18">
        <f t="shared" si="235"/>
        <v>-6.9238588791365014</v>
      </c>
      <c r="BG105" s="18">
        <f t="shared" si="235"/>
        <v>0.56735856584069211</v>
      </c>
      <c r="BH105" s="18">
        <f t="shared" si="235"/>
        <v>0.88236122180436194</v>
      </c>
      <c r="BI105" s="18">
        <f t="shared" si="236"/>
        <v>0.27778866813288339</v>
      </c>
      <c r="BK105" s="18">
        <f t="shared" si="237"/>
        <v>0.77725085895732349</v>
      </c>
      <c r="BL105" s="18">
        <f t="shared" si="238"/>
        <v>2.9084333662938278</v>
      </c>
      <c r="BM105" s="18">
        <f t="shared" si="239"/>
        <v>3.4384670223270408</v>
      </c>
      <c r="BO105" t="str">
        <f t="shared" si="260"/>
        <v>82 Transport and mobile machine drivers and operatives</v>
      </c>
      <c r="BP105" s="18">
        <f t="shared" si="240"/>
        <v>4.9473798890857346</v>
      </c>
      <c r="BQ105" s="18">
        <f t="shared" si="240"/>
        <v>-23.511656923531699</v>
      </c>
      <c r="BR105" s="18">
        <f t="shared" si="240"/>
        <v>-0.26299986759842353</v>
      </c>
      <c r="BS105" s="18">
        <f t="shared" si="240"/>
        <v>-0.92451895000629225</v>
      </c>
      <c r="BT105" s="18">
        <f t="shared" si="241"/>
        <v>-2.3108870503581902</v>
      </c>
      <c r="BV105" s="18">
        <f t="shared" si="242"/>
        <v>-0.7045015446062286</v>
      </c>
      <c r="BW105" s="18">
        <f t="shared" si="243"/>
        <v>2.8016198676122261</v>
      </c>
      <c r="BX105" s="18">
        <f t="shared" si="244"/>
        <v>2.3312398646974097</v>
      </c>
      <c r="BZ105" t="str">
        <f t="shared" si="261"/>
        <v>82 Transport and mobile machine drivers and operatives</v>
      </c>
      <c r="CA105" s="18">
        <f t="shared" si="245"/>
        <v>-1.2644428072576708</v>
      </c>
      <c r="CB105" s="18">
        <f t="shared" si="245"/>
        <v>-23.753966913981461</v>
      </c>
      <c r="CC105" s="18">
        <f t="shared" si="245"/>
        <v>-2.1244228831237666</v>
      </c>
      <c r="CD105" s="18">
        <f t="shared" si="245"/>
        <v>-3.1834894813850156</v>
      </c>
      <c r="CE105" s="18">
        <f t="shared" si="246"/>
        <v>-4.2932212274098607</v>
      </c>
      <c r="CG105" s="18">
        <f t="shared" si="247"/>
        <v>-2.8317467412903308</v>
      </c>
      <c r="CH105" s="18">
        <f t="shared" si="248"/>
        <v>2.12432104736342</v>
      </c>
      <c r="CI105" s="18">
        <f t="shared" si="249"/>
        <v>0.13612365283826033</v>
      </c>
      <c r="CK105" t="str">
        <f t="shared" si="262"/>
        <v>82 Transport and mobile machine drivers and operatives</v>
      </c>
      <c r="CL105" s="18">
        <f t="shared" si="250"/>
        <v>5.0915712861789864</v>
      </c>
      <c r="CM105" s="18">
        <f t="shared" si="250"/>
        <v>-22.306581397713988</v>
      </c>
      <c r="CN105" s="18">
        <f t="shared" si="250"/>
        <v>-1.5919037800407154</v>
      </c>
      <c r="CO105" s="18">
        <f t="shared" si="250"/>
        <v>-3.0993103591197335</v>
      </c>
      <c r="CP105" s="18">
        <f t="shared" si="251"/>
        <v>-3.965906487220805</v>
      </c>
      <c r="CR105" s="18">
        <f t="shared" si="252"/>
        <v>-2.5994247148487193</v>
      </c>
      <c r="CS105" s="18">
        <f t="shared" si="253"/>
        <v>1.8454165107566256</v>
      </c>
      <c r="CT105" s="18">
        <f t="shared" si="254"/>
        <v>-7.2179988793330541E-2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-4.3817365689971961</v>
      </c>
      <c r="C106" s="18">
        <f t="shared" si="210"/>
        <v>1.0168951544159643</v>
      </c>
      <c r="D106" s="18">
        <f t="shared" si="210"/>
        <v>32.786799841063676</v>
      </c>
      <c r="E106" s="18">
        <f t="shared" si="210"/>
        <v>4.3635565413122634</v>
      </c>
      <c r="F106" s="18">
        <f t="shared" si="211"/>
        <v>12.293230988822955</v>
      </c>
      <c r="H106" s="18">
        <f t="shared" si="212"/>
        <v>13.088266951651285</v>
      </c>
      <c r="I106" s="18">
        <f t="shared" si="213"/>
        <v>10.090762086658088</v>
      </c>
      <c r="J106" s="18">
        <f t="shared" si="214"/>
        <v>16.239941096815059</v>
      </c>
      <c r="L106" t="str">
        <f t="shared" si="255"/>
        <v>91 Elementary trades and related occupations</v>
      </c>
      <c r="M106" s="18">
        <f t="shared" si="215"/>
        <v>5.6566074218183937</v>
      </c>
      <c r="N106" s="18">
        <f t="shared" si="215"/>
        <v>-8.7751153905074037</v>
      </c>
      <c r="O106" s="18">
        <f t="shared" si="215"/>
        <v>15.689020168047696</v>
      </c>
      <c r="P106" s="18">
        <f t="shared" si="215"/>
        <v>5.0304437628256204</v>
      </c>
      <c r="Q106" s="18">
        <f t="shared" si="216"/>
        <v>7.3020150007012008</v>
      </c>
      <c r="S106" s="18">
        <f t="shared" si="217"/>
        <v>8.469469107535188</v>
      </c>
      <c r="T106" s="18">
        <f t="shared" si="218"/>
        <v>5.7639844194861123</v>
      </c>
      <c r="U106" s="18">
        <f t="shared" si="219"/>
        <v>10.873068758430083</v>
      </c>
      <c r="W106" t="str">
        <f t="shared" si="256"/>
        <v>91 Elementary trades and related occupations</v>
      </c>
      <c r="X106" s="18">
        <f t="shared" si="220"/>
        <v>1.511492967507766</v>
      </c>
      <c r="Y106" s="18">
        <f t="shared" si="220"/>
        <v>-14.126740797636606</v>
      </c>
      <c r="Z106" s="18">
        <f t="shared" si="220"/>
        <v>19.883182225959484</v>
      </c>
      <c r="AA106" s="18">
        <f t="shared" si="220"/>
        <v>3.5728502967453002</v>
      </c>
      <c r="AB106" s="18">
        <f t="shared" si="221"/>
        <v>7.153604260903057</v>
      </c>
      <c r="AD106" s="18">
        <f t="shared" si="222"/>
        <v>8.7468550933830223</v>
      </c>
      <c r="AE106" s="18">
        <f t="shared" si="223"/>
        <v>6.7693661306679864</v>
      </c>
      <c r="AF106" s="18">
        <f t="shared" si="224"/>
        <v>11.60177316755664</v>
      </c>
      <c r="AH106" t="str">
        <f t="shared" si="257"/>
        <v>91 Elementary trades and related occupations</v>
      </c>
      <c r="AI106" s="18">
        <f t="shared" si="225"/>
        <v>3.2231206041055449</v>
      </c>
      <c r="AJ106" s="18">
        <f t="shared" si="225"/>
        <v>-16.666403606652569</v>
      </c>
      <c r="AK106" s="18">
        <f t="shared" si="225"/>
        <v>18.330639274464456</v>
      </c>
      <c r="AL106" s="18">
        <f t="shared" si="225"/>
        <v>3.8589945094216649</v>
      </c>
      <c r="AM106" s="18">
        <f t="shared" si="226"/>
        <v>6.7017905332927841</v>
      </c>
      <c r="AO106" s="18">
        <f t="shared" si="227"/>
        <v>8.4747054226807386</v>
      </c>
      <c r="AP106" s="18">
        <f t="shared" si="228"/>
        <v>6.4894999550774601</v>
      </c>
      <c r="AQ106" s="18">
        <f t="shared" si="229"/>
        <v>11.260647361020037</v>
      </c>
      <c r="AS106" t="str">
        <f t="shared" si="258"/>
        <v>91 Elementary trades and related occupations</v>
      </c>
      <c r="AT106" s="18">
        <f t="shared" si="230"/>
        <v>0.17316070895099234</v>
      </c>
      <c r="AU106" s="18">
        <f t="shared" si="230"/>
        <v>7.3517509159204408E-2</v>
      </c>
      <c r="AV106" s="18">
        <f t="shared" si="230"/>
        <v>17.599898924904522</v>
      </c>
      <c r="AW106" s="18">
        <f t="shared" si="230"/>
        <v>3.0816349405070609</v>
      </c>
      <c r="AX106" s="18">
        <f t="shared" si="231"/>
        <v>7.2162048944519608</v>
      </c>
      <c r="AZ106" s="18">
        <f t="shared" si="232"/>
        <v>7.7101212811734765</v>
      </c>
      <c r="BA106" s="18">
        <f t="shared" si="233"/>
        <v>5.9208754642486872</v>
      </c>
      <c r="BB106" s="18">
        <f t="shared" si="234"/>
        <v>10.409505427288313</v>
      </c>
      <c r="BD106" t="str">
        <f t="shared" si="259"/>
        <v>91 Elementary trades and related occupations</v>
      </c>
      <c r="BE106" s="18">
        <f t="shared" si="235"/>
        <v>-3.2269101929342736</v>
      </c>
      <c r="BF106" s="18">
        <f t="shared" si="235"/>
        <v>-2.9143500970064351</v>
      </c>
      <c r="BG106" s="18">
        <f t="shared" si="235"/>
        <v>12.468004494297924</v>
      </c>
      <c r="BH106" s="18">
        <f t="shared" si="235"/>
        <v>2.1551152864009104</v>
      </c>
      <c r="BI106" s="18">
        <f t="shared" si="236"/>
        <v>4.9376473456578918</v>
      </c>
      <c r="BK106" s="18">
        <f t="shared" si="237"/>
        <v>5.4831463294516158</v>
      </c>
      <c r="BL106" s="18">
        <f t="shared" si="238"/>
        <v>4.1328686008068383</v>
      </c>
      <c r="BM106" s="18">
        <f t="shared" si="239"/>
        <v>7.7479089099713461</v>
      </c>
      <c r="BO106" t="str">
        <f t="shared" si="260"/>
        <v>91 Elementary trades and related occupations</v>
      </c>
      <c r="BP106" s="18">
        <f t="shared" si="240"/>
        <v>-0.61633179242395197</v>
      </c>
      <c r="BQ106" s="18">
        <f t="shared" si="240"/>
        <v>-15.259799996843471</v>
      </c>
      <c r="BR106" s="18">
        <f t="shared" si="240"/>
        <v>11.050697380797935</v>
      </c>
      <c r="BS106" s="18">
        <f t="shared" si="240"/>
        <v>0.32991050710338143</v>
      </c>
      <c r="BT106" s="18">
        <f t="shared" si="241"/>
        <v>2.4766716605979067</v>
      </c>
      <c r="BV106" s="18">
        <f t="shared" si="242"/>
        <v>3.7832770881163214</v>
      </c>
      <c r="BW106" s="18">
        <f t="shared" si="243"/>
        <v>3.3911272735223097</v>
      </c>
      <c r="BX106" s="18">
        <f t="shared" si="244"/>
        <v>5.9941383051343555</v>
      </c>
      <c r="BZ106" t="str">
        <f t="shared" si="261"/>
        <v>91 Elementary trades and related occupations</v>
      </c>
      <c r="CA106" s="18">
        <f t="shared" si="245"/>
        <v>-5.1266087611869011</v>
      </c>
      <c r="CB106" s="18">
        <f t="shared" si="245"/>
        <v>-14.753561986749231</v>
      </c>
      <c r="CC106" s="18">
        <f t="shared" si="245"/>
        <v>10.085873399927369</v>
      </c>
      <c r="CD106" s="18">
        <f t="shared" si="245"/>
        <v>-1.7850994305667722</v>
      </c>
      <c r="CE106" s="18">
        <f t="shared" si="246"/>
        <v>0.88329325960831984</v>
      </c>
      <c r="CG106" s="18">
        <f t="shared" si="247"/>
        <v>2.0223802440155092</v>
      </c>
      <c r="CH106" s="18">
        <f t="shared" si="248"/>
        <v>3.0364492310818392</v>
      </c>
      <c r="CI106" s="18">
        <f t="shared" si="249"/>
        <v>4.4323055964763824</v>
      </c>
      <c r="CK106" t="str">
        <f t="shared" si="262"/>
        <v>91 Elementary trades and related occupations</v>
      </c>
      <c r="CL106" s="18">
        <f t="shared" si="250"/>
        <v>-3.2074568629317124</v>
      </c>
      <c r="CM106" s="18">
        <f t="shared" si="250"/>
        <v>-8.9006201167437524</v>
      </c>
      <c r="CN106" s="18">
        <f t="shared" si="250"/>
        <v>14.289705011466335</v>
      </c>
      <c r="CO106" s="18">
        <f t="shared" si="250"/>
        <v>1.1673788063948587</v>
      </c>
      <c r="CP106" s="18">
        <f t="shared" si="251"/>
        <v>4.4112385153622258</v>
      </c>
      <c r="CR106" s="18">
        <f t="shared" si="252"/>
        <v>5.3649185551334355</v>
      </c>
      <c r="CS106" s="18">
        <f t="shared" si="253"/>
        <v>3.118795917503725</v>
      </c>
      <c r="CT106" s="18">
        <f t="shared" si="254"/>
        <v>7.0414869601075569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5.7224058487159057</v>
      </c>
      <c r="C107" s="18">
        <f t="shared" si="210"/>
        <v>7.0473472636849888</v>
      </c>
      <c r="D107" s="18">
        <f t="shared" si="210"/>
        <v>0.4678590125152926</v>
      </c>
      <c r="E107" s="18">
        <f t="shared" si="210"/>
        <v>1.8957410240057149</v>
      </c>
      <c r="F107" s="18">
        <f t="shared" si="211"/>
        <v>1.7605622616523764</v>
      </c>
      <c r="H107" s="18">
        <f t="shared" si="212"/>
        <v>1.4175396432653864</v>
      </c>
      <c r="I107" s="18">
        <f t="shared" si="213"/>
        <v>3.228336612961602</v>
      </c>
      <c r="J107" s="18">
        <f t="shared" si="214"/>
        <v>4.1702209122788103</v>
      </c>
      <c r="L107" t="str">
        <f t="shared" ref="L107" si="263">A107</f>
        <v>92 Elementary administration and service occupations</v>
      </c>
      <c r="M107" s="18">
        <f t="shared" si="215"/>
        <v>8.4571406263972868</v>
      </c>
      <c r="N107" s="18">
        <f t="shared" si="215"/>
        <v>8.0389431243641507</v>
      </c>
      <c r="O107" s="18">
        <f t="shared" si="215"/>
        <v>2.8347275261050076</v>
      </c>
      <c r="P107" s="18">
        <f t="shared" si="215"/>
        <v>3.0956681181062207</v>
      </c>
      <c r="Q107" s="18">
        <f t="shared" si="216"/>
        <v>3.3160322983758705</v>
      </c>
      <c r="S107" s="18">
        <f t="shared" si="217"/>
        <v>3.0086144335825349</v>
      </c>
      <c r="T107" s="18">
        <f t="shared" si="218"/>
        <v>3.6928851822942699</v>
      </c>
      <c r="U107" s="18">
        <f t="shared" si="219"/>
        <v>5.656655100069008</v>
      </c>
      <c r="W107" t="str">
        <f t="shared" ref="W107" si="264">A107</f>
        <v>92 Elementary administration and service occupations</v>
      </c>
      <c r="X107" s="18">
        <f t="shared" si="220"/>
        <v>5.9822556863571297</v>
      </c>
      <c r="Y107" s="18">
        <f t="shared" si="220"/>
        <v>-2.1873530677874342</v>
      </c>
      <c r="Z107" s="18">
        <f t="shared" si="220"/>
        <v>1.1756775315773904</v>
      </c>
      <c r="AA107" s="18">
        <f t="shared" si="220"/>
        <v>2.3750818799967988</v>
      </c>
      <c r="AB107" s="18">
        <f t="shared" si="221"/>
        <v>1.7085329286327999</v>
      </c>
      <c r="AD107" s="18">
        <f t="shared" si="222"/>
        <v>1.9737088589873331</v>
      </c>
      <c r="AE107" s="18">
        <f t="shared" si="223"/>
        <v>3.6859774342649088</v>
      </c>
      <c r="AF107" s="18">
        <f t="shared" si="224"/>
        <v>4.9419398140396531</v>
      </c>
      <c r="AH107" t="str">
        <f t="shared" ref="AH107" si="265">L107</f>
        <v>92 Elementary administration and service occupations</v>
      </c>
      <c r="AI107" s="18">
        <f t="shared" si="225"/>
        <v>6.5809000330033784</v>
      </c>
      <c r="AJ107" s="18">
        <f t="shared" si="225"/>
        <v>-0.45193496233798536</v>
      </c>
      <c r="AK107" s="18">
        <f t="shared" si="225"/>
        <v>0.44561356485750547</v>
      </c>
      <c r="AL107" s="18">
        <f t="shared" si="225"/>
        <v>2.336935913116811</v>
      </c>
      <c r="AM107" s="18">
        <f t="shared" si="226"/>
        <v>1.566558593330436</v>
      </c>
      <c r="AO107" s="18">
        <f t="shared" si="227"/>
        <v>1.7025709617848106</v>
      </c>
      <c r="AP107" s="18">
        <f t="shared" si="228"/>
        <v>3.4892311239693274</v>
      </c>
      <c r="AQ107" s="18">
        <f t="shared" si="229"/>
        <v>4.5917361938418999</v>
      </c>
      <c r="AS107" t="str">
        <f t="shared" ref="AS107" si="266">W107</f>
        <v>92 Elementary administration and service occupations</v>
      </c>
      <c r="AT107" s="18">
        <f t="shared" si="230"/>
        <v>4.6041777565803965</v>
      </c>
      <c r="AU107" s="18">
        <f t="shared" si="230"/>
        <v>2.9726463257366165</v>
      </c>
      <c r="AV107" s="18">
        <f t="shared" si="230"/>
        <v>0.20717009455770707</v>
      </c>
      <c r="AW107" s="18">
        <f t="shared" si="230"/>
        <v>2.4497581090532794</v>
      </c>
      <c r="AX107" s="18">
        <f t="shared" si="231"/>
        <v>1.7759880420416874</v>
      </c>
      <c r="AZ107" s="18">
        <f t="shared" si="232"/>
        <v>1.6967070749223323</v>
      </c>
      <c r="BA107" s="18">
        <f t="shared" si="233"/>
        <v>3.4409378370003907</v>
      </c>
      <c r="BB107" s="18">
        <f t="shared" si="234"/>
        <v>4.5461383066132788</v>
      </c>
      <c r="BD107" t="str">
        <f t="shared" ref="BD107" si="267">AH107</f>
        <v>92 Elementary administration and service occupations</v>
      </c>
      <c r="BE107" s="18">
        <f t="shared" si="235"/>
        <v>-1.7858002103700588</v>
      </c>
      <c r="BF107" s="18">
        <f t="shared" si="235"/>
        <v>0.61447352687802326</v>
      </c>
      <c r="BG107" s="18">
        <f t="shared" si="235"/>
        <v>-3.7769418392792242</v>
      </c>
      <c r="BH107" s="18">
        <f t="shared" si="235"/>
        <v>-0.84416836016022456</v>
      </c>
      <c r="BI107" s="18">
        <f t="shared" si="236"/>
        <v>-1.6804395827055285</v>
      </c>
      <c r="BK107" s="18">
        <f t="shared" si="237"/>
        <v>-1.8315592935654212</v>
      </c>
      <c r="BL107" s="18">
        <f t="shared" si="238"/>
        <v>2.3279851810211527</v>
      </c>
      <c r="BM107" s="18">
        <f t="shared" si="239"/>
        <v>1.0528047083837588</v>
      </c>
      <c r="BO107" t="str">
        <f t="shared" ref="BO107" si="268">AS107</f>
        <v>92 Elementary administration and service occupations</v>
      </c>
      <c r="BP107" s="18">
        <f t="shared" si="240"/>
        <v>0.76632833244907328</v>
      </c>
      <c r="BQ107" s="18">
        <f t="shared" si="240"/>
        <v>-11.718972882918521</v>
      </c>
      <c r="BR107" s="18">
        <f t="shared" si="240"/>
        <v>-1.5990316644087454</v>
      </c>
      <c r="BS107" s="18">
        <f t="shared" si="240"/>
        <v>-1.4194553113463293</v>
      </c>
      <c r="BT107" s="18">
        <f t="shared" si="241"/>
        <v>-2.1527727557934417</v>
      </c>
      <c r="BV107" s="18">
        <f t="shared" si="242"/>
        <v>-1.4793504791937528</v>
      </c>
      <c r="BW107" s="18">
        <f t="shared" si="243"/>
        <v>2.3115059655584691</v>
      </c>
      <c r="BX107" s="18">
        <f t="shared" si="244"/>
        <v>1.2706730771137931</v>
      </c>
      <c r="BZ107" t="str">
        <f t="shared" ref="BZ107" si="269">BD107</f>
        <v>92 Elementary administration and service occupations</v>
      </c>
      <c r="CA107" s="18">
        <f t="shared" si="245"/>
        <v>-0.58305612464442103</v>
      </c>
      <c r="CB107" s="18">
        <f t="shared" si="245"/>
        <v>-16.441476003296618</v>
      </c>
      <c r="CC107" s="18">
        <f t="shared" si="245"/>
        <v>-1.9608582782744799</v>
      </c>
      <c r="CD107" s="18">
        <f t="shared" si="245"/>
        <v>-3.7135643797973072</v>
      </c>
      <c r="CE107" s="18">
        <f t="shared" si="246"/>
        <v>-4.0234885381118746</v>
      </c>
      <c r="CG107" s="18">
        <f t="shared" si="247"/>
        <v>-3.1328385463118558</v>
      </c>
      <c r="CH107" s="18">
        <f t="shared" si="248"/>
        <v>1.87794880823835</v>
      </c>
      <c r="CI107" s="18">
        <f t="shared" si="249"/>
        <v>-0.39556820741659671</v>
      </c>
      <c r="CK107" t="str">
        <f t="shared" ref="CK107" si="270">BO107</f>
        <v>92 Elementary administration and service occupations</v>
      </c>
      <c r="CL107" s="18">
        <f t="shared" si="250"/>
        <v>-2.1962367127174809</v>
      </c>
      <c r="CM107" s="18">
        <f t="shared" si="250"/>
        <v>-16.223983153787934</v>
      </c>
      <c r="CN107" s="18">
        <f t="shared" si="250"/>
        <v>-8.41071855810881</v>
      </c>
      <c r="CO107" s="18">
        <f t="shared" si="250"/>
        <v>-2.854235779846348</v>
      </c>
      <c r="CP107" s="18">
        <f t="shared" si="251"/>
        <v>-5.5044507622598937</v>
      </c>
      <c r="CR107" s="18">
        <f t="shared" si="252"/>
        <v>-4.7428764016787301</v>
      </c>
      <c r="CS107" s="18">
        <f t="shared" si="253"/>
        <v>0.95219472879664036</v>
      </c>
      <c r="CT107" s="18">
        <f t="shared" si="254"/>
        <v>-2.9799821672328419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6.5934576167750558</v>
      </c>
      <c r="C109" s="26">
        <f>IF(AND(D$6-C$6 &lt;&gt; 0,C35&lt;&gt;0,D35&lt;&gt;0),(EXP(LN(D35/C35)/(D$6-C$6))-1)*100,0)</f>
        <v>7.8811062750270944</v>
      </c>
      <c r="D109" s="26">
        <f>IF(AND(E$6-D$6 &lt;&gt; 0,D35&lt;&gt;0,E35&lt;&gt;0),(EXP(LN(E35/D35)/(E$6-D$6))-1)*100,0)</f>
        <v>2.8922323803070915</v>
      </c>
      <c r="E109" s="26">
        <f>IF(AND(F$6-E$6 &lt;&gt; 0,E35&lt;&gt;0,F35&lt;&gt;0),(EXP(LN(F35/E35)/(F$6-E$6))-1)*100,0)</f>
        <v>2.3815114473402454</v>
      </c>
      <c r="F109" s="26">
        <f>IF(AND(F$6-C$6 &lt;&gt; 0,C35&lt;&gt;0,F35&lt;&gt;0),(EXP(LN(F35/C35)/(F$6-C$6))-1)*100,0)</f>
        <v>2.8767194019026165</v>
      </c>
      <c r="H109" s="26">
        <f t="shared" ref="H109" si="271">IF($F$6-$D$6 &lt;&gt; 0,(EXP(LN(1+(H72/100))/($F$6-$D$6))-1)*100,0)</f>
        <v>2.5514694640855762</v>
      </c>
      <c r="I109" s="26">
        <f t="shared" ref="I109" si="272">IF(D35&gt;0,((1+(I35/D35))^(1/($F$6-$D$6))-1)*100,0)</f>
        <v>3.1902226173223136</v>
      </c>
      <c r="J109" s="26">
        <f t="shared" ref="J109" si="273">IF($F$6-$D$6 &lt;&gt; 0,(EXP(LN(1+(J72/100))/($F$6-$D$6))-1)*100,0)</f>
        <v>4.9391671074641597</v>
      </c>
      <c r="L109" s="24" t="str">
        <f>L35</f>
        <v>All occupations</v>
      </c>
      <c r="M109" s="26">
        <f>IF(AND(N$6-M$6 &lt;&gt; 0,M35&lt;&gt;0,N35&lt;&gt;0),(EXP(LN(N35/M35)/(N$6-M$6))-1)*100,0)</f>
        <v>6.5730654435896207</v>
      </c>
      <c r="N109" s="26">
        <f>IF(AND(O$6-N$6 &lt;&gt; 0,N35&lt;&gt;0,O35&lt;&gt;0),(EXP(LN(O35/N35)/(O$6-N$6))-1)*100,0)</f>
        <v>7.4413843862092932</v>
      </c>
      <c r="O109" s="26">
        <f>IF(AND(P$6-O$6 &lt;&gt; 0,O35&lt;&gt;0,P35&lt;&gt;0),(EXP(LN(P35/O35)/(P$6-O$6))-1)*100,0)</f>
        <v>2.9065328693645531</v>
      </c>
      <c r="P109" s="26">
        <f>IF(AND(Q$6-P$6 &lt;&gt; 0,P35&lt;&gt;0,Q35&lt;&gt;0),(EXP(LN(Q35/P35)/(Q$6-P$6))-1)*100,0)</f>
        <v>2.3714384005936173</v>
      </c>
      <c r="Q109" s="26">
        <f>IF(AND(Q$6-N$6 &lt;&gt; 0,N35&lt;&gt;0,Q35&lt;&gt;0),(EXP(LN(Q35/N35)/(Q$6-N$6))-1)*100,0)</f>
        <v>2.8486034347276812</v>
      </c>
      <c r="S109" s="26">
        <f t="shared" ref="S109" si="274">IF($F$6-$D$6 &lt;&gt; 0,(EXP(LN(1+(S72/100))/($F$6-$D$6))-1)*100,0)</f>
        <v>2.5494933524528252</v>
      </c>
      <c r="T109" s="26">
        <f t="shared" ref="T109" si="275">IF(O35&gt;0,((1+(T35/O35))^(1/($F$6-$D$6))-1)*100,0)</f>
        <v>3.329749825158812</v>
      </c>
      <c r="U109" s="26">
        <f t="shared" ref="U109" si="276">IF($F$6-$D$6 &lt;&gt; 0,(EXP(LN(1+(U72/100))/($F$6-$D$6))-1)*100,0)</f>
        <v>5.0482616410384207</v>
      </c>
      <c r="W109" s="24" t="str">
        <f>W35</f>
        <v>All occupations</v>
      </c>
      <c r="X109" s="26">
        <f>IF(AND(Y$6-X$6 &lt;&gt; 0,X35&lt;&gt;0,Y35&lt;&gt;0),(EXP(LN(Y35/X35)/(Y$6-X$6))-1)*100,0)</f>
        <v>3.6025197678021481</v>
      </c>
      <c r="Y109" s="26">
        <f>IF(AND(Z$6-Y$6 &lt;&gt; 0,Y35&lt;&gt;0,Z35&lt;&gt;0),(EXP(LN(Z35/Y35)/(Z$6-Y$6))-1)*100,0)</f>
        <v>-0.75608950731468338</v>
      </c>
      <c r="Z109" s="26">
        <f>IF(AND(AA$6-Z$6 &lt;&gt; 0,Z35&lt;&gt;0,AA35&lt;&gt;0),(EXP(LN(AA35/Z35)/(AA$6-Z$6))-1)*100,0)</f>
        <v>1.2955337611714413</v>
      </c>
      <c r="AA109" s="26">
        <f>IF(AND(AB$6-AA$6 &lt;&gt; 0,AA35&lt;&gt;0,AB35&lt;&gt;0),(EXP(LN(AB35/AA35)/(AB$6-AA$6))-1)*100,0)</f>
        <v>1.3446618435235758</v>
      </c>
      <c r="AB109" s="26">
        <f>IF(AND(AB$6-Y$6 &lt;&gt; 0,Y35&lt;&gt;0,AB35&lt;&gt;0),(EXP(LN(AB35/Y35)/(AB$6-Y$6))-1)*100,0)</f>
        <v>1.19673678300245</v>
      </c>
      <c r="AD109" s="26">
        <f t="shared" ref="AD109" si="277">IF($F$6-$D$6 &lt;&gt; 0,(EXP(LN(1+(AD72/100))/($F$6-$D$6))-1)*100,0)</f>
        <v>1.3282831691991515</v>
      </c>
      <c r="AE109" s="26">
        <f t="shared" ref="AE109" si="278">IF(Z35&gt;0,((1+(AE35/Z35))^(1/($F$6-$D$6))-1)*100,0)</f>
        <v>3.1715277368697503</v>
      </c>
      <c r="AF109" s="26">
        <f t="shared" ref="AF109" si="279">IF($F$6-$D$6 &lt;&gt; 0,(EXP(LN(1+(AF72/100))/($F$6-$D$6))-1)*100,0)</f>
        <v>4.0585808754813657</v>
      </c>
      <c r="AH109" s="24" t="str">
        <f>AH35</f>
        <v>All occupations</v>
      </c>
      <c r="AI109" s="26">
        <f>IF(AND(AJ$6-AI$6 &lt;&gt; 0,AI35&lt;&gt;0,AJ35&lt;&gt;0),(EXP(LN(AJ35/AI35)/(AJ$6-AI$6))-1)*100,0)</f>
        <v>2.0824088176590871</v>
      </c>
      <c r="AJ109" s="26">
        <f>IF(AND(AK$6-AJ$6 &lt;&gt; 0,AJ35&lt;&gt;0,AK35&lt;&gt;0),(EXP(LN(AK35/AJ35)/(AK$6-AJ$6))-1)*100,0)</f>
        <v>-1.1598331803929329</v>
      </c>
      <c r="AK109" s="26">
        <f>IF(AND(AL$6-AK$6 &lt;&gt; 0,AK35&lt;&gt;0,AL35&lt;&gt;0),(EXP(LN(AL35/AK35)/(AL$6-AK$6))-1)*100,0)</f>
        <v>-0.10257012194760939</v>
      </c>
      <c r="AL109" s="26">
        <f>IF(AND(AM$6-AL$6 &lt;&gt; 0,AL35&lt;&gt;0,AM35&lt;&gt;0),(EXP(LN(AM35/AL35)/(AM$6-AL$6))-1)*100,0)</f>
        <v>0.97568370803302606</v>
      </c>
      <c r="AM109" s="26">
        <f>IF(AND(AM$6-AJ$6 &lt;&gt; 0,AJ35&lt;&gt;0,AM35&lt;&gt;0),(EXP(LN(AM35/AJ35)/(AM$6-AJ$6))-1)*100,0)</f>
        <v>0.50312525741416092</v>
      </c>
      <c r="AO109" s="26">
        <f t="shared" ref="AO109" si="280">IF($F$6-$D$6 &lt;&gt; 0,(EXP(LN(1+(AO72/100))/($F$6-$D$6))-1)*100,0)</f>
        <v>0.61497879036678249</v>
      </c>
      <c r="AP109" s="26">
        <f t="shared" ref="AP109" si="281">IF(AK35&gt;0,((1+(AP35/AK35))^(1/($F$6-$D$6))-1)*100,0)</f>
        <v>2.9442680964451684</v>
      </c>
      <c r="AQ109" s="26">
        <f t="shared" ref="AQ109" si="282">IF($F$6-$D$6 &lt;&gt; 0,(EXP(LN(1+(AQ72/100))/($F$6-$D$6))-1)*100,0)</f>
        <v>3.3600829217090178</v>
      </c>
      <c r="AS109" s="24" t="str">
        <f>AS35</f>
        <v>All occupations</v>
      </c>
      <c r="AT109" s="26">
        <f>IF(AND(AU$6-AT$6 &lt;&gt; 0,AT35&lt;&gt;0,AU35&lt;&gt;0),(EXP(LN(AU35/AT35)/(AU$6-AT$6))-1)*100,0)</f>
        <v>3.4154404694584972</v>
      </c>
      <c r="AU109" s="26">
        <f>IF(AND(AV$6-AU$6 &lt;&gt; 0,AU35&lt;&gt;0,AV35&lt;&gt;0),(EXP(LN(AV35/AU35)/(AV$6-AU$6))-1)*100,0)</f>
        <v>-0.20654749150400553</v>
      </c>
      <c r="AV109" s="26">
        <f>IF(AND(AW$6-AV$6 &lt;&gt; 0,AV35&lt;&gt;0,AW35&lt;&gt;0),(EXP(LN(AW35/AV35)/(AW$6-AV$6))-1)*100,0)</f>
        <v>0.48458479281099365</v>
      </c>
      <c r="AW109" s="26">
        <f>IF(AND(AX$6-AW$6 &lt;&gt; 0,AW35&lt;&gt;0,AX35&lt;&gt;0),(EXP(LN(AX35/AW35)/(AX$6-AW$6))-1)*100,0)</f>
        <v>1.250777597313002</v>
      </c>
      <c r="AX109" s="26">
        <f>IF(AND(AX$6-AU$6 &lt;&gt; 0,AU35&lt;&gt;0,AX35&lt;&gt;0),(EXP(LN(AX35/AU35)/(AX$6-AU$6))-1)*100,0)</f>
        <v>0.91923116232504043</v>
      </c>
      <c r="AZ109" s="26">
        <f t="shared" ref="AZ109" si="283">IF($F$6-$D$6 &lt;&gt; 0,(EXP(LN(1+(AZ72/100))/($F$6-$D$6))-1)*100,0)</f>
        <v>0.99473305216799535</v>
      </c>
      <c r="BA109" s="26">
        <f t="shared" ref="BA109" si="284">IF(AV35&gt;0,((1+(BA35/AV35))^(1/($F$6-$D$6))-1)*100,0)</f>
        <v>2.9954865367549655</v>
      </c>
      <c r="BB109" s="26">
        <f t="shared" ref="BB109" si="285">IF($F$6-$D$6 &lt;&gt; 0,(EXP(LN(1+(BB72/100))/($F$6-$D$6))-1)*100,0)</f>
        <v>3.6696027767314066</v>
      </c>
      <c r="BD109" s="24" t="str">
        <f>BD35</f>
        <v>All occupations</v>
      </c>
      <c r="BE109" s="26">
        <f>IF(AND(BF$6-BE$6 &lt;&gt; 0,BE35&lt;&gt;0,BF35&lt;&gt;0),(EXP(LN(BF35/BE35)/(BF$6-BE$6))-1)*100,0)</f>
        <v>-0.2641670095476667</v>
      </c>
      <c r="BF109" s="26">
        <f>IF(AND(BG$6-BF$6 &lt;&gt; 0,BF35&lt;&gt;0,BG35&lt;&gt;0),(EXP(LN(BG35/BF35)/(BG$6-BF$6))-1)*100,0)</f>
        <v>3.8403851333617789</v>
      </c>
      <c r="BG109" s="26">
        <f>IF(AND(BH$6-BG$6 &lt;&gt; 0,BG35&lt;&gt;0,BH35&lt;&gt;0),(EXP(LN(BH35/BG35)/(BH$6-BG$6))-1)*100,0)</f>
        <v>-0.49872292313839495</v>
      </c>
      <c r="BH109" s="26">
        <f>IF(AND(BI$6-BH$6 &lt;&gt; 0,BH35&lt;&gt;0,BI35&lt;&gt;0),(EXP(LN(BI35/BH35)/(BI$6-BH$6))-1)*100,0)</f>
        <v>-0.10591693903068133</v>
      </c>
      <c r="BI109" s="26">
        <f>IF(AND(BI$6-BF$6 &lt;&gt; 0,BF35&lt;&gt;0,BI35&lt;&gt;0),(EXP(LN(BI35/BF35)/(BI$6-BF$6))-1)*100,0)</f>
        <v>1.3056689770318819E-2</v>
      </c>
      <c r="BK109" s="26">
        <f t="shared" ref="BK109" si="286">IF($F$6-$D$6 &lt;&gt; 0,(EXP(LN(1+(BK72/100))/($F$6-$D$6))-1)*100,0)</f>
        <v>-0.23702426535170407</v>
      </c>
      <c r="BL109" s="26">
        <f t="shared" ref="BL109" si="287">IF(BG35&gt;0,((1+(BL35/BG35))^(1/($F$6-$D$6))-1)*100,0)</f>
        <v>2.4932031554880663</v>
      </c>
      <c r="BM109" s="26">
        <f t="shared" ref="BM109" si="288">IF($F$6-$D$6 &lt;&gt; 0,(EXP(LN(1+(BM72/100))/($F$6-$D$6))-1)*100,0)</f>
        <v>2.3261639954318847</v>
      </c>
      <c r="BO109" s="24" t="str">
        <f>BO35</f>
        <v>All occupations</v>
      </c>
      <c r="BP109" s="26">
        <f>IF(AND(BQ$6-BP$6 &lt;&gt; 0,BP35&lt;&gt;0,BQ35&lt;&gt;0),(EXP(LN(BQ35/BP35)/(BQ$6-BP$6))-1)*100,0)</f>
        <v>0.1399491951931342</v>
      </c>
      <c r="BQ109" s="26">
        <f>IF(AND(BR$6-BQ$6 &lt;&gt; 0,BQ35&lt;&gt;0,BR35&lt;&gt;0),(EXP(LN(BR35/BQ35)/(BR$6-BQ$6))-1)*100,0)</f>
        <v>-8.8398334930428479</v>
      </c>
      <c r="BR109" s="26">
        <f>IF(AND(BS$6-BR$6 &lt;&gt; 0,BR35&lt;&gt;0,BS35&lt;&gt;0),(EXP(LN(BS35/BR35)/(BS$6-BR$6))-1)*100,0)</f>
        <v>-0.59527484733177261</v>
      </c>
      <c r="BS109" s="26">
        <f>IF(AND(BT$6-BS$6 &lt;&gt; 0,BS35&lt;&gt;0,BT35&lt;&gt;0),(EXP(LN(BT35/BS35)/(BT$6-BS$6))-1)*100,0)</f>
        <v>-1.7362160426044437</v>
      </c>
      <c r="BT109" s="26">
        <f>IF(AND(BT$6-BQ$6 &lt;&gt; 0,BQ35&lt;&gt;0,BT35&lt;&gt;0),(EXP(LN(BT35/BQ35)/(BT$6-BQ$6))-1)*100,0)</f>
        <v>-1.8425102425678963</v>
      </c>
      <c r="BV109" s="26">
        <f t="shared" ref="BV109" si="289">IF($F$6-$D$6 &lt;&gt; 0,(EXP(LN(1+(BV72/100))/($F$6-$D$6))-1)*100,0)</f>
        <v>-1.3573648303086938</v>
      </c>
      <c r="BW109" s="26">
        <f t="shared" ref="BW109" si="290">IF(BR35&gt;0,((1+(BW35/BR35))^(1/($F$6-$D$6))-1)*100,0)</f>
        <v>2.2761249875772993</v>
      </c>
      <c r="BX109" s="26">
        <f t="shared" ref="BX109" si="291">IF($F$6-$D$6 &lt;&gt; 0,(EXP(LN(1+(BX72/100))/($F$6-$D$6))-1)*100,0)</f>
        <v>1.3135108467375867</v>
      </c>
      <c r="BZ109" s="24" t="str">
        <f>BZ35</f>
        <v>All occupations</v>
      </c>
      <c r="CA109" s="26">
        <f>IF(AND(CB$6-CA$6 &lt;&gt; 0,CA35&lt;&gt;0,CB35&lt;&gt;0),(EXP(LN(CB35/CA35)/(CB$6-CA$6))-1)*100,0)</f>
        <v>-1.9439628934687869</v>
      </c>
      <c r="CB109" s="26">
        <f>IF(AND(CC$6-CB$6 &lt;&gt; 0,CB35&lt;&gt;0,CC35&lt;&gt;0),(EXP(LN(CC35/CB35)/(CC$6-CB$6))-1)*100,0)</f>
        <v>-13.634354403245109</v>
      </c>
      <c r="CC109" s="26">
        <f>IF(AND(CD$6-CC$6 &lt;&gt; 0,CC35&lt;&gt;0,CD35&lt;&gt;0),(EXP(LN(CD35/CC35)/(CD$6-CC$6))-1)*100,0)</f>
        <v>-1.3635766186286036</v>
      </c>
      <c r="CD109" s="26">
        <f>IF(AND(CE$6-CD$6 &lt;&gt; 0,CD35&lt;&gt;0,CE35&lt;&gt;0),(EXP(LN(CE35/CD35)/(CE$6-CD$6))-1)*100,0)</f>
        <v>-3.8772014444377612</v>
      </c>
      <c r="CE109" s="26">
        <f>IF(AND(CE$6-CB$6 &lt;&gt; 0,CB35&lt;&gt;0,CE35&lt;&gt;0),(EXP(LN(CE35/CB35)/(CE$6-CB$6))-1)*100,0)</f>
        <v>-3.7447382489836034</v>
      </c>
      <c r="CG109" s="26">
        <f t="shared" ref="CG109" si="292">IF($F$6-$D$6 &lt;&gt; 0,(EXP(LN(1+(CG72/100))/($F$6-$D$6))-1)*100,0)</f>
        <v>-3.0465257292825121</v>
      </c>
      <c r="CH109" s="26">
        <f t="shared" ref="CH109" si="293">IF(CC35&gt;0,((1+(CH35/CC35))^(1/($F$6-$D$6))-1)*100,0)</f>
        <v>1.8800026261992953</v>
      </c>
      <c r="CI109" s="26">
        <f t="shared" ref="CI109" si="294">IF($F$6-$D$6 &lt;&gt; 0,(EXP(LN(1+(CI72/100))/($F$6-$D$6))-1)*100,0)</f>
        <v>-0.33421881604273063</v>
      </c>
      <c r="CK109" s="24" t="str">
        <f>CK35</f>
        <v>All occupations</v>
      </c>
      <c r="CL109" s="26">
        <f>IF(AND(CM$6-CL$6 &lt;&gt; 0,CL35&lt;&gt;0,CM35&lt;&gt;0),(EXP(LN(CM35/CL35)/(CM$6-CL$6))-1)*100,0)</f>
        <v>0.8100438247268249</v>
      </c>
      <c r="CM109" s="26">
        <f>IF(AND(CN$6-CM$6 &lt;&gt; 0,CM35&lt;&gt;0,CN35&lt;&gt;0),(EXP(LN(CN35/CM35)/(CN$6-CM$6))-1)*100,0)</f>
        <v>-13.492763243405737</v>
      </c>
      <c r="CN109" s="26">
        <f>IF(AND(CO$6-CN$6 &lt;&gt; 0,CN35&lt;&gt;0,CO35&lt;&gt;0),(EXP(LN(CO35/CN35)/(CO$6-CN$6))-1)*100,0)</f>
        <v>-1.2020142126799915</v>
      </c>
      <c r="CO109" s="26">
        <f>IF(AND(CP$6-CO$6 &lt;&gt; 0,CO35&lt;&gt;0,CP35&lt;&gt;0),(EXP(LN(CP35/CO35)/(CP$6-CO$6))-1)*100,0)</f>
        <v>-0.56870228624196217</v>
      </c>
      <c r="CP109" s="26">
        <f>IF(AND(CP$6-CM$6 &lt;&gt; 0,CM35&lt;&gt;0,CP35&lt;&gt;0),(EXP(LN(CP35/CM35)/(CP$6-CM$6))-1)*100,0)</f>
        <v>-1.6268681368268645</v>
      </c>
      <c r="CR109" s="26">
        <f t="shared" ref="CR109" si="295">IF($F$6-$D$6 &lt;&gt; 0,(EXP(LN(1+(CR72/100))/($F$6-$D$6))-1)*100,0)</f>
        <v>-0.78025605224132377</v>
      </c>
      <c r="CS109" s="26">
        <f t="shared" ref="CS109" si="296">IF(CN35&gt;0,((1+(CS35/CN35))^(1/($F$6-$D$6))-1)*100,0)</f>
        <v>1.598704290024644</v>
      </c>
      <c r="CT109" s="26">
        <f t="shared" ref="CT109" si="297">IF($F$6-$D$6 &lt;&gt; 0,(EXP(LN(1+(CT72/100))/($F$6-$D$6))-1)*100,0)</f>
        <v>0.98122813342349513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Coast to Capital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Coast to Capital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Coast to Capital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Coast to Capital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Coast to Capital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Coast to Capital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Coast to Capital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Coast to Capital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Coast to Capital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0.25866131787280222</v>
      </c>
      <c r="C119" s="27">
        <f t="shared" si="299"/>
        <v>0.15278040408283156</v>
      </c>
      <c r="D119" s="27">
        <f t="shared" si="299"/>
        <v>2.1148593377221303E-2</v>
      </c>
      <c r="E119" s="27">
        <f t="shared" si="299"/>
        <v>0.39599636717166331</v>
      </c>
      <c r="F119" s="27">
        <f t="shared" ref="F119:F144" si="300">F8-D8</f>
        <v>0.41714496054888461</v>
      </c>
      <c r="L119" t="str">
        <f>A119</f>
        <v>11 Corporate managers and directors</v>
      </c>
      <c r="M119" s="27">
        <f t="shared" ref="M119:P144" si="301">N8-M8</f>
        <v>2.6107119365215681</v>
      </c>
      <c r="N119" s="27">
        <f t="shared" si="301"/>
        <v>0.86989519325857856</v>
      </c>
      <c r="O119" s="27">
        <f t="shared" si="301"/>
        <v>-4.1758008406750591E-2</v>
      </c>
      <c r="P119" s="27">
        <f t="shared" si="301"/>
        <v>2.8119714284194117</v>
      </c>
      <c r="Q119" s="27">
        <f t="shared" ref="Q119:Q144" si="302">Q8-O8</f>
        <v>2.7702134200126611</v>
      </c>
      <c r="W119" t="str">
        <f>A119</f>
        <v>11 Corporate managers and directors</v>
      </c>
      <c r="X119" s="27">
        <f t="shared" ref="X119:AA144" si="303">Y8-X8</f>
        <v>4.4397606944842174</v>
      </c>
      <c r="Y119" s="27">
        <f t="shared" si="303"/>
        <v>-0.51968678203310148</v>
      </c>
      <c r="Z119" s="27">
        <f t="shared" si="303"/>
        <v>-1.6993929505996128</v>
      </c>
      <c r="AA119" s="27">
        <f t="shared" si="303"/>
        <v>2.596472313970434</v>
      </c>
      <c r="AB119" s="27">
        <f t="shared" ref="AB119:AB144" si="304">AB8-Z8</f>
        <v>0.89707936337082117</v>
      </c>
      <c r="AH119" t="str">
        <f>L119</f>
        <v>11 Corporate managers and directors</v>
      </c>
      <c r="AI119" s="27">
        <f t="shared" ref="AI119:AL144" si="305">AJ8-AI8</f>
        <v>0.72839892519414295</v>
      </c>
      <c r="AJ119" s="27">
        <f t="shared" si="305"/>
        <v>8.9426955919854834E-2</v>
      </c>
      <c r="AK119" s="27">
        <f t="shared" si="305"/>
        <v>-0.46416584300365971</v>
      </c>
      <c r="AL119" s="27">
        <f t="shared" si="305"/>
        <v>0.35284948405943828</v>
      </c>
      <c r="AM119" s="27">
        <f t="shared" ref="AM119:AM144" si="306">AM8-AK8</f>
        <v>-0.11131635894422143</v>
      </c>
      <c r="AS119" t="str">
        <f>W119</f>
        <v>11 Corporate managers and directors</v>
      </c>
      <c r="AT119" s="27">
        <f t="shared" ref="AT119:AW144" si="307">AU8-AT8</f>
        <v>1.0911241285569613</v>
      </c>
      <c r="AU119" s="27">
        <f t="shared" si="307"/>
        <v>-1.1736794353113922E-2</v>
      </c>
      <c r="AV119" s="27">
        <f t="shared" si="307"/>
        <v>-0.8246708001291303</v>
      </c>
      <c r="AW119" s="27">
        <f t="shared" si="307"/>
        <v>0.51715149738372101</v>
      </c>
      <c r="AX119" s="27">
        <f t="shared" ref="AX119:AX144" si="308">AX8-AV8</f>
        <v>-0.30751930274540928</v>
      </c>
      <c r="BD119" t="str">
        <f>AH119</f>
        <v>11 Corporate managers and directors</v>
      </c>
      <c r="BE119" s="27">
        <f t="shared" ref="BE119:BH144" si="309">BF8-BE8</f>
        <v>0.80233420696876934</v>
      </c>
      <c r="BF119" s="27">
        <f t="shared" si="309"/>
        <v>1.0111038497347877</v>
      </c>
      <c r="BG119" s="27">
        <f t="shared" si="309"/>
        <v>-1.9019414533503642</v>
      </c>
      <c r="BH119" s="27">
        <f t="shared" si="309"/>
        <v>0.56576861553751989</v>
      </c>
      <c r="BI119" s="27">
        <f t="shared" ref="BI119:BI144" si="310">BI8-BG8</f>
        <v>-1.3361728378128443</v>
      </c>
      <c r="BO119" t="str">
        <f>AS119</f>
        <v>11 Corporate managers and directors</v>
      </c>
      <c r="BP119" s="27">
        <f t="shared" ref="BP119:BS144" si="311">BQ8-BP8</f>
        <v>0.96130393842446971</v>
      </c>
      <c r="BQ119" s="27">
        <f t="shared" si="311"/>
        <v>-0.62933575734667002</v>
      </c>
      <c r="BR119" s="27">
        <f t="shared" si="311"/>
        <v>-1.4118225824459376</v>
      </c>
      <c r="BS119" s="27">
        <f t="shared" si="311"/>
        <v>-1.39528603848877</v>
      </c>
      <c r="BT119" s="27">
        <f t="shared" ref="BT119:BT144" si="312">BT8-BR8</f>
        <v>-2.8071086209347076</v>
      </c>
      <c r="BZ119" t="str">
        <f>BD119</f>
        <v>11 Corporate managers and directors</v>
      </c>
      <c r="CA119" s="68">
        <f t="shared" ref="CA119:CD144" si="313">CB8-CA8</f>
        <v>0.11482084742416898</v>
      </c>
      <c r="CB119" s="68">
        <f t="shared" si="313"/>
        <v>-0.16479767641877263</v>
      </c>
      <c r="CC119" s="68">
        <f t="shared" si="313"/>
        <v>-0.51093138786153247</v>
      </c>
      <c r="CD119" s="68">
        <f t="shared" si="313"/>
        <v>-1.3377151601442874</v>
      </c>
      <c r="CE119" s="68">
        <f t="shared" ref="CE119:CE144" si="314">CE8-CC8</f>
        <v>-1.8486465480058198</v>
      </c>
      <c r="CK119" t="str">
        <f>BO119</f>
        <v>11 Corporate managers and directors</v>
      </c>
      <c r="CL119" s="68">
        <f t="shared" ref="CL119:CO144" si="315">CM8-CL8</f>
        <v>0.25541340272170476</v>
      </c>
      <c r="CM119" s="68">
        <f t="shared" si="315"/>
        <v>-0.11222075090502126</v>
      </c>
      <c r="CN119" s="68">
        <f t="shared" si="315"/>
        <v>7.7868827488734471E-2</v>
      </c>
      <c r="CO119" s="68">
        <f t="shared" si="315"/>
        <v>0.24034620207473378</v>
      </c>
      <c r="CP119" s="68">
        <f t="shared" ref="CP119:CP144" si="316">CP8-CN8</f>
        <v>0.31821502956346825</v>
      </c>
    </row>
    <row r="120" spans="1:94" x14ac:dyDescent="0.2">
      <c r="A120" t="str">
        <f t="shared" si="298"/>
        <v>12 Other managers and proprietors</v>
      </c>
      <c r="B120" s="27">
        <f t="shared" si="299"/>
        <v>0.1073621302318773</v>
      </c>
      <c r="C120" s="27">
        <f t="shared" si="299"/>
        <v>7.431220075926448E-3</v>
      </c>
      <c r="D120" s="27">
        <f t="shared" si="299"/>
        <v>7.6109442464879828E-2</v>
      </c>
      <c r="E120" s="27">
        <f t="shared" si="299"/>
        <v>0.17850389417427759</v>
      </c>
      <c r="F120" s="27">
        <f t="shared" si="300"/>
        <v>0.25461333663915742</v>
      </c>
      <c r="L120" t="str">
        <f t="shared" ref="L120:L143" si="317">A120</f>
        <v>12 Other managers and proprietors</v>
      </c>
      <c r="M120" s="27">
        <f t="shared" si="301"/>
        <v>0.77612523212539442</v>
      </c>
      <c r="N120" s="27">
        <f t="shared" si="301"/>
        <v>0.29021069245654685</v>
      </c>
      <c r="O120" s="27">
        <f t="shared" si="301"/>
        <v>0.63056476997889099</v>
      </c>
      <c r="P120" s="27">
        <f t="shared" si="301"/>
        <v>1.5961365569110511</v>
      </c>
      <c r="Q120" s="27">
        <f t="shared" si="302"/>
        <v>2.226701326889942</v>
      </c>
      <c r="W120" t="str">
        <f t="shared" ref="W120:W143" si="318">A120</f>
        <v>12 Other managers and proprietors</v>
      </c>
      <c r="X120" s="27">
        <f t="shared" si="303"/>
        <v>0.9234680576326566</v>
      </c>
      <c r="Y120" s="27">
        <f t="shared" si="303"/>
        <v>-0.29375113719343737</v>
      </c>
      <c r="Z120" s="27">
        <f t="shared" si="303"/>
        <v>0.49901119389468906</v>
      </c>
      <c r="AA120" s="27">
        <f t="shared" si="303"/>
        <v>1.5327331628392589</v>
      </c>
      <c r="AB120" s="27">
        <f t="shared" si="304"/>
        <v>2.0317443567339479</v>
      </c>
      <c r="AH120" t="str">
        <f t="shared" ref="AH120:AH143" si="319">L120</f>
        <v>12 Other managers and proprietors</v>
      </c>
      <c r="AI120" s="27">
        <f t="shared" si="305"/>
        <v>0.33798543119817781</v>
      </c>
      <c r="AJ120" s="27">
        <f t="shared" si="305"/>
        <v>5.2468011690758765E-2</v>
      </c>
      <c r="AK120" s="27">
        <f t="shared" si="305"/>
        <v>2.35863187044143E-2</v>
      </c>
      <c r="AL120" s="27">
        <f t="shared" si="305"/>
        <v>0.499477501291266</v>
      </c>
      <c r="AM120" s="27">
        <f t="shared" si="306"/>
        <v>0.5230638199956803</v>
      </c>
      <c r="AS120" t="str">
        <f t="shared" ref="AS120:AS143" si="320">W120</f>
        <v>12 Other managers and proprietors</v>
      </c>
      <c r="AT120" s="27">
        <f t="shared" si="307"/>
        <v>0.26365061622051122</v>
      </c>
      <c r="AU120" s="27">
        <f t="shared" si="307"/>
        <v>-3.581490906590723E-2</v>
      </c>
      <c r="AV120" s="27">
        <f t="shared" si="307"/>
        <v>0.16907709090128886</v>
      </c>
      <c r="AW120" s="27">
        <f t="shared" si="307"/>
        <v>0.43475046130015293</v>
      </c>
      <c r="AX120" s="27">
        <f t="shared" si="308"/>
        <v>0.6038275522014418</v>
      </c>
      <c r="BD120" t="str">
        <f t="shared" ref="BD120:BD143" si="321">AH120</f>
        <v>12 Other managers and proprietors</v>
      </c>
      <c r="BE120" s="27">
        <f t="shared" si="309"/>
        <v>-0.48908252018387799</v>
      </c>
      <c r="BF120" s="27">
        <f t="shared" si="309"/>
        <v>0.28494507995821827</v>
      </c>
      <c r="BG120" s="27">
        <f t="shared" si="309"/>
        <v>-0.29067542823081194</v>
      </c>
      <c r="BH120" s="27">
        <f t="shared" si="309"/>
        <v>0.10741009106680544</v>
      </c>
      <c r="BI120" s="27">
        <f t="shared" si="310"/>
        <v>-0.1832653371640065</v>
      </c>
      <c r="BO120" t="str">
        <f t="shared" ref="BO120:BO143" si="322">AS120</f>
        <v>12 Other managers and proprietors</v>
      </c>
      <c r="BP120" s="27">
        <f t="shared" si="311"/>
        <v>-6.7634010218515783E-3</v>
      </c>
      <c r="BQ120" s="27">
        <f t="shared" si="311"/>
        <v>-0.27439033690398329</v>
      </c>
      <c r="BR120" s="27">
        <f t="shared" si="311"/>
        <v>0.10583099002282914</v>
      </c>
      <c r="BS120" s="27">
        <f t="shared" si="311"/>
        <v>-0.21290990368166973</v>
      </c>
      <c r="BT120" s="27">
        <f t="shared" si="312"/>
        <v>-0.10707891365884059</v>
      </c>
      <c r="BZ120" t="str">
        <f t="shared" ref="BZ120:BZ143" si="323">BD120</f>
        <v>12 Other managers and proprietors</v>
      </c>
      <c r="CA120" s="68">
        <f t="shared" si="313"/>
        <v>-0.25956136404247099</v>
      </c>
      <c r="CB120" s="68">
        <f t="shared" si="313"/>
        <v>-0.4399602001157219</v>
      </c>
      <c r="CC120" s="68">
        <f t="shared" si="313"/>
        <v>2.8172361841344529E-2</v>
      </c>
      <c r="CD120" s="68">
        <f t="shared" si="313"/>
        <v>-0.62747549554630044</v>
      </c>
      <c r="CE120" s="68">
        <f t="shared" si="314"/>
        <v>-0.59930313370495591</v>
      </c>
      <c r="CK120" t="str">
        <f t="shared" ref="CK120:CK143" si="324">BO120</f>
        <v>12 Other managers and proprietors</v>
      </c>
      <c r="CL120" s="68">
        <f t="shared" si="315"/>
        <v>5.0846131476198764E-2</v>
      </c>
      <c r="CM120" s="68">
        <f t="shared" si="315"/>
        <v>-0.13862233444277361</v>
      </c>
      <c r="CN120" s="68">
        <f t="shared" si="315"/>
        <v>0.15972099367218495</v>
      </c>
      <c r="CO120" s="68">
        <f t="shared" si="315"/>
        <v>0.25516231175748105</v>
      </c>
      <c r="CP120" s="68">
        <f t="shared" si="316"/>
        <v>0.41488330542966601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0.67818451617711251</v>
      </c>
      <c r="C121" s="27">
        <f t="shared" si="299"/>
        <v>0.18742963891228426</v>
      </c>
      <c r="D121" s="27">
        <f t="shared" si="299"/>
        <v>0.83396446821192383</v>
      </c>
      <c r="E121" s="27">
        <f t="shared" si="299"/>
        <v>1.0720084407570076</v>
      </c>
      <c r="F121" s="27">
        <f t="shared" si="300"/>
        <v>1.9059729089689315</v>
      </c>
      <c r="L121" t="str">
        <f t="shared" si="317"/>
        <v>21 Science, research, engineering and technology professionals</v>
      </c>
      <c r="M121" s="27">
        <f t="shared" si="301"/>
        <v>2.6409940531077343</v>
      </c>
      <c r="N121" s="27">
        <f t="shared" si="301"/>
        <v>1.5715506150525886</v>
      </c>
      <c r="O121" s="27">
        <f t="shared" si="301"/>
        <v>4.8141044510085784</v>
      </c>
      <c r="P121" s="27">
        <f t="shared" si="301"/>
        <v>6.078129588781227</v>
      </c>
      <c r="Q121" s="27">
        <f t="shared" si="302"/>
        <v>10.892234039789805</v>
      </c>
      <c r="W121" t="str">
        <f t="shared" si="318"/>
        <v>21 Science, research, engineering and technology professionals</v>
      </c>
      <c r="X121" s="27">
        <f t="shared" si="303"/>
        <v>1.9824541650739285</v>
      </c>
      <c r="Y121" s="27">
        <f t="shared" si="303"/>
        <v>-0.15789487752784481</v>
      </c>
      <c r="Z121" s="27">
        <f t="shared" si="303"/>
        <v>4.0294636077781263</v>
      </c>
      <c r="AA121" s="27">
        <f t="shared" si="303"/>
        <v>1.9531264045085592</v>
      </c>
      <c r="AB121" s="27">
        <f t="shared" si="304"/>
        <v>5.9825900122866855</v>
      </c>
      <c r="AH121" t="str">
        <f t="shared" si="319"/>
        <v>21 Science, research, engineering and technology professionals</v>
      </c>
      <c r="AI121" s="27">
        <f t="shared" si="305"/>
        <v>0.20852989015721901</v>
      </c>
      <c r="AJ121" s="27">
        <f t="shared" si="305"/>
        <v>9.2976333677031064E-2</v>
      </c>
      <c r="AK121" s="27">
        <f t="shared" si="305"/>
        <v>0.47938874506249896</v>
      </c>
      <c r="AL121" s="27">
        <f t="shared" si="305"/>
        <v>0.42544865611208804</v>
      </c>
      <c r="AM121" s="27">
        <f t="shared" si="306"/>
        <v>0.904837401174587</v>
      </c>
      <c r="AS121" t="str">
        <f t="shared" si="320"/>
        <v>21 Science, research, engineering and technology professionals</v>
      </c>
      <c r="AT121" s="27">
        <f t="shared" si="307"/>
        <v>0.52656268923087701</v>
      </c>
      <c r="AU121" s="27">
        <f t="shared" si="307"/>
        <v>-3.6808263303814925E-2</v>
      </c>
      <c r="AV121" s="27">
        <f t="shared" si="307"/>
        <v>0.40697208565044551</v>
      </c>
      <c r="AW121" s="27">
        <f t="shared" si="307"/>
        <v>8.7305346546416196E-2</v>
      </c>
      <c r="AX121" s="27">
        <f t="shared" si="308"/>
        <v>0.49427743219686171</v>
      </c>
      <c r="BD121" t="str">
        <f t="shared" si="321"/>
        <v>21 Science, research, engineering and technology professionals</v>
      </c>
      <c r="BE121" s="27">
        <f t="shared" si="309"/>
        <v>-6.0632567908966983E-2</v>
      </c>
      <c r="BF121" s="27">
        <f t="shared" si="309"/>
        <v>0.56963859073031831</v>
      </c>
      <c r="BG121" s="27">
        <f t="shared" si="309"/>
        <v>0.5668357404014257</v>
      </c>
      <c r="BH121" s="27">
        <f t="shared" si="309"/>
        <v>-0.1393459677533162</v>
      </c>
      <c r="BI121" s="27">
        <f t="shared" si="310"/>
        <v>0.4274897726481095</v>
      </c>
      <c r="BO121" t="str">
        <f t="shared" si="322"/>
        <v>21 Science, research, engineering and technology professionals</v>
      </c>
      <c r="BP121" s="27">
        <f t="shared" si="311"/>
        <v>0.3376267810549356</v>
      </c>
      <c r="BQ121" s="27">
        <f t="shared" si="311"/>
        <v>-0.21508589486300878</v>
      </c>
      <c r="BR121" s="27">
        <f t="shared" si="311"/>
        <v>0.7874945709755492</v>
      </c>
      <c r="BS121" s="27">
        <f t="shared" si="311"/>
        <v>-0.42655401423378159</v>
      </c>
      <c r="BT121" s="27">
        <f t="shared" si="312"/>
        <v>0.36094055674176762</v>
      </c>
      <c r="BZ121" t="str">
        <f t="shared" si="323"/>
        <v>21 Science, research, engineering and technology professionals</v>
      </c>
      <c r="CA121" s="68">
        <f t="shared" si="313"/>
        <v>-0.16971263334211262</v>
      </c>
      <c r="CB121" s="68">
        <f t="shared" si="313"/>
        <v>-0.12070103577001356</v>
      </c>
      <c r="CC121" s="68">
        <f t="shared" si="313"/>
        <v>0.55098921222665842</v>
      </c>
      <c r="CD121" s="68">
        <f t="shared" si="313"/>
        <v>-1.0299108798135688</v>
      </c>
      <c r="CE121" s="68">
        <f t="shared" si="314"/>
        <v>-0.47892166758691035</v>
      </c>
      <c r="CK121" t="str">
        <f t="shared" si="324"/>
        <v>21 Science, research, engineering and technology professionals</v>
      </c>
      <c r="CL121" s="68">
        <f t="shared" si="315"/>
        <v>0.16040317820820765</v>
      </c>
      <c r="CM121" s="68">
        <f t="shared" si="315"/>
        <v>-6.0217765202742468E-3</v>
      </c>
      <c r="CN121" s="68">
        <f t="shared" si="315"/>
        <v>0.4251925565272201</v>
      </c>
      <c r="CO121" s="68">
        <f t="shared" si="315"/>
        <v>0.48638743072461055</v>
      </c>
      <c r="CP121" s="68">
        <f t="shared" si="316"/>
        <v>0.91157998725183065</v>
      </c>
    </row>
    <row r="122" spans="1:94" x14ac:dyDescent="0.2">
      <c r="A122" t="str">
        <f t="shared" si="298"/>
        <v>22 Health professionals</v>
      </c>
      <c r="B122" s="27">
        <f t="shared" si="299"/>
        <v>0.65757824026621092</v>
      </c>
      <c r="C122" s="27">
        <f t="shared" si="299"/>
        <v>0.11682874749625416</v>
      </c>
      <c r="D122" s="27">
        <f t="shared" si="299"/>
        <v>0.36195994258255038</v>
      </c>
      <c r="E122" s="27">
        <f t="shared" si="299"/>
        <v>0.55697140508858478</v>
      </c>
      <c r="F122" s="27">
        <f t="shared" si="300"/>
        <v>0.91893134767113516</v>
      </c>
      <c r="L122" t="str">
        <f t="shared" si="317"/>
        <v>22 Health professionals</v>
      </c>
      <c r="M122" s="27">
        <f t="shared" si="301"/>
        <v>2.0498646163894332</v>
      </c>
      <c r="N122" s="27">
        <f t="shared" si="301"/>
        <v>0.35033444802074953</v>
      </c>
      <c r="O122" s="27">
        <f t="shared" si="301"/>
        <v>0.6026568817671123</v>
      </c>
      <c r="P122" s="27">
        <f t="shared" si="301"/>
        <v>1.2305626755909209</v>
      </c>
      <c r="Q122" s="27">
        <f t="shared" si="302"/>
        <v>1.8332195573580332</v>
      </c>
      <c r="W122" t="str">
        <f t="shared" si="318"/>
        <v>22 Health professionals</v>
      </c>
      <c r="X122" s="27">
        <f t="shared" si="303"/>
        <v>3.1701936820231325</v>
      </c>
      <c r="Y122" s="27">
        <f t="shared" si="303"/>
        <v>-0.20334812403897295</v>
      </c>
      <c r="Z122" s="27">
        <f t="shared" si="303"/>
        <v>-4.6892207810458331E-3</v>
      </c>
      <c r="AA122" s="27">
        <f t="shared" si="303"/>
        <v>0.96116253433403465</v>
      </c>
      <c r="AB122" s="27">
        <f t="shared" si="304"/>
        <v>0.95647331355298881</v>
      </c>
      <c r="AH122" t="str">
        <f t="shared" si="319"/>
        <v>22 Health professionals</v>
      </c>
      <c r="AI122" s="27">
        <f t="shared" si="305"/>
        <v>-0.65367379595358077</v>
      </c>
      <c r="AJ122" s="27">
        <f t="shared" si="305"/>
        <v>-0.58883073910089401</v>
      </c>
      <c r="AK122" s="27">
        <f t="shared" si="305"/>
        <v>-2.0648187740141721</v>
      </c>
      <c r="AL122" s="27">
        <f t="shared" si="305"/>
        <v>-1.4632820255555132</v>
      </c>
      <c r="AM122" s="27">
        <f t="shared" si="306"/>
        <v>-3.5281007995696854</v>
      </c>
      <c r="AS122" t="str">
        <f t="shared" si="320"/>
        <v>22 Health professionals</v>
      </c>
      <c r="AT122" s="27">
        <f t="shared" si="307"/>
        <v>0.18524067012496725</v>
      </c>
      <c r="AU122" s="27">
        <f t="shared" si="307"/>
        <v>0.10895768091520586</v>
      </c>
      <c r="AV122" s="27">
        <f t="shared" si="307"/>
        <v>1.6465349550889963E-2</v>
      </c>
      <c r="AW122" s="27">
        <f t="shared" si="307"/>
        <v>8.5169633224571939E-2</v>
      </c>
      <c r="AX122" s="27">
        <f t="shared" si="308"/>
        <v>0.1016349827754619</v>
      </c>
      <c r="BD122" t="str">
        <f t="shared" si="321"/>
        <v>22 Health professionals</v>
      </c>
      <c r="BE122" s="27">
        <f t="shared" si="309"/>
        <v>0.6311751885206105</v>
      </c>
      <c r="BF122" s="27">
        <f t="shared" si="309"/>
        <v>0.28797158569407033</v>
      </c>
      <c r="BG122" s="27">
        <f t="shared" si="309"/>
        <v>-1.3523523896932232E-3</v>
      </c>
      <c r="BH122" s="27">
        <f t="shared" si="309"/>
        <v>0.31297206130711075</v>
      </c>
      <c r="BI122" s="27">
        <f t="shared" si="310"/>
        <v>0.31161970891741753</v>
      </c>
      <c r="BO122" t="str">
        <f t="shared" si="322"/>
        <v>22 Health professionals</v>
      </c>
      <c r="BP122" s="27">
        <f t="shared" si="311"/>
        <v>0.29316780246201102</v>
      </c>
      <c r="BQ122" s="27">
        <f t="shared" si="311"/>
        <v>1.9219034525752576E-4</v>
      </c>
      <c r="BR122" s="27">
        <f t="shared" si="311"/>
        <v>-7.2427591509412803E-2</v>
      </c>
      <c r="BS122" s="27">
        <f t="shared" si="311"/>
        <v>-0.44462616130916288</v>
      </c>
      <c r="BT122" s="27">
        <f t="shared" si="312"/>
        <v>-0.51705375281857568</v>
      </c>
      <c r="BZ122" t="str">
        <f t="shared" si="323"/>
        <v>22 Health professionals</v>
      </c>
      <c r="CA122" s="68">
        <f t="shared" si="313"/>
        <v>0.29478454157697787</v>
      </c>
      <c r="CB122" s="68">
        <f t="shared" si="313"/>
        <v>-0.2765718431942914</v>
      </c>
      <c r="CC122" s="68">
        <f t="shared" si="313"/>
        <v>8.4513794257703445E-3</v>
      </c>
      <c r="CD122" s="68">
        <f t="shared" si="313"/>
        <v>-0.43616354984586747</v>
      </c>
      <c r="CE122" s="68">
        <f t="shared" si="314"/>
        <v>-0.42771217042009713</v>
      </c>
      <c r="CK122" t="str">
        <f t="shared" si="324"/>
        <v>22 Health professionals</v>
      </c>
      <c r="CL122" s="68">
        <f t="shared" si="315"/>
        <v>7.3313240580381078E-2</v>
      </c>
      <c r="CM122" s="68">
        <f t="shared" si="315"/>
        <v>4.8651650625871345E-3</v>
      </c>
      <c r="CN122" s="68">
        <f t="shared" si="315"/>
        <v>7.4894043859742104E-2</v>
      </c>
      <c r="CO122" s="68">
        <f t="shared" si="315"/>
        <v>0.18847648075542761</v>
      </c>
      <c r="CP122" s="68">
        <f t="shared" si="316"/>
        <v>0.26337052461516974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0.59851991091559764</v>
      </c>
      <c r="C123" s="27">
        <f t="shared" si="299"/>
        <v>0.16421102857030867</v>
      </c>
      <c r="D123" s="27">
        <f t="shared" si="299"/>
        <v>0.21365065006870809</v>
      </c>
      <c r="E123" s="27">
        <f t="shared" si="299"/>
        <v>0.59884039212601081</v>
      </c>
      <c r="F123" s="27">
        <f t="shared" si="300"/>
        <v>0.8124910421947189</v>
      </c>
      <c r="L123" t="str">
        <f t="shared" si="317"/>
        <v>23 Teaching and other educational professionals</v>
      </c>
      <c r="M123" s="27">
        <f t="shared" si="301"/>
        <v>3.8546142995418808</v>
      </c>
      <c r="N123" s="27">
        <f t="shared" si="301"/>
        <v>0.44481855043004259</v>
      </c>
      <c r="O123" s="27">
        <f t="shared" si="301"/>
        <v>1.0834866249423136</v>
      </c>
      <c r="P123" s="27">
        <f t="shared" si="301"/>
        <v>2.9715071558314143</v>
      </c>
      <c r="Q123" s="27">
        <f t="shared" si="302"/>
        <v>4.054993780773728</v>
      </c>
      <c r="W123" t="str">
        <f t="shared" si="318"/>
        <v>23 Teaching and other educational professionals</v>
      </c>
      <c r="X123" s="27">
        <f t="shared" si="303"/>
        <v>-5.6642988668350824E-2</v>
      </c>
      <c r="Y123" s="27">
        <f t="shared" si="303"/>
        <v>-0.28794995147168123</v>
      </c>
      <c r="Z123" s="27">
        <f t="shared" si="303"/>
        <v>-1.9801011612424535</v>
      </c>
      <c r="AA123" s="27">
        <f t="shared" si="303"/>
        <v>-1.3019960645839479</v>
      </c>
      <c r="AB123" s="27">
        <f t="shared" si="304"/>
        <v>-3.2820972258264014</v>
      </c>
      <c r="AH123" t="str">
        <f t="shared" si="319"/>
        <v>23 Teaching and other educational professionals</v>
      </c>
      <c r="AI123" s="27">
        <f t="shared" si="305"/>
        <v>-0.52602423704653134</v>
      </c>
      <c r="AJ123" s="27">
        <f t="shared" si="305"/>
        <v>-0.12705086428578671</v>
      </c>
      <c r="AK123" s="27">
        <f t="shared" si="305"/>
        <v>-0.35484450633329112</v>
      </c>
      <c r="AL123" s="27">
        <f t="shared" si="305"/>
        <v>6.7475283900905181E-3</v>
      </c>
      <c r="AM123" s="27">
        <f t="shared" si="306"/>
        <v>-0.3480969779432006</v>
      </c>
      <c r="AS123" t="str">
        <f t="shared" si="320"/>
        <v>23 Teaching and other educational professionals</v>
      </c>
      <c r="AT123" s="27">
        <f t="shared" si="307"/>
        <v>3.2063971044701378E-2</v>
      </c>
      <c r="AU123" s="27">
        <f t="shared" si="307"/>
        <v>2.9353147129916324E-3</v>
      </c>
      <c r="AV123" s="27">
        <f t="shared" si="307"/>
        <v>-8.1867824684424606E-2</v>
      </c>
      <c r="AW123" s="27">
        <f t="shared" si="307"/>
        <v>-2.8247066054515602E-2</v>
      </c>
      <c r="AX123" s="27">
        <f t="shared" si="308"/>
        <v>-0.11011489073894021</v>
      </c>
      <c r="BD123" t="str">
        <f t="shared" si="321"/>
        <v>23 Teaching and other educational professionals</v>
      </c>
      <c r="BE123" s="27">
        <f t="shared" si="309"/>
        <v>-1.0567304390014964E-2</v>
      </c>
      <c r="BF123" s="27">
        <f t="shared" si="309"/>
        <v>0.17943482379963882</v>
      </c>
      <c r="BG123" s="27">
        <f t="shared" si="309"/>
        <v>-8.3598687800029881E-2</v>
      </c>
      <c r="BH123" s="27">
        <f t="shared" si="309"/>
        <v>0.28047407011006187</v>
      </c>
      <c r="BI123" s="27">
        <f t="shared" si="310"/>
        <v>0.19687538231003199</v>
      </c>
      <c r="BO123" t="str">
        <f t="shared" si="322"/>
        <v>23 Teaching and other educational professionals</v>
      </c>
      <c r="BP123" s="27">
        <f t="shared" si="311"/>
        <v>5.3515038811033921E-3</v>
      </c>
      <c r="BQ123" s="27">
        <f t="shared" si="311"/>
        <v>1.1827660979416343E-2</v>
      </c>
      <c r="BR123" s="27">
        <f t="shared" si="311"/>
        <v>-0.12180634273497826</v>
      </c>
      <c r="BS123" s="27">
        <f t="shared" si="311"/>
        <v>-8.6651721073752408E-2</v>
      </c>
      <c r="BT123" s="27">
        <f t="shared" si="312"/>
        <v>-0.20845806380873066</v>
      </c>
      <c r="BZ123" t="str">
        <f t="shared" si="323"/>
        <v>23 Teaching and other educational professionals</v>
      </c>
      <c r="CA123" s="68">
        <f t="shared" si="313"/>
        <v>7.1769813297067886E-3</v>
      </c>
      <c r="CB123" s="68">
        <f t="shared" si="313"/>
        <v>-4.8194073941403959E-2</v>
      </c>
      <c r="CC123" s="68">
        <f t="shared" si="313"/>
        <v>1.9810773260540038E-2</v>
      </c>
      <c r="CD123" s="68">
        <f t="shared" si="313"/>
        <v>-0.11738336022089968</v>
      </c>
      <c r="CE123" s="68">
        <f t="shared" si="314"/>
        <v>-9.7572586960359642E-2</v>
      </c>
      <c r="CK123" t="str">
        <f t="shared" si="324"/>
        <v>23 Teaching and other educational professionals</v>
      </c>
      <c r="CL123" s="68">
        <f t="shared" si="315"/>
        <v>4.2732959080303029E-2</v>
      </c>
      <c r="CM123" s="68">
        <f t="shared" si="315"/>
        <v>1.4282567005105246E-2</v>
      </c>
      <c r="CN123" s="68">
        <f t="shared" si="315"/>
        <v>4.0491236724495089E-2</v>
      </c>
      <c r="CO123" s="68">
        <f t="shared" si="315"/>
        <v>5.2259474034919789E-2</v>
      </c>
      <c r="CP123" s="68">
        <f t="shared" si="316"/>
        <v>9.2750710759414878E-2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0.25576018877504469</v>
      </c>
      <c r="C124" s="27">
        <f t="shared" si="299"/>
        <v>0.17096224235977675</v>
      </c>
      <c r="D124" s="27">
        <f t="shared" si="299"/>
        <v>0.21285065811346371</v>
      </c>
      <c r="E124" s="27">
        <f t="shared" si="299"/>
        <v>0.47865744592356219</v>
      </c>
      <c r="F124" s="27">
        <f t="shared" si="300"/>
        <v>0.69150810403702589</v>
      </c>
      <c r="L124" t="str">
        <f t="shared" si="317"/>
        <v>24 Business, media and public service professionals</v>
      </c>
      <c r="M124" s="27">
        <f t="shared" si="301"/>
        <v>3.4611607994022631</v>
      </c>
      <c r="N124" s="27">
        <f t="shared" si="301"/>
        <v>1.2531635321860275</v>
      </c>
      <c r="O124" s="27">
        <f t="shared" si="301"/>
        <v>1.9284925662137109</v>
      </c>
      <c r="P124" s="27">
        <f t="shared" si="301"/>
        <v>3.8716701228381787</v>
      </c>
      <c r="Q124" s="27">
        <f t="shared" si="302"/>
        <v>5.8001626890518896</v>
      </c>
      <c r="W124" t="str">
        <f t="shared" si="318"/>
        <v>24 Business, media and public service professionals</v>
      </c>
      <c r="X124" s="27">
        <f t="shared" si="303"/>
        <v>3.3006571168713066</v>
      </c>
      <c r="Y124" s="27">
        <f t="shared" si="303"/>
        <v>0.87649373692930155</v>
      </c>
      <c r="Z124" s="27">
        <f t="shared" si="303"/>
        <v>0.57172927137140661</v>
      </c>
      <c r="AA124" s="27">
        <f t="shared" si="303"/>
        <v>1.7983209750121176</v>
      </c>
      <c r="AB124" s="27">
        <f t="shared" si="304"/>
        <v>2.3700502463835242</v>
      </c>
      <c r="AH124" t="str">
        <f t="shared" si="319"/>
        <v>24 Business, media and public service professionals</v>
      </c>
      <c r="AI124" s="27">
        <f t="shared" si="305"/>
        <v>6.6077541816628393E-2</v>
      </c>
      <c r="AJ124" s="27">
        <f t="shared" si="305"/>
        <v>0.15259135927876111</v>
      </c>
      <c r="AK124" s="27">
        <f t="shared" si="305"/>
        <v>-0.2164680053219441</v>
      </c>
      <c r="AL124" s="27">
        <f t="shared" si="305"/>
        <v>0.14664771130828802</v>
      </c>
      <c r="AM124" s="27">
        <f t="shared" si="306"/>
        <v>-6.9820294013656081E-2</v>
      </c>
      <c r="AS124" t="str">
        <f t="shared" si="320"/>
        <v>24 Business, media and public service professionals</v>
      </c>
      <c r="AT124" s="27">
        <f t="shared" si="307"/>
        <v>0.45139259249705743</v>
      </c>
      <c r="AU124" s="27">
        <f t="shared" si="307"/>
        <v>0.16601521072069936</v>
      </c>
      <c r="AV124" s="27">
        <f t="shared" si="307"/>
        <v>9.0287971073199635E-2</v>
      </c>
      <c r="AW124" s="27">
        <f t="shared" si="307"/>
        <v>0.41870501223545054</v>
      </c>
      <c r="AX124" s="27">
        <f t="shared" si="308"/>
        <v>0.50899298330865017</v>
      </c>
      <c r="BD124" t="str">
        <f t="shared" si="321"/>
        <v>24 Business, media and public service professionals</v>
      </c>
      <c r="BE124" s="27">
        <f t="shared" si="309"/>
        <v>0.35895804669072984</v>
      </c>
      <c r="BF124" s="27">
        <f t="shared" si="309"/>
        <v>1.0273409344915772</v>
      </c>
      <c r="BG124" s="27">
        <f t="shared" si="309"/>
        <v>0.15814082695801801</v>
      </c>
      <c r="BH124" s="27">
        <f t="shared" si="309"/>
        <v>0.40545694010140032</v>
      </c>
      <c r="BI124" s="27">
        <f t="shared" si="310"/>
        <v>0.56359776705941833</v>
      </c>
      <c r="BO124" t="str">
        <f t="shared" si="322"/>
        <v>24 Business, media and public service professionals</v>
      </c>
      <c r="BP124" s="27">
        <f t="shared" si="311"/>
        <v>0.35075368210448499</v>
      </c>
      <c r="BQ124" s="27">
        <f t="shared" si="311"/>
        <v>-7.8352484755206397E-2</v>
      </c>
      <c r="BR124" s="27">
        <f t="shared" si="311"/>
        <v>-7.7271989296602506E-2</v>
      </c>
      <c r="BS124" s="27">
        <f t="shared" si="311"/>
        <v>-0.64730043157794004</v>
      </c>
      <c r="BT124" s="27">
        <f t="shared" si="312"/>
        <v>-0.72457242087454254</v>
      </c>
      <c r="BZ124" t="str">
        <f t="shared" si="323"/>
        <v>24 Business, media and public service professionals</v>
      </c>
      <c r="CA124" s="68">
        <f t="shared" si="313"/>
        <v>0.11288102329091654</v>
      </c>
      <c r="CB124" s="68">
        <f t="shared" si="313"/>
        <v>-7.9848816143057721E-2</v>
      </c>
      <c r="CC124" s="68">
        <f t="shared" si="313"/>
        <v>-1.7042252049770834E-2</v>
      </c>
      <c r="CD124" s="68">
        <f t="shared" si="313"/>
        <v>-0.93387699076109176</v>
      </c>
      <c r="CE124" s="68">
        <f t="shared" si="314"/>
        <v>-0.9509192428108626</v>
      </c>
      <c r="CK124" t="str">
        <f t="shared" si="324"/>
        <v>24 Business, media and public service professionals</v>
      </c>
      <c r="CL124" s="68">
        <f t="shared" si="315"/>
        <v>0.14862456227809451</v>
      </c>
      <c r="CM124" s="68">
        <f t="shared" si="315"/>
        <v>9.6079231089976069E-3</v>
      </c>
      <c r="CN124" s="68">
        <f t="shared" si="315"/>
        <v>0.20592840080708941</v>
      </c>
      <c r="CO124" s="68">
        <f t="shared" si="315"/>
        <v>0.34281457817870797</v>
      </c>
      <c r="CP124" s="68">
        <f t="shared" si="316"/>
        <v>0.54874297898579738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0.12055792571263865</v>
      </c>
      <c r="C125" s="27">
        <f t="shared" si="299"/>
        <v>4.1865974987685628E-2</v>
      </c>
      <c r="D125" s="27">
        <f t="shared" si="299"/>
        <v>4.0361939084487708E-2</v>
      </c>
      <c r="E125" s="27">
        <f t="shared" si="299"/>
        <v>0.19262782409988477</v>
      </c>
      <c r="F125" s="27">
        <f t="shared" si="300"/>
        <v>0.23298976318437248</v>
      </c>
      <c r="L125" t="str">
        <f t="shared" si="317"/>
        <v>31 Science, engineering and technology associate professionals</v>
      </c>
      <c r="M125" s="27">
        <f t="shared" si="301"/>
        <v>0.49481303561055978</v>
      </c>
      <c r="N125" s="27">
        <f t="shared" si="301"/>
        <v>0.33388781710869253</v>
      </c>
      <c r="O125" s="27">
        <f t="shared" si="301"/>
        <v>1.3045872619363408E-2</v>
      </c>
      <c r="P125" s="27">
        <f t="shared" si="301"/>
        <v>0.64428225995097499</v>
      </c>
      <c r="Q125" s="27">
        <f t="shared" si="302"/>
        <v>0.6573281325703384</v>
      </c>
      <c r="W125" t="str">
        <f t="shared" si="318"/>
        <v>31 Science, engineering and technology associate professionals</v>
      </c>
      <c r="X125" s="27">
        <f t="shared" si="303"/>
        <v>0.83104573367447809</v>
      </c>
      <c r="Y125" s="27">
        <f t="shared" si="303"/>
        <v>0.12813983085456293</v>
      </c>
      <c r="Z125" s="27">
        <f t="shared" si="303"/>
        <v>-0.16951155028283438</v>
      </c>
      <c r="AA125" s="27">
        <f t="shared" si="303"/>
        <v>0.5112398250044885</v>
      </c>
      <c r="AB125" s="27">
        <f t="shared" si="304"/>
        <v>0.34172827472165412</v>
      </c>
      <c r="AH125" t="str">
        <f t="shared" si="319"/>
        <v>31 Science, engineering and technology associate professionals</v>
      </c>
      <c r="AI125" s="27">
        <f t="shared" si="305"/>
        <v>0.15020388763619696</v>
      </c>
      <c r="AJ125" s="27">
        <f t="shared" si="305"/>
        <v>7.3303447988979031E-2</v>
      </c>
      <c r="AK125" s="27">
        <f t="shared" si="305"/>
        <v>3.7231134311768388E-2</v>
      </c>
      <c r="AL125" s="27">
        <f t="shared" si="305"/>
        <v>0.24326004777259136</v>
      </c>
      <c r="AM125" s="27">
        <f t="shared" si="306"/>
        <v>0.28049118208435975</v>
      </c>
      <c r="AS125" t="str">
        <f t="shared" si="320"/>
        <v>31 Science, engineering and technology associate professionals</v>
      </c>
      <c r="AT125" s="27">
        <f t="shared" si="307"/>
        <v>0.22770757595809688</v>
      </c>
      <c r="AU125" s="27">
        <f t="shared" si="307"/>
        <v>4.9734470896583227E-2</v>
      </c>
      <c r="AV125" s="27">
        <f t="shared" si="307"/>
        <v>-0.23025317153728087</v>
      </c>
      <c r="AW125" s="27">
        <f t="shared" si="307"/>
        <v>-2.9896563193620995E-3</v>
      </c>
      <c r="AX125" s="27">
        <f t="shared" si="308"/>
        <v>-0.23324282785664296</v>
      </c>
      <c r="BD125" t="str">
        <f t="shared" si="321"/>
        <v>31 Science, engineering and technology associate professionals</v>
      </c>
      <c r="BE125" s="27">
        <f t="shared" si="309"/>
        <v>4.4273392106313203E-2</v>
      </c>
      <c r="BF125" s="27">
        <f t="shared" si="309"/>
        <v>0.38542196159827524</v>
      </c>
      <c r="BG125" s="27">
        <f t="shared" si="309"/>
        <v>-0.56532912250756429</v>
      </c>
      <c r="BH125" s="27">
        <f t="shared" si="309"/>
        <v>-0.43830742743774564</v>
      </c>
      <c r="BI125" s="27">
        <f t="shared" si="310"/>
        <v>-1.0036365499453099</v>
      </c>
      <c r="BO125" t="str">
        <f t="shared" si="322"/>
        <v>31 Science, engineering and technology associate professionals</v>
      </c>
      <c r="BP125" s="27">
        <f t="shared" si="311"/>
        <v>0.2558267859749177</v>
      </c>
      <c r="BQ125" s="27">
        <f t="shared" si="311"/>
        <v>2.4032866106086459E-2</v>
      </c>
      <c r="BR125" s="27">
        <f t="shared" si="311"/>
        <v>-0.16242968070196784</v>
      </c>
      <c r="BS125" s="27">
        <f t="shared" si="311"/>
        <v>-0.10777059774023923</v>
      </c>
      <c r="BT125" s="27">
        <f t="shared" si="312"/>
        <v>-0.27020027844220706</v>
      </c>
      <c r="BZ125" t="str">
        <f t="shared" si="323"/>
        <v>31 Science, engineering and technology associate professionals</v>
      </c>
      <c r="CA125" s="68">
        <f t="shared" si="313"/>
        <v>6.5241314659775007E-2</v>
      </c>
      <c r="CB125" s="68">
        <f t="shared" si="313"/>
        <v>5.0388012573503227E-2</v>
      </c>
      <c r="CC125" s="68">
        <f t="shared" si="313"/>
        <v>-3.9516595560422862E-2</v>
      </c>
      <c r="CD125" s="68">
        <f t="shared" si="313"/>
        <v>-0.26085119492318354</v>
      </c>
      <c r="CE125" s="68">
        <f t="shared" si="314"/>
        <v>-0.3003677904836064</v>
      </c>
      <c r="CK125" t="str">
        <f t="shared" si="324"/>
        <v>31 Science, engineering and technology associate professionals</v>
      </c>
      <c r="CL125" s="68">
        <f t="shared" si="315"/>
        <v>9.5272062173985428E-2</v>
      </c>
      <c r="CM125" s="68">
        <f t="shared" si="315"/>
        <v>4.8784004676888537E-2</v>
      </c>
      <c r="CN125" s="68">
        <f t="shared" si="315"/>
        <v>0.12159296707788292</v>
      </c>
      <c r="CO125" s="68">
        <f t="shared" si="315"/>
        <v>0.31440573971269425</v>
      </c>
      <c r="CP125" s="68">
        <f t="shared" si="316"/>
        <v>0.43599870679057717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2.0035491412643075E-2</v>
      </c>
      <c r="C126" s="27">
        <f t="shared" si="299"/>
        <v>-1.2941321585473453E-3</v>
      </c>
      <c r="D126" s="27">
        <f t="shared" si="299"/>
        <v>6.0629609562465547E-2</v>
      </c>
      <c r="E126" s="27">
        <f t="shared" si="299"/>
        <v>6.2699958075048523E-2</v>
      </c>
      <c r="F126" s="27">
        <f t="shared" si="300"/>
        <v>0.12332956763751407</v>
      </c>
      <c r="L126" t="str">
        <f t="shared" si="317"/>
        <v>32 Health and social care associate professionals</v>
      </c>
      <c r="M126" s="27">
        <f t="shared" si="301"/>
        <v>0.52863631017566459</v>
      </c>
      <c r="N126" s="27">
        <f t="shared" si="301"/>
        <v>9.5378627931773874E-2</v>
      </c>
      <c r="O126" s="27">
        <f t="shared" si="301"/>
        <v>1.5194044750202234</v>
      </c>
      <c r="P126" s="27">
        <f t="shared" si="301"/>
        <v>1.2771362523102501</v>
      </c>
      <c r="Q126" s="27">
        <f t="shared" si="302"/>
        <v>2.7965407273304734</v>
      </c>
      <c r="W126" t="str">
        <f t="shared" si="318"/>
        <v>32 Health and social care associate professionals</v>
      </c>
      <c r="X126" s="27">
        <f t="shared" si="303"/>
        <v>1.1017422000965214</v>
      </c>
      <c r="Y126" s="27">
        <f t="shared" si="303"/>
        <v>5.3007110407353508E-2</v>
      </c>
      <c r="Z126" s="27">
        <f t="shared" si="303"/>
        <v>3.4226655013499494</v>
      </c>
      <c r="AA126" s="27">
        <f t="shared" si="303"/>
        <v>2.1272675857285286</v>
      </c>
      <c r="AB126" s="27">
        <f t="shared" si="304"/>
        <v>5.549933087078478</v>
      </c>
      <c r="AH126" t="str">
        <f t="shared" si="319"/>
        <v>32 Health and social care associate professionals</v>
      </c>
      <c r="AI126" s="27">
        <f t="shared" si="305"/>
        <v>-0.1216793574562498</v>
      </c>
      <c r="AJ126" s="27">
        <f t="shared" si="305"/>
        <v>-0.12142206365842911</v>
      </c>
      <c r="AK126" s="27">
        <f t="shared" si="305"/>
        <v>0.26317740370156084</v>
      </c>
      <c r="AL126" s="27">
        <f t="shared" si="305"/>
        <v>-1.0013169372838626</v>
      </c>
      <c r="AM126" s="27">
        <f t="shared" si="306"/>
        <v>-0.73813953358230178</v>
      </c>
      <c r="AS126" t="str">
        <f t="shared" si="320"/>
        <v>32 Health and social care associate professionals</v>
      </c>
      <c r="AT126" s="27">
        <f t="shared" si="307"/>
        <v>0.12168587550245724</v>
      </c>
      <c r="AU126" s="27">
        <f t="shared" si="307"/>
        <v>9.1031853838321464E-2</v>
      </c>
      <c r="AV126" s="27">
        <f t="shared" si="307"/>
        <v>0.35507354127162094</v>
      </c>
      <c r="AW126" s="27">
        <f t="shared" si="307"/>
        <v>0.18802232926952311</v>
      </c>
      <c r="AX126" s="27">
        <f t="shared" si="308"/>
        <v>0.54309587054114405</v>
      </c>
      <c r="BD126" t="str">
        <f t="shared" si="321"/>
        <v>32 Health and social care associate professionals</v>
      </c>
      <c r="BE126" s="27">
        <f t="shared" si="309"/>
        <v>0.47267712361803271</v>
      </c>
      <c r="BF126" s="27">
        <f t="shared" si="309"/>
        <v>0.28310779649898166</v>
      </c>
      <c r="BG126" s="27">
        <f t="shared" si="309"/>
        <v>1.7235644197669178</v>
      </c>
      <c r="BH126" s="27">
        <f t="shared" si="309"/>
        <v>1.1191169233011715</v>
      </c>
      <c r="BI126" s="27">
        <f t="shared" si="310"/>
        <v>2.8426813430680893</v>
      </c>
      <c r="BO126" t="str">
        <f t="shared" si="322"/>
        <v>32 Health and social care associate professionals</v>
      </c>
      <c r="BP126" s="27">
        <f t="shared" si="311"/>
        <v>0.18784535432379568</v>
      </c>
      <c r="BQ126" s="27">
        <f t="shared" si="311"/>
        <v>1.5725998250027073E-2</v>
      </c>
      <c r="BR126" s="27">
        <f t="shared" si="311"/>
        <v>0.97758105805513207</v>
      </c>
      <c r="BS126" s="27">
        <f t="shared" si="311"/>
        <v>-0.33371744296115891</v>
      </c>
      <c r="BT126" s="27">
        <f t="shared" si="312"/>
        <v>0.64386361509397316</v>
      </c>
      <c r="BZ126" t="str">
        <f t="shared" si="323"/>
        <v>32 Health and social care associate professionals</v>
      </c>
      <c r="CA126" s="68">
        <f t="shared" si="313"/>
        <v>-2.7542456952218131E-2</v>
      </c>
      <c r="CB126" s="68">
        <f t="shared" si="313"/>
        <v>-0.10785063982659526</v>
      </c>
      <c r="CC126" s="68">
        <f t="shared" si="313"/>
        <v>0.23808614588725752</v>
      </c>
      <c r="CD126" s="68">
        <f t="shared" si="313"/>
        <v>-0.27404351732768539</v>
      </c>
      <c r="CE126" s="68">
        <f t="shared" si="314"/>
        <v>-3.5957371440427877E-2</v>
      </c>
      <c r="CK126" t="str">
        <f t="shared" si="324"/>
        <v>32 Health and social care associate professionals</v>
      </c>
      <c r="CL126" s="68">
        <f t="shared" si="315"/>
        <v>2.6083098016354445E-2</v>
      </c>
      <c r="CM126" s="68">
        <f t="shared" si="315"/>
        <v>5.8721143281201815E-3</v>
      </c>
      <c r="CN126" s="68">
        <f t="shared" si="315"/>
        <v>0.10467691674529207</v>
      </c>
      <c r="CO126" s="68">
        <f t="shared" si="315"/>
        <v>0.16865182037246051</v>
      </c>
      <c r="CP126" s="68">
        <f t="shared" si="316"/>
        <v>0.27332873711775257</v>
      </c>
    </row>
    <row r="127" spans="1:94" x14ac:dyDescent="0.2">
      <c r="A127" t="str">
        <f t="shared" si="298"/>
        <v>33 Protective service occupations</v>
      </c>
      <c r="B127" s="27">
        <f t="shared" si="299"/>
        <v>2.3300321121854858E-3</v>
      </c>
      <c r="C127" s="27">
        <f t="shared" si="299"/>
        <v>5.7140460490472805E-3</v>
      </c>
      <c r="D127" s="27">
        <f t="shared" si="299"/>
        <v>1.0844503305059358E-3</v>
      </c>
      <c r="E127" s="27">
        <f t="shared" si="299"/>
        <v>1.6180058625189765E-2</v>
      </c>
      <c r="F127" s="27">
        <f t="shared" si="300"/>
        <v>1.7264508955695701E-2</v>
      </c>
      <c r="L127" t="str">
        <f t="shared" si="317"/>
        <v>33 Protective service occupations</v>
      </c>
      <c r="M127" s="27">
        <f t="shared" si="301"/>
        <v>8.4635800355452373E-2</v>
      </c>
      <c r="N127" s="27">
        <f t="shared" si="301"/>
        <v>0.14238641149112286</v>
      </c>
      <c r="O127" s="27">
        <f t="shared" si="301"/>
        <v>-4.2553890150099027E-2</v>
      </c>
      <c r="P127" s="27">
        <f t="shared" si="301"/>
        <v>0.29218577407613322</v>
      </c>
      <c r="Q127" s="27">
        <f t="shared" si="302"/>
        <v>0.24963188392603419</v>
      </c>
      <c r="W127" t="str">
        <f t="shared" si="318"/>
        <v>33 Protective service occupations</v>
      </c>
      <c r="X127" s="27">
        <f t="shared" si="303"/>
        <v>0.35097883724257617</v>
      </c>
      <c r="Y127" s="27">
        <f t="shared" si="303"/>
        <v>0.22612098500815137</v>
      </c>
      <c r="Z127" s="27">
        <f t="shared" si="303"/>
        <v>-0.22914396677395921</v>
      </c>
      <c r="AA127" s="27">
        <f t="shared" si="303"/>
        <v>0.81593430702674041</v>
      </c>
      <c r="AB127" s="27">
        <f t="shared" si="304"/>
        <v>0.58679034025278121</v>
      </c>
      <c r="AH127" t="str">
        <f t="shared" si="319"/>
        <v>33 Protective service occupations</v>
      </c>
      <c r="AI127" s="27">
        <f t="shared" si="305"/>
        <v>6.5535963317821189E-2</v>
      </c>
      <c r="AJ127" s="27">
        <f t="shared" si="305"/>
        <v>6.0278179489721251E-2</v>
      </c>
      <c r="AK127" s="27">
        <f t="shared" si="305"/>
        <v>-6.3148831795561855E-2</v>
      </c>
      <c r="AL127" s="27">
        <f t="shared" si="305"/>
        <v>0.16347723410746118</v>
      </c>
      <c r="AM127" s="27">
        <f t="shared" si="306"/>
        <v>0.10032840231189932</v>
      </c>
      <c r="AS127" t="str">
        <f t="shared" si="320"/>
        <v>33 Protective service occupations</v>
      </c>
      <c r="AT127" s="27">
        <f t="shared" si="307"/>
        <v>-3.1007514895335819E-2</v>
      </c>
      <c r="AU127" s="27">
        <f t="shared" si="307"/>
        <v>3.5335287567312967E-2</v>
      </c>
      <c r="AV127" s="27">
        <f t="shared" si="307"/>
        <v>-0.13393705724546245</v>
      </c>
      <c r="AW127" s="27">
        <f t="shared" si="307"/>
        <v>2.4791427436877289E-2</v>
      </c>
      <c r="AX127" s="27">
        <f t="shared" si="308"/>
        <v>-0.10914562980858517</v>
      </c>
      <c r="BD127" t="str">
        <f t="shared" si="321"/>
        <v>33 Protective service occupations</v>
      </c>
      <c r="BE127" s="27">
        <f t="shared" si="309"/>
        <v>-0.32022744911643186</v>
      </c>
      <c r="BF127" s="27">
        <f t="shared" si="309"/>
        <v>0.18993900699437982</v>
      </c>
      <c r="BG127" s="27">
        <f t="shared" si="309"/>
        <v>-0.32402403372087929</v>
      </c>
      <c r="BH127" s="27">
        <f t="shared" si="309"/>
        <v>-0.17868477269839955</v>
      </c>
      <c r="BI127" s="27">
        <f t="shared" si="310"/>
        <v>-0.50270880641927884</v>
      </c>
      <c r="BO127" t="str">
        <f t="shared" si="322"/>
        <v>33 Protective service occupations</v>
      </c>
      <c r="BP127" s="27">
        <f t="shared" si="311"/>
        <v>-2.6627097211440631E-2</v>
      </c>
      <c r="BQ127" s="27">
        <f t="shared" si="311"/>
        <v>-0.11539896148363482</v>
      </c>
      <c r="BR127" s="27">
        <f t="shared" si="311"/>
        <v>-0.36616146265039307</v>
      </c>
      <c r="BS127" s="27">
        <f t="shared" si="311"/>
        <v>-0.39080343595905842</v>
      </c>
      <c r="BT127" s="27">
        <f t="shared" si="312"/>
        <v>-0.75696489860945149</v>
      </c>
      <c r="BZ127" t="str">
        <f t="shared" si="323"/>
        <v>33 Protective service occupations</v>
      </c>
      <c r="CA127" s="68">
        <f t="shared" si="313"/>
        <v>-0.13816505203906049</v>
      </c>
      <c r="CB127" s="68">
        <f t="shared" si="313"/>
        <v>-2.9393796235435143E-2</v>
      </c>
      <c r="CC127" s="68">
        <f t="shared" si="313"/>
        <v>-0.1658301200133816</v>
      </c>
      <c r="CD127" s="68">
        <f t="shared" si="313"/>
        <v>-0.16507765732605617</v>
      </c>
      <c r="CE127" s="68">
        <f t="shared" si="314"/>
        <v>-0.33090777733943777</v>
      </c>
      <c r="CK127" t="str">
        <f t="shared" si="324"/>
        <v>33 Protective service occupations</v>
      </c>
      <c r="CL127" s="68">
        <f t="shared" si="315"/>
        <v>-1.4631292768144899E-2</v>
      </c>
      <c r="CM127" s="68">
        <f t="shared" si="315"/>
        <v>-7.3583450233859204E-3</v>
      </c>
      <c r="CN127" s="68">
        <f t="shared" si="315"/>
        <v>-6.4510397783404894E-2</v>
      </c>
      <c r="CO127" s="68">
        <f t="shared" si="315"/>
        <v>6.3766884474559526E-3</v>
      </c>
      <c r="CP127" s="68">
        <f t="shared" si="316"/>
        <v>-5.8133709335948941E-2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5.741621665284527E-2</v>
      </c>
      <c r="C128" s="27">
        <f t="shared" si="299"/>
        <v>1.7931498615707558E-2</v>
      </c>
      <c r="D128" s="27">
        <f t="shared" si="299"/>
        <v>2.1668756795868049E-2</v>
      </c>
      <c r="E128" s="27">
        <f t="shared" si="299"/>
        <v>7.66855829573172E-2</v>
      </c>
      <c r="F128" s="27">
        <f t="shared" si="300"/>
        <v>9.8354339753185249E-2</v>
      </c>
      <c r="L128" t="str">
        <f t="shared" si="317"/>
        <v>34 Culture, media and sports occupations</v>
      </c>
      <c r="M128" s="27">
        <f t="shared" si="301"/>
        <v>0.27456255655250583</v>
      </c>
      <c r="N128" s="27">
        <f t="shared" si="301"/>
        <v>0.66538800019992195</v>
      </c>
      <c r="O128" s="27">
        <f t="shared" si="301"/>
        <v>0.14224189785514252</v>
      </c>
      <c r="P128" s="27">
        <f t="shared" si="301"/>
        <v>1.158137256401008</v>
      </c>
      <c r="Q128" s="27">
        <f t="shared" si="302"/>
        <v>1.3003791542561505</v>
      </c>
      <c r="W128" t="str">
        <f t="shared" si="318"/>
        <v>34 Culture, media and sports occupations</v>
      </c>
      <c r="X128" s="27">
        <f t="shared" si="303"/>
        <v>-0.17693563894192721</v>
      </c>
      <c r="Y128" s="27">
        <f t="shared" si="303"/>
        <v>2.4100984342414478E-3</v>
      </c>
      <c r="Z128" s="27">
        <f t="shared" si="303"/>
        <v>-0.63885861405259092</v>
      </c>
      <c r="AA128" s="27">
        <f t="shared" si="303"/>
        <v>0.53824364507293687</v>
      </c>
      <c r="AB128" s="27">
        <f t="shared" si="304"/>
        <v>-0.10061496897965405</v>
      </c>
      <c r="AH128" t="str">
        <f t="shared" si="319"/>
        <v>34 Culture, media and sports occupations</v>
      </c>
      <c r="AI128" s="27">
        <f t="shared" si="305"/>
        <v>1.8476241196657139E-2</v>
      </c>
      <c r="AJ128" s="27">
        <f t="shared" si="305"/>
        <v>0.10594370156918631</v>
      </c>
      <c r="AK128" s="27">
        <f t="shared" si="305"/>
        <v>-0.11518624173399528</v>
      </c>
      <c r="AL128" s="27">
        <f t="shared" si="305"/>
        <v>0.191681105547862</v>
      </c>
      <c r="AM128" s="27">
        <f t="shared" si="306"/>
        <v>7.649486381386672E-2</v>
      </c>
      <c r="AS128" t="str">
        <f t="shared" si="320"/>
        <v>34 Culture, media and sports occupations</v>
      </c>
      <c r="AT128" s="27">
        <f t="shared" si="307"/>
        <v>-6.7895659947595277E-2</v>
      </c>
      <c r="AU128" s="27">
        <f t="shared" si="307"/>
        <v>-2.477438948647559E-2</v>
      </c>
      <c r="AV128" s="27">
        <f t="shared" si="307"/>
        <v>-0.17895052458356819</v>
      </c>
      <c r="AW128" s="27">
        <f t="shared" si="307"/>
        <v>-1.7477003611632846E-2</v>
      </c>
      <c r="AX128" s="27">
        <f t="shared" si="308"/>
        <v>-0.19642752819520104</v>
      </c>
      <c r="BD128" t="str">
        <f t="shared" si="321"/>
        <v>34 Culture, media and sports occupations</v>
      </c>
      <c r="BE128" s="27">
        <f t="shared" si="309"/>
        <v>-0.60221381932070361</v>
      </c>
      <c r="BF128" s="27">
        <f t="shared" si="309"/>
        <v>0.23882654473601095</v>
      </c>
      <c r="BG128" s="27">
        <f t="shared" si="309"/>
        <v>-0.4469356957546613</v>
      </c>
      <c r="BH128" s="27">
        <f t="shared" si="309"/>
        <v>-4.5479852984919411E-2</v>
      </c>
      <c r="BI128" s="27">
        <f t="shared" si="310"/>
        <v>-0.49241554873958071</v>
      </c>
      <c r="BO128" t="str">
        <f t="shared" si="322"/>
        <v>34 Culture, media and sports occupations</v>
      </c>
      <c r="BP128" s="27">
        <f t="shared" si="311"/>
        <v>-0.40768863915269038</v>
      </c>
      <c r="BQ128" s="27">
        <f t="shared" si="311"/>
        <v>-0.11721844263297587</v>
      </c>
      <c r="BR128" s="27">
        <f t="shared" si="311"/>
        <v>-0.32819435786208617</v>
      </c>
      <c r="BS128" s="27">
        <f t="shared" si="311"/>
        <v>-0.37404685751100353</v>
      </c>
      <c r="BT128" s="27">
        <f t="shared" si="312"/>
        <v>-0.7022412153730897</v>
      </c>
      <c r="BZ128" t="str">
        <f t="shared" si="323"/>
        <v>34 Culture, media and sports occupations</v>
      </c>
      <c r="CA128" s="68">
        <f t="shared" si="313"/>
        <v>-0.21816943668940758</v>
      </c>
      <c r="CB128" s="68">
        <f t="shared" si="313"/>
        <v>-0.10736098753918955</v>
      </c>
      <c r="CC128" s="68">
        <f t="shared" si="313"/>
        <v>-0.23018169067473859</v>
      </c>
      <c r="CD128" s="68">
        <f t="shared" si="313"/>
        <v>-0.31656479230303952</v>
      </c>
      <c r="CE128" s="68">
        <f t="shared" si="314"/>
        <v>-0.54674648297777817</v>
      </c>
      <c r="CK128" t="str">
        <f t="shared" si="324"/>
        <v>34 Culture, media and sports occupations</v>
      </c>
      <c r="CL128" s="68">
        <f t="shared" si="315"/>
        <v>3.0909104518596242E-2</v>
      </c>
      <c r="CM128" s="68">
        <f t="shared" si="315"/>
        <v>-1.4317636208901974E-2</v>
      </c>
      <c r="CN128" s="68">
        <f t="shared" si="315"/>
        <v>4.321973343601504E-2</v>
      </c>
      <c r="CO128" s="68">
        <f t="shared" si="315"/>
        <v>0.12306994153743628</v>
      </c>
      <c r="CP128" s="68">
        <f t="shared" si="316"/>
        <v>0.16628967497345132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0.14211201961298936</v>
      </c>
      <c r="C129" s="27">
        <f t="shared" si="299"/>
        <v>0.12376899943245978</v>
      </c>
      <c r="D129" s="27">
        <f t="shared" si="299"/>
        <v>0.14949188237399147</v>
      </c>
      <c r="E129" s="27">
        <f t="shared" si="299"/>
        <v>0.33872867142814234</v>
      </c>
      <c r="F129" s="27">
        <f t="shared" si="300"/>
        <v>0.48822055380213381</v>
      </c>
      <c r="L129" t="str">
        <f t="shared" si="317"/>
        <v>35 Business and public service associate professionals</v>
      </c>
      <c r="M129" s="27">
        <f t="shared" si="301"/>
        <v>1.6703625371498632</v>
      </c>
      <c r="N129" s="27">
        <f t="shared" si="301"/>
        <v>0.58314944873305841</v>
      </c>
      <c r="O129" s="27">
        <f t="shared" si="301"/>
        <v>1.2593332389587069</v>
      </c>
      <c r="P129" s="27">
        <f t="shared" si="301"/>
        <v>2.4626681240506478</v>
      </c>
      <c r="Q129" s="27">
        <f t="shared" si="302"/>
        <v>3.7220013630093547</v>
      </c>
      <c r="W129" t="str">
        <f t="shared" si="318"/>
        <v>35 Business and public service associate professionals</v>
      </c>
      <c r="X129" s="27">
        <f t="shared" si="303"/>
        <v>1.7306115406182379</v>
      </c>
      <c r="Y129" s="27">
        <f t="shared" si="303"/>
        <v>-2.6085303511557356E-2</v>
      </c>
      <c r="Z129" s="27">
        <f t="shared" si="303"/>
        <v>0.48635062311942079</v>
      </c>
      <c r="AA129" s="27">
        <f t="shared" si="303"/>
        <v>1.3344122128460505</v>
      </c>
      <c r="AB129" s="27">
        <f t="shared" si="304"/>
        <v>1.8207628359654713</v>
      </c>
      <c r="AH129" t="str">
        <f t="shared" si="319"/>
        <v>35 Business and public service associate professionals</v>
      </c>
      <c r="AI129" s="27">
        <f t="shared" si="305"/>
        <v>0.47080496249059678</v>
      </c>
      <c r="AJ129" s="27">
        <f t="shared" si="305"/>
        <v>0.14293113788780243</v>
      </c>
      <c r="AK129" s="27">
        <f t="shared" si="305"/>
        <v>0.1223969509976417</v>
      </c>
      <c r="AL129" s="27">
        <f t="shared" si="305"/>
        <v>0.57106510835763036</v>
      </c>
      <c r="AM129" s="27">
        <f t="shared" si="306"/>
        <v>0.69346205935527205</v>
      </c>
      <c r="AS129" t="str">
        <f t="shared" si="320"/>
        <v>35 Business and public service associate professionals</v>
      </c>
      <c r="AT129" s="27">
        <f t="shared" si="307"/>
        <v>0.43723334475400444</v>
      </c>
      <c r="AU129" s="27">
        <f t="shared" si="307"/>
        <v>7.6905635482301893E-2</v>
      </c>
      <c r="AV129" s="27">
        <f t="shared" si="307"/>
        <v>4.3461225410140081E-2</v>
      </c>
      <c r="AW129" s="27">
        <f t="shared" si="307"/>
        <v>0.45656946956790279</v>
      </c>
      <c r="AX129" s="27">
        <f t="shared" si="308"/>
        <v>0.50003069497804287</v>
      </c>
      <c r="BD129" t="str">
        <f t="shared" si="321"/>
        <v>35 Business and public service associate professionals</v>
      </c>
      <c r="BE129" s="27">
        <f t="shared" si="309"/>
        <v>-0.33880782377721985</v>
      </c>
      <c r="BF129" s="27">
        <f t="shared" si="309"/>
        <v>0.9989158957433375</v>
      </c>
      <c r="BG129" s="27">
        <f t="shared" si="309"/>
        <v>-0.59920733706104201</v>
      </c>
      <c r="BH129" s="27">
        <f t="shared" si="309"/>
        <v>-0.30419844434930177</v>
      </c>
      <c r="BI129" s="27">
        <f t="shared" si="310"/>
        <v>-0.90340578141034378</v>
      </c>
      <c r="BO129" t="str">
        <f t="shared" si="322"/>
        <v>35 Business and public service associate professionals</v>
      </c>
      <c r="BP129" s="27">
        <f t="shared" si="311"/>
        <v>-6.4845658602905587E-2</v>
      </c>
      <c r="BQ129" s="27">
        <f t="shared" si="311"/>
        <v>-0.32488214740165144</v>
      </c>
      <c r="BR129" s="27">
        <f t="shared" si="311"/>
        <v>-0.39827141751160244</v>
      </c>
      <c r="BS129" s="27">
        <f t="shared" si="311"/>
        <v>-1.1546384927105819</v>
      </c>
      <c r="BT129" s="27">
        <f t="shared" si="312"/>
        <v>-1.5529099102221844</v>
      </c>
      <c r="BZ129" t="str">
        <f t="shared" si="323"/>
        <v>35 Business and public service associate professionals</v>
      </c>
      <c r="CA129" s="68">
        <f t="shared" si="313"/>
        <v>-0.30659255230235249</v>
      </c>
      <c r="CB129" s="68">
        <f t="shared" si="313"/>
        <v>-0.39859518875748812</v>
      </c>
      <c r="CC129" s="68">
        <f t="shared" si="313"/>
        <v>-0.32014161997603274</v>
      </c>
      <c r="CD129" s="68">
        <f t="shared" si="313"/>
        <v>-1.3689990978746676</v>
      </c>
      <c r="CE129" s="68">
        <f t="shared" si="314"/>
        <v>-1.6891407178507003</v>
      </c>
      <c r="CK129" t="str">
        <f t="shared" si="324"/>
        <v>35 Business and public service associate professionals</v>
      </c>
      <c r="CL129" s="68">
        <f t="shared" si="315"/>
        <v>0.10397902466670661</v>
      </c>
      <c r="CM129" s="68">
        <f t="shared" si="315"/>
        <v>3.4352985427588134E-4</v>
      </c>
      <c r="CN129" s="68">
        <f t="shared" si="315"/>
        <v>7.8828050086926948E-2</v>
      </c>
      <c r="CO129" s="68">
        <f t="shared" si="315"/>
        <v>0.29898409376722579</v>
      </c>
      <c r="CP129" s="68">
        <f t="shared" si="316"/>
        <v>0.37781214385415274</v>
      </c>
    </row>
    <row r="130" spans="1:94" x14ac:dyDescent="0.2">
      <c r="A130" t="str">
        <f t="shared" si="298"/>
        <v>41 Administrative occupations</v>
      </c>
      <c r="B130" s="27">
        <f t="shared" si="299"/>
        <v>5.3287635580695714E-2</v>
      </c>
      <c r="C130" s="27">
        <f t="shared" si="299"/>
        <v>8.8021929385710573E-2</v>
      </c>
      <c r="D130" s="27">
        <f t="shared" si="299"/>
        <v>0.10616507690751159</v>
      </c>
      <c r="E130" s="27">
        <f t="shared" si="299"/>
        <v>0.23209764457090198</v>
      </c>
      <c r="F130" s="27">
        <f t="shared" si="300"/>
        <v>0.33826272147841357</v>
      </c>
      <c r="L130" t="str">
        <f t="shared" si="317"/>
        <v>41 Administrative occupations</v>
      </c>
      <c r="M130" s="27">
        <f t="shared" si="301"/>
        <v>0.88876330431319417</v>
      </c>
      <c r="N130" s="27">
        <f t="shared" si="301"/>
        <v>0.38224015722046722</v>
      </c>
      <c r="O130" s="27">
        <f t="shared" si="301"/>
        <v>1.3014389843300638</v>
      </c>
      <c r="P130" s="27">
        <f t="shared" si="301"/>
        <v>2.1095386031723855</v>
      </c>
      <c r="Q130" s="27">
        <f t="shared" si="302"/>
        <v>3.4109775875024493</v>
      </c>
      <c r="W130" t="str">
        <f t="shared" si="318"/>
        <v>41 Administrative occupations</v>
      </c>
      <c r="X130" s="27">
        <f t="shared" si="303"/>
        <v>1.1543961691713704</v>
      </c>
      <c r="Y130" s="27">
        <f t="shared" si="303"/>
        <v>0.46563034675514281</v>
      </c>
      <c r="Z130" s="27">
        <f t="shared" si="303"/>
        <v>2.3701639667784811</v>
      </c>
      <c r="AA130" s="27">
        <f t="shared" si="303"/>
        <v>3.3366559951206085</v>
      </c>
      <c r="AB130" s="27">
        <f t="shared" si="304"/>
        <v>5.7068199618990896</v>
      </c>
      <c r="AH130" t="str">
        <f t="shared" si="319"/>
        <v>41 Administrative occupations</v>
      </c>
      <c r="AI130" s="27">
        <f t="shared" si="305"/>
        <v>0.56754103378488185</v>
      </c>
      <c r="AJ130" s="27">
        <f t="shared" si="305"/>
        <v>0.29529092087342335</v>
      </c>
      <c r="AK130" s="27">
        <f t="shared" si="305"/>
        <v>0.73256899311914125</v>
      </c>
      <c r="AL130" s="27">
        <f t="shared" si="305"/>
        <v>1.1328598170128528</v>
      </c>
      <c r="AM130" s="27">
        <f t="shared" si="306"/>
        <v>1.865428810131994</v>
      </c>
      <c r="AS130" t="str">
        <f t="shared" si="320"/>
        <v>41 Administrative occupations</v>
      </c>
      <c r="AT130" s="27">
        <f t="shared" si="307"/>
        <v>0.36041236855404257</v>
      </c>
      <c r="AU130" s="27">
        <f t="shared" si="307"/>
        <v>0.21116665520634204</v>
      </c>
      <c r="AV130" s="27">
        <f t="shared" si="307"/>
        <v>0.2866140051746271</v>
      </c>
      <c r="AW130" s="27">
        <f t="shared" si="307"/>
        <v>0.82601011049481254</v>
      </c>
      <c r="AX130" s="27">
        <f t="shared" si="308"/>
        <v>1.1126241156694396</v>
      </c>
      <c r="BD130" t="str">
        <f t="shared" si="321"/>
        <v>41 Administrative occupations</v>
      </c>
      <c r="BE130" s="27">
        <f t="shared" si="309"/>
        <v>-1.2433516878128508</v>
      </c>
      <c r="BF130" s="27">
        <f t="shared" si="309"/>
        <v>1.1888011916163119</v>
      </c>
      <c r="BG130" s="27">
        <f t="shared" si="309"/>
        <v>-0.80197110497353563</v>
      </c>
      <c r="BH130" s="27">
        <f t="shared" si="309"/>
        <v>-3.1883922028513503</v>
      </c>
      <c r="BI130" s="27">
        <f t="shared" si="310"/>
        <v>-3.9903633078248859</v>
      </c>
      <c r="BO130" t="str">
        <f t="shared" si="322"/>
        <v>41 Administrative occupations</v>
      </c>
      <c r="BP130" s="27">
        <f t="shared" si="311"/>
        <v>-1.9566078734749635</v>
      </c>
      <c r="BQ130" s="27">
        <f t="shared" si="311"/>
        <v>-9.5940153189435051E-2</v>
      </c>
      <c r="BR130" s="27">
        <f t="shared" si="311"/>
        <v>-0.8814292554711205</v>
      </c>
      <c r="BS130" s="27">
        <f t="shared" si="311"/>
        <v>-4.7969743238304936</v>
      </c>
      <c r="BT130" s="27">
        <f t="shared" si="312"/>
        <v>-5.6784035793016141</v>
      </c>
      <c r="BZ130" t="str">
        <f t="shared" si="323"/>
        <v>41 Administrative occupations</v>
      </c>
      <c r="CA130" s="68">
        <f t="shared" si="313"/>
        <v>-1.0883531135862246</v>
      </c>
      <c r="CB130" s="68">
        <f t="shared" si="313"/>
        <v>-1.2047403255612554</v>
      </c>
      <c r="CC130" s="68">
        <f t="shared" si="313"/>
        <v>-1.7338897058011451</v>
      </c>
      <c r="CD130" s="68">
        <f t="shared" si="313"/>
        <v>-3.5115570888099388</v>
      </c>
      <c r="CE130" s="68">
        <f t="shared" si="314"/>
        <v>-5.2454467946110839</v>
      </c>
      <c r="CK130" t="str">
        <f t="shared" si="324"/>
        <v>41 Administrative occupations</v>
      </c>
      <c r="CL130" s="68">
        <f t="shared" si="315"/>
        <v>0.15562326185509789</v>
      </c>
      <c r="CM130" s="68">
        <f t="shared" si="315"/>
        <v>-0.12309459255247712</v>
      </c>
      <c r="CN130" s="68">
        <f t="shared" si="315"/>
        <v>-0.3590572456357497</v>
      </c>
      <c r="CO130" s="68">
        <f t="shared" si="315"/>
        <v>-0.30926911897516585</v>
      </c>
      <c r="CP130" s="68">
        <f t="shared" si="316"/>
        <v>-0.66832636461091555</v>
      </c>
    </row>
    <row r="131" spans="1:94" x14ac:dyDescent="0.2">
      <c r="A131" t="str">
        <f t="shared" si="298"/>
        <v>42 Secretarial and related occupations</v>
      </c>
      <c r="B131" s="27">
        <f t="shared" si="299"/>
        <v>1.1777954674341722E-2</v>
      </c>
      <c r="C131" s="27">
        <f t="shared" si="299"/>
        <v>8.0771358869792531E-4</v>
      </c>
      <c r="D131" s="27">
        <f t="shared" si="299"/>
        <v>2.8890271905901876E-2</v>
      </c>
      <c r="E131" s="27">
        <f t="shared" si="299"/>
        <v>6.8633134499582346E-2</v>
      </c>
      <c r="F131" s="27">
        <f t="shared" si="300"/>
        <v>9.7523406405484223E-2</v>
      </c>
      <c r="L131" t="str">
        <f t="shared" si="317"/>
        <v>42 Secretarial and related occupations</v>
      </c>
      <c r="M131" s="27">
        <f t="shared" si="301"/>
        <v>0.14364361570716866</v>
      </c>
      <c r="N131" s="27">
        <f t="shared" si="301"/>
        <v>4.3039754449844869E-2</v>
      </c>
      <c r="O131" s="27">
        <f t="shared" si="301"/>
        <v>0.37151654681471724</v>
      </c>
      <c r="P131" s="27">
        <f t="shared" si="301"/>
        <v>0.29399132775781078</v>
      </c>
      <c r="Q131" s="27">
        <f t="shared" si="302"/>
        <v>0.66550787457252802</v>
      </c>
      <c r="W131" t="str">
        <f t="shared" si="318"/>
        <v>42 Secretarial and related occupations</v>
      </c>
      <c r="X131" s="27">
        <f t="shared" si="303"/>
        <v>0.10806393359290256</v>
      </c>
      <c r="Y131" s="27">
        <f t="shared" si="303"/>
        <v>2.742982977560704E-2</v>
      </c>
      <c r="Z131" s="27">
        <f t="shared" si="303"/>
        <v>0.77766991262107288</v>
      </c>
      <c r="AA131" s="27">
        <f t="shared" si="303"/>
        <v>1.7481100021713227</v>
      </c>
      <c r="AB131" s="27">
        <f t="shared" si="304"/>
        <v>2.5257799147923956</v>
      </c>
      <c r="AH131" t="str">
        <f t="shared" si="319"/>
        <v>42 Secretarial and related occupations</v>
      </c>
      <c r="AI131" s="27">
        <f t="shared" si="305"/>
        <v>6.4948103600323437E-2</v>
      </c>
      <c r="AJ131" s="27">
        <f t="shared" si="305"/>
        <v>4.4466900837691448E-2</v>
      </c>
      <c r="AK131" s="27">
        <f t="shared" si="305"/>
        <v>0.2394996464087662</v>
      </c>
      <c r="AL131" s="27">
        <f t="shared" si="305"/>
        <v>0.27158936576561743</v>
      </c>
      <c r="AM131" s="27">
        <f t="shared" si="306"/>
        <v>0.51108901217438363</v>
      </c>
      <c r="AS131" t="str">
        <f t="shared" si="320"/>
        <v>42 Secretarial and related occupations</v>
      </c>
      <c r="AT131" s="27">
        <f t="shared" si="307"/>
        <v>1.4652846557138277E-2</v>
      </c>
      <c r="AU131" s="27">
        <f t="shared" si="307"/>
        <v>3.1279888260845601E-2</v>
      </c>
      <c r="AV131" s="27">
        <f t="shared" si="307"/>
        <v>0.15739502747250356</v>
      </c>
      <c r="AW131" s="27">
        <f t="shared" si="307"/>
        <v>1.5138903588192587E-2</v>
      </c>
      <c r="AX131" s="27">
        <f t="shared" si="308"/>
        <v>0.17253393106069614</v>
      </c>
      <c r="BD131" t="str">
        <f t="shared" si="321"/>
        <v>42 Secretarial and related occupations</v>
      </c>
      <c r="BE131" s="27">
        <f t="shared" si="309"/>
        <v>-0.42471579001759796</v>
      </c>
      <c r="BF131" s="27">
        <f t="shared" si="309"/>
        <v>0.14884965451287924</v>
      </c>
      <c r="BG131" s="27">
        <f t="shared" si="309"/>
        <v>-0.32599788488710946</v>
      </c>
      <c r="BH131" s="27">
        <f t="shared" si="309"/>
        <v>-2.8042793241330424</v>
      </c>
      <c r="BI131" s="27">
        <f t="shared" si="310"/>
        <v>-3.1302772090201518</v>
      </c>
      <c r="BO131" t="str">
        <f t="shared" si="322"/>
        <v>42 Secretarial and related occupations</v>
      </c>
      <c r="BP131" s="27">
        <f t="shared" si="311"/>
        <v>-1.2777257773694668</v>
      </c>
      <c r="BQ131" s="27">
        <f t="shared" si="311"/>
        <v>-0.12760499841854145</v>
      </c>
      <c r="BR131" s="27">
        <f t="shared" si="311"/>
        <v>-1.0942138573766251</v>
      </c>
      <c r="BS131" s="27">
        <f t="shared" si="311"/>
        <v>-2.311211621036195</v>
      </c>
      <c r="BT131" s="27">
        <f t="shared" si="312"/>
        <v>-3.4054254784128206</v>
      </c>
      <c r="BZ131" t="str">
        <f t="shared" si="323"/>
        <v>42 Secretarial and related occupations</v>
      </c>
      <c r="CA131" s="68">
        <f t="shared" si="313"/>
        <v>-0.39281796149736614</v>
      </c>
      <c r="CB131" s="68">
        <f t="shared" si="313"/>
        <v>-0.7133226209365513</v>
      </c>
      <c r="CC131" s="68">
        <f t="shared" si="313"/>
        <v>-1.7711031265515007</v>
      </c>
      <c r="CD131" s="68">
        <f t="shared" si="313"/>
        <v>-1.1255896831097432</v>
      </c>
      <c r="CE131" s="68">
        <f t="shared" si="314"/>
        <v>-2.8966928096612441</v>
      </c>
      <c r="CK131" t="str">
        <f t="shared" si="324"/>
        <v>42 Secretarial and related occupations</v>
      </c>
      <c r="CL131" s="68">
        <f t="shared" si="315"/>
        <v>7.8845386151881969E-2</v>
      </c>
      <c r="CM131" s="68">
        <f t="shared" si="315"/>
        <v>-5.0141857089209041E-2</v>
      </c>
      <c r="CN131" s="68">
        <f t="shared" si="315"/>
        <v>-0.15004163048708063</v>
      </c>
      <c r="CO131" s="68">
        <f t="shared" si="315"/>
        <v>-0.24868256578638864</v>
      </c>
      <c r="CP131" s="68">
        <f t="shared" si="316"/>
        <v>-0.39872419627346928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6.4842689711220036E-3</v>
      </c>
      <c r="C132" s="27">
        <f t="shared" si="299"/>
        <v>-1.8564420188515278E-3</v>
      </c>
      <c r="D132" s="27">
        <f t="shared" si="299"/>
        <v>5.459799734559876E-3</v>
      </c>
      <c r="E132" s="27">
        <f t="shared" si="299"/>
        <v>9.5929318208877803E-3</v>
      </c>
      <c r="F132" s="27">
        <f t="shared" si="300"/>
        <v>1.5052731555447656E-2</v>
      </c>
      <c r="L132" t="str">
        <f t="shared" si="317"/>
        <v>51 Skilled agricultural and related trades</v>
      </c>
      <c r="M132" s="27">
        <f t="shared" si="301"/>
        <v>4.4235288979932036E-2</v>
      </c>
      <c r="N132" s="27">
        <f t="shared" si="301"/>
        <v>-4.2413080537897135E-2</v>
      </c>
      <c r="O132" s="27">
        <f t="shared" si="301"/>
        <v>1.0721048601892852E-2</v>
      </c>
      <c r="P132" s="27">
        <f t="shared" si="301"/>
        <v>5.2453398757541486E-2</v>
      </c>
      <c r="Q132" s="27">
        <f t="shared" si="302"/>
        <v>6.3174447359434338E-2</v>
      </c>
      <c r="W132" t="str">
        <f t="shared" si="318"/>
        <v>51 Skilled agricultural and related trades</v>
      </c>
      <c r="X132" s="27">
        <f t="shared" si="303"/>
        <v>0.17170859958035845</v>
      </c>
      <c r="Y132" s="27">
        <f t="shared" si="303"/>
        <v>-7.2638246276606866E-2</v>
      </c>
      <c r="Z132" s="27">
        <f t="shared" si="303"/>
        <v>0.16178045646134809</v>
      </c>
      <c r="AA132" s="27">
        <f t="shared" si="303"/>
        <v>0.63468865575759636</v>
      </c>
      <c r="AB132" s="27">
        <f t="shared" si="304"/>
        <v>0.79646911221894445</v>
      </c>
      <c r="AH132" t="str">
        <f t="shared" si="319"/>
        <v>51 Skilled agricultural and related trades</v>
      </c>
      <c r="AI132" s="27">
        <f t="shared" si="305"/>
        <v>0.1230306779380097</v>
      </c>
      <c r="AJ132" s="27">
        <f t="shared" si="305"/>
        <v>-0.14291341801347135</v>
      </c>
      <c r="AK132" s="27">
        <f t="shared" si="305"/>
        <v>2.7206725017875466E-2</v>
      </c>
      <c r="AL132" s="27">
        <f t="shared" si="305"/>
        <v>0.16208329455062842</v>
      </c>
      <c r="AM132" s="27">
        <f t="shared" si="306"/>
        <v>0.18929001956850389</v>
      </c>
      <c r="AS132" t="str">
        <f t="shared" si="320"/>
        <v>51 Skilled agricultural and related trades</v>
      </c>
      <c r="AT132" s="27">
        <f t="shared" si="307"/>
        <v>0.27317567637449813</v>
      </c>
      <c r="AU132" s="27">
        <f t="shared" si="307"/>
        <v>-0.23252539988143228</v>
      </c>
      <c r="AV132" s="27">
        <f t="shared" si="307"/>
        <v>4.4871106015108575E-3</v>
      </c>
      <c r="AW132" s="27">
        <f t="shared" si="307"/>
        <v>0.2475403592706914</v>
      </c>
      <c r="AX132" s="27">
        <f t="shared" si="308"/>
        <v>0.25202746987220226</v>
      </c>
      <c r="BD132" t="str">
        <f t="shared" si="321"/>
        <v>51 Skilled agricultural and related trades</v>
      </c>
      <c r="BE132" s="27">
        <f t="shared" si="309"/>
        <v>6.6049431465615704E-3</v>
      </c>
      <c r="BF132" s="27">
        <f t="shared" si="309"/>
        <v>-0.24879165895923472</v>
      </c>
      <c r="BG132" s="27">
        <f t="shared" si="309"/>
        <v>-8.3558256277047382E-2</v>
      </c>
      <c r="BH132" s="27">
        <f t="shared" si="309"/>
        <v>5.4712563394900826E-3</v>
      </c>
      <c r="BI132" s="27">
        <f t="shared" si="310"/>
        <v>-7.80869999375573E-2</v>
      </c>
      <c r="BO132" t="str">
        <f t="shared" si="322"/>
        <v>51 Skilled agricultural and related trades</v>
      </c>
      <c r="BP132" s="27">
        <f t="shared" si="311"/>
        <v>0.23679144492547577</v>
      </c>
      <c r="BQ132" s="27">
        <f t="shared" si="311"/>
        <v>-0.64243838128107766</v>
      </c>
      <c r="BR132" s="27">
        <f t="shared" si="311"/>
        <v>-9.5577174909844409E-4</v>
      </c>
      <c r="BS132" s="27">
        <f t="shared" si="311"/>
        <v>1.8405079344548048E-2</v>
      </c>
      <c r="BT132" s="27">
        <f t="shared" si="312"/>
        <v>1.7449307595449604E-2</v>
      </c>
      <c r="BZ132" t="str">
        <f t="shared" si="323"/>
        <v>51 Skilled agricultural and related trades</v>
      </c>
      <c r="CA132" s="68">
        <f t="shared" si="313"/>
        <v>-6.4607668903315485E-2</v>
      </c>
      <c r="CB132" s="68">
        <f t="shared" si="313"/>
        <v>-0.30706416752812671</v>
      </c>
      <c r="CC132" s="68">
        <f t="shared" si="313"/>
        <v>-4.2710173404715723E-2</v>
      </c>
      <c r="CD132" s="68">
        <f t="shared" si="313"/>
        <v>0.16158479966588057</v>
      </c>
      <c r="CE132" s="68">
        <f t="shared" si="314"/>
        <v>0.11887462626116485</v>
      </c>
      <c r="CK132" t="str">
        <f t="shared" si="324"/>
        <v>51 Skilled agricultural and related trades</v>
      </c>
      <c r="CL132" s="68">
        <f t="shared" si="315"/>
        <v>0.21656428842207887</v>
      </c>
      <c r="CM132" s="68">
        <f t="shared" si="315"/>
        <v>-0.38503924063281703</v>
      </c>
      <c r="CN132" s="68">
        <f t="shared" si="315"/>
        <v>2.6255182416159539E-2</v>
      </c>
      <c r="CO132" s="68">
        <f t="shared" si="315"/>
        <v>-0.26127728728850413</v>
      </c>
      <c r="CP132" s="68">
        <f t="shared" si="316"/>
        <v>-0.23502210487234459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5.5849365109072562E-3</v>
      </c>
      <c r="C133" s="27">
        <f t="shared" si="299"/>
        <v>2.9469376322965798E-3</v>
      </c>
      <c r="D133" s="27">
        <f t="shared" si="299"/>
        <v>1.5877867166426834E-3</v>
      </c>
      <c r="E133" s="27">
        <f t="shared" si="299"/>
        <v>1.2729490621422215E-2</v>
      </c>
      <c r="F133" s="27">
        <f t="shared" si="300"/>
        <v>1.4317277338064899E-2</v>
      </c>
      <c r="L133" t="str">
        <f t="shared" si="317"/>
        <v>52 Skilled metal, electrical and electronic trades</v>
      </c>
      <c r="M133" s="27">
        <f t="shared" si="301"/>
        <v>0.13038104604746004</v>
      </c>
      <c r="N133" s="27">
        <f t="shared" si="301"/>
        <v>-5.891958074223913E-2</v>
      </c>
      <c r="O133" s="27">
        <f t="shared" si="301"/>
        <v>0.19852184388505478</v>
      </c>
      <c r="P133" s="27">
        <f t="shared" si="301"/>
        <v>0.46649011540496288</v>
      </c>
      <c r="Q133" s="27">
        <f t="shared" si="302"/>
        <v>0.66501195929001766</v>
      </c>
      <c r="W133" t="str">
        <f t="shared" si="318"/>
        <v>52 Skilled metal, electrical and electronic trades</v>
      </c>
      <c r="X133" s="27">
        <f t="shared" si="303"/>
        <v>0.27739076883100289</v>
      </c>
      <c r="Y133" s="27">
        <f t="shared" si="303"/>
        <v>-0.32627711700477735</v>
      </c>
      <c r="Z133" s="27">
        <f t="shared" si="303"/>
        <v>0.2055537107850991</v>
      </c>
      <c r="AA133" s="27">
        <f t="shared" si="303"/>
        <v>0.3878995356852728</v>
      </c>
      <c r="AB133" s="27">
        <f t="shared" si="304"/>
        <v>0.5934532464703719</v>
      </c>
      <c r="AH133" t="str">
        <f t="shared" si="319"/>
        <v>52 Skilled metal, electrical and electronic trades</v>
      </c>
      <c r="AI133" s="27">
        <f t="shared" si="305"/>
        <v>0.11771634840867162</v>
      </c>
      <c r="AJ133" s="27">
        <f t="shared" si="305"/>
        <v>-9.7655942294382792E-2</v>
      </c>
      <c r="AK133" s="27">
        <f t="shared" si="305"/>
        <v>5.3551255384074126E-2</v>
      </c>
      <c r="AL133" s="27">
        <f t="shared" si="305"/>
        <v>0.16287514604781417</v>
      </c>
      <c r="AM133" s="27">
        <f t="shared" si="306"/>
        <v>0.21642640143188829</v>
      </c>
      <c r="AS133" t="str">
        <f t="shared" si="320"/>
        <v>52 Skilled metal, electrical and electronic trades</v>
      </c>
      <c r="AT133" s="27">
        <f t="shared" si="307"/>
        <v>0.35673891621868314</v>
      </c>
      <c r="AU133" s="27">
        <f t="shared" si="307"/>
        <v>-0.28532486685764269</v>
      </c>
      <c r="AV133" s="27">
        <f t="shared" si="307"/>
        <v>4.686070658135133E-2</v>
      </c>
      <c r="AW133" s="27">
        <f t="shared" si="307"/>
        <v>0.41568888585623931</v>
      </c>
      <c r="AX133" s="27">
        <f t="shared" si="308"/>
        <v>0.46254959243759064</v>
      </c>
      <c r="BD133" t="str">
        <f t="shared" si="321"/>
        <v>52 Skilled metal, electrical and electronic trades</v>
      </c>
      <c r="BE133" s="27">
        <f t="shared" si="309"/>
        <v>6.4443680467835662E-2</v>
      </c>
      <c r="BF133" s="27">
        <f t="shared" si="309"/>
        <v>-0.65059279897893774</v>
      </c>
      <c r="BG133" s="27">
        <f t="shared" si="309"/>
        <v>-0.25380785384053972</v>
      </c>
      <c r="BH133" s="27">
        <f t="shared" si="309"/>
        <v>-0.42657557188920059</v>
      </c>
      <c r="BI133" s="27">
        <f t="shared" si="310"/>
        <v>-0.68038342572974031</v>
      </c>
      <c r="BO133" t="str">
        <f t="shared" si="322"/>
        <v>52 Skilled metal, electrical and electronic trades</v>
      </c>
      <c r="BP133" s="27">
        <f t="shared" si="311"/>
        <v>0.75498898805611425</v>
      </c>
      <c r="BQ133" s="27">
        <f t="shared" si="311"/>
        <v>-1.338950929354418</v>
      </c>
      <c r="BR133" s="27">
        <f t="shared" si="311"/>
        <v>-9.3302073819462095E-2</v>
      </c>
      <c r="BS133" s="27">
        <f t="shared" si="311"/>
        <v>-0.69184234246164333</v>
      </c>
      <c r="BT133" s="27">
        <f t="shared" si="312"/>
        <v>-0.78514441628110543</v>
      </c>
      <c r="BZ133" t="str">
        <f t="shared" si="323"/>
        <v>52 Skilled metal, electrical and electronic trades</v>
      </c>
      <c r="CA133" s="68">
        <f t="shared" si="313"/>
        <v>-0.37880073595789288</v>
      </c>
      <c r="CB133" s="68">
        <f t="shared" si="313"/>
        <v>-0.50544989676753271</v>
      </c>
      <c r="CC133" s="68">
        <f t="shared" si="313"/>
        <v>4.8233674436333196E-3</v>
      </c>
      <c r="CD133" s="68">
        <f t="shared" si="313"/>
        <v>-1.0018383865062073</v>
      </c>
      <c r="CE133" s="68">
        <f t="shared" si="314"/>
        <v>-0.99701501906257395</v>
      </c>
      <c r="CK133" t="str">
        <f t="shared" si="324"/>
        <v>52 Skilled metal, electrical and electronic trades</v>
      </c>
      <c r="CL133" s="68">
        <f t="shared" si="315"/>
        <v>0.16257917746616946</v>
      </c>
      <c r="CM133" s="68">
        <f t="shared" si="315"/>
        <v>-0.23076558571487882</v>
      </c>
      <c r="CN133" s="68">
        <f t="shared" si="315"/>
        <v>0.10896377798241441</v>
      </c>
      <c r="CO133" s="68">
        <f t="shared" si="315"/>
        <v>-0.24709793336728147</v>
      </c>
      <c r="CP133" s="68">
        <f t="shared" si="316"/>
        <v>-0.13813415538486706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-4.6857624439892113E-3</v>
      </c>
      <c r="C134" s="27">
        <f t="shared" si="299"/>
        <v>-1.3717398168782893E-3</v>
      </c>
      <c r="D134" s="27">
        <f t="shared" si="299"/>
        <v>4.831015210078728E-3</v>
      </c>
      <c r="E134" s="27">
        <f t="shared" si="299"/>
        <v>1.0953873629094123E-3</v>
      </c>
      <c r="F134" s="27">
        <f t="shared" si="300"/>
        <v>5.9264025729881403E-3</v>
      </c>
      <c r="L134" t="str">
        <f t="shared" si="317"/>
        <v>53 Skilled construction and building trades</v>
      </c>
      <c r="M134" s="27">
        <f t="shared" si="301"/>
        <v>3.8835857858696865E-2</v>
      </c>
      <c r="N134" s="27">
        <f t="shared" si="301"/>
        <v>-5.0545078441686098E-3</v>
      </c>
      <c r="O134" s="27">
        <f t="shared" si="301"/>
        <v>3.2603883460096905E-2</v>
      </c>
      <c r="P134" s="27">
        <f t="shared" si="301"/>
        <v>6.1550030865324512E-2</v>
      </c>
      <c r="Q134" s="27">
        <f t="shared" si="302"/>
        <v>9.4153914325421417E-2</v>
      </c>
      <c r="W134" t="str">
        <f t="shared" si="318"/>
        <v>53 Skilled construction and building trades</v>
      </c>
      <c r="X134" s="27">
        <f t="shared" si="303"/>
        <v>3.3926997951645776E-2</v>
      </c>
      <c r="Y134" s="27">
        <f t="shared" si="303"/>
        <v>-0.11225279310680758</v>
      </c>
      <c r="Z134" s="27">
        <f t="shared" si="303"/>
        <v>7.4604451100655056E-2</v>
      </c>
      <c r="AA134" s="27">
        <f t="shared" si="303"/>
        <v>7.218433571588434E-2</v>
      </c>
      <c r="AB134" s="27">
        <f t="shared" si="304"/>
        <v>0.1467887868165394</v>
      </c>
      <c r="AH134" t="str">
        <f t="shared" si="319"/>
        <v>53 Skilled construction and building trades</v>
      </c>
      <c r="AI134" s="27">
        <f t="shared" si="305"/>
        <v>0.1143739288087483</v>
      </c>
      <c r="AJ134" s="27">
        <f t="shared" si="305"/>
        <v>-8.8424019194132342E-2</v>
      </c>
      <c r="AK134" s="27">
        <f t="shared" si="305"/>
        <v>5.588628112710825E-2</v>
      </c>
      <c r="AL134" s="27">
        <f t="shared" si="305"/>
        <v>7.5852105447243634E-2</v>
      </c>
      <c r="AM134" s="27">
        <f t="shared" si="306"/>
        <v>0.13173838657435188</v>
      </c>
      <c r="AS134" t="str">
        <f t="shared" si="320"/>
        <v>53 Skilled construction and building trades</v>
      </c>
      <c r="AT134" s="27">
        <f t="shared" si="307"/>
        <v>1.6397206180789992E-2</v>
      </c>
      <c r="AU134" s="27">
        <f t="shared" si="307"/>
        <v>-4.7194255245343597E-2</v>
      </c>
      <c r="AV134" s="27">
        <f t="shared" si="307"/>
        <v>7.9122269775580012E-2</v>
      </c>
      <c r="AW134" s="27">
        <f t="shared" si="307"/>
        <v>1.1258764977402413E-2</v>
      </c>
      <c r="AX134" s="27">
        <f t="shared" si="308"/>
        <v>9.0381034752982425E-2</v>
      </c>
      <c r="BD134" t="str">
        <f t="shared" si="321"/>
        <v>53 Skilled construction and building trades</v>
      </c>
      <c r="BE134" s="27">
        <f t="shared" si="309"/>
        <v>-0.92471491407436446</v>
      </c>
      <c r="BF134" s="27">
        <f t="shared" si="309"/>
        <v>-0.32503700380859168</v>
      </c>
      <c r="BG134" s="27">
        <f t="shared" si="309"/>
        <v>-0.43831994039364464</v>
      </c>
      <c r="BH134" s="27">
        <f t="shared" si="309"/>
        <v>-1.0669138062708639</v>
      </c>
      <c r="BI134" s="27">
        <f t="shared" si="310"/>
        <v>-1.5052337466645085</v>
      </c>
      <c r="BO134" t="str">
        <f t="shared" si="322"/>
        <v>53 Skilled construction and building trades</v>
      </c>
      <c r="BP134" s="27">
        <f t="shared" si="311"/>
        <v>0.77190503536875354</v>
      </c>
      <c r="BQ134" s="27">
        <f t="shared" si="311"/>
        <v>-1.2656033510904949</v>
      </c>
      <c r="BR134" s="27">
        <f t="shared" si="311"/>
        <v>0.32358569473126142</v>
      </c>
      <c r="BS134" s="27">
        <f t="shared" si="311"/>
        <v>-0.34301279342785129</v>
      </c>
      <c r="BT134" s="27">
        <f t="shared" si="312"/>
        <v>-1.9427098696589873E-2</v>
      </c>
      <c r="BZ134" t="str">
        <f t="shared" si="323"/>
        <v>53 Skilled construction and building trades</v>
      </c>
      <c r="CA134" s="68">
        <f t="shared" si="313"/>
        <v>-0.58470607842122879</v>
      </c>
      <c r="CB134" s="68">
        <f t="shared" si="313"/>
        <v>-0.34665450495506667</v>
      </c>
      <c r="CC134" s="68">
        <f t="shared" si="313"/>
        <v>0.20162793153761793</v>
      </c>
      <c r="CD134" s="68">
        <f t="shared" si="313"/>
        <v>-0.21211390216286086</v>
      </c>
      <c r="CE134" s="68">
        <f t="shared" si="314"/>
        <v>-1.0485970625242924E-2</v>
      </c>
      <c r="CK134" t="str">
        <f t="shared" si="324"/>
        <v>53 Skilled construction and building trades</v>
      </c>
      <c r="CL134" s="68">
        <f t="shared" si="315"/>
        <v>-9.140166328751187E-2</v>
      </c>
      <c r="CM134" s="68">
        <f t="shared" si="315"/>
        <v>-0.32002532031471209</v>
      </c>
      <c r="CN134" s="68">
        <f t="shared" si="315"/>
        <v>-0.18134938070620588</v>
      </c>
      <c r="CO134" s="68">
        <f t="shared" si="315"/>
        <v>-0.7416595866276573</v>
      </c>
      <c r="CP134" s="68">
        <f t="shared" si="316"/>
        <v>-0.92300896733386317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6.2193759302993853E-3</v>
      </c>
      <c r="C135" s="27">
        <f t="shared" si="299"/>
        <v>5.5362619244282221E-3</v>
      </c>
      <c r="D135" s="27">
        <f t="shared" si="299"/>
        <v>2.4982414197199571E-2</v>
      </c>
      <c r="E135" s="27">
        <f t="shared" si="299"/>
        <v>3.4848089132823237E-2</v>
      </c>
      <c r="F135" s="27">
        <f t="shared" si="300"/>
        <v>5.9830503330022808E-2</v>
      </c>
      <c r="L135" t="str">
        <f t="shared" si="317"/>
        <v>54 Textiles, printing and other skilled trades</v>
      </c>
      <c r="M135" s="27">
        <f t="shared" si="301"/>
        <v>8.5600377051101684E-2</v>
      </c>
      <c r="N135" s="27">
        <f t="shared" si="301"/>
        <v>4.2117585164201277E-2</v>
      </c>
      <c r="O135" s="27">
        <f t="shared" si="301"/>
        <v>0.20315822504790904</v>
      </c>
      <c r="P135" s="27">
        <f t="shared" si="301"/>
        <v>0.45254840216008785</v>
      </c>
      <c r="Q135" s="27">
        <f t="shared" si="302"/>
        <v>0.65570662720799688</v>
      </c>
      <c r="W135" t="str">
        <f t="shared" si="318"/>
        <v>54 Textiles, printing and other skilled trades</v>
      </c>
      <c r="X135" s="27">
        <f t="shared" si="303"/>
        <v>0.10275973559148843</v>
      </c>
      <c r="Y135" s="27">
        <f t="shared" si="303"/>
        <v>-0.12785596810832467</v>
      </c>
      <c r="Z135" s="27">
        <f t="shared" si="303"/>
        <v>0.44429797525937142</v>
      </c>
      <c r="AA135" s="27">
        <f t="shared" si="303"/>
        <v>0.70068090269478178</v>
      </c>
      <c r="AB135" s="27">
        <f t="shared" si="304"/>
        <v>1.1449788779541532</v>
      </c>
      <c r="AH135" t="str">
        <f t="shared" si="319"/>
        <v>54 Textiles, printing and other skilled trades</v>
      </c>
      <c r="AI135" s="27">
        <f t="shared" si="305"/>
        <v>7.2978432297766682E-3</v>
      </c>
      <c r="AJ135" s="27">
        <f t="shared" si="305"/>
        <v>-2.9720946122719138E-2</v>
      </c>
      <c r="AK135" s="27">
        <f t="shared" si="305"/>
        <v>7.2890235919417345E-2</v>
      </c>
      <c r="AL135" s="27">
        <f t="shared" si="305"/>
        <v>0.2001623566476417</v>
      </c>
      <c r="AM135" s="27">
        <f t="shared" si="306"/>
        <v>0.27305259256705905</v>
      </c>
      <c r="AS135" t="str">
        <f t="shared" si="320"/>
        <v>54 Textiles, printing and other skilled trades</v>
      </c>
      <c r="AT135" s="27">
        <f t="shared" si="307"/>
        <v>1.4937261378524802E-2</v>
      </c>
      <c r="AU135" s="27">
        <f t="shared" si="307"/>
        <v>-3.7578089489580413E-2</v>
      </c>
      <c r="AV135" s="27">
        <f t="shared" si="307"/>
        <v>0.12395763636432966</v>
      </c>
      <c r="AW135" s="27">
        <f t="shared" si="307"/>
        <v>0.21473030258648873</v>
      </c>
      <c r="AX135" s="27">
        <f t="shared" si="308"/>
        <v>0.33868793895081839</v>
      </c>
      <c r="BD135" t="str">
        <f t="shared" si="321"/>
        <v>54 Textiles, printing and other skilled trades</v>
      </c>
      <c r="BE135" s="27">
        <f t="shared" si="309"/>
        <v>-0.37005082840093007</v>
      </c>
      <c r="BF135" s="27">
        <f t="shared" si="309"/>
        <v>-0.19282137513858544</v>
      </c>
      <c r="BG135" s="27">
        <f t="shared" si="309"/>
        <v>0.58214870092739623</v>
      </c>
      <c r="BH135" s="27">
        <f t="shared" si="309"/>
        <v>0.60137052756735265</v>
      </c>
      <c r="BI135" s="27">
        <f t="shared" si="310"/>
        <v>1.1835192284947489</v>
      </c>
      <c r="BO135" t="str">
        <f t="shared" si="322"/>
        <v>54 Textiles, printing and other skilled trades</v>
      </c>
      <c r="BP135" s="27">
        <f t="shared" si="311"/>
        <v>-0.65256708653807483</v>
      </c>
      <c r="BQ135" s="27">
        <f t="shared" si="311"/>
        <v>-0.38315177930823863</v>
      </c>
      <c r="BR135" s="27">
        <f t="shared" si="311"/>
        <v>-0.18825806337273265</v>
      </c>
      <c r="BS135" s="27">
        <f t="shared" si="311"/>
        <v>-0.41314851298073219</v>
      </c>
      <c r="BT135" s="27">
        <f t="shared" si="312"/>
        <v>-0.60140657635346484</v>
      </c>
      <c r="BZ135" t="str">
        <f t="shared" si="323"/>
        <v>54 Textiles, printing and other skilled trades</v>
      </c>
      <c r="CA135" s="68">
        <f t="shared" si="313"/>
        <v>-0.62792983248191669</v>
      </c>
      <c r="CB135" s="68">
        <f t="shared" si="313"/>
        <v>-0.52052974460212909</v>
      </c>
      <c r="CC135" s="68">
        <f t="shared" si="313"/>
        <v>0.4061596257873239</v>
      </c>
      <c r="CD135" s="68">
        <f t="shared" si="313"/>
        <v>-0.64211176557245686</v>
      </c>
      <c r="CE135" s="68">
        <f t="shared" si="314"/>
        <v>-0.23595213978513296</v>
      </c>
      <c r="CK135" t="str">
        <f t="shared" si="324"/>
        <v>54 Textiles, printing and other skilled trades</v>
      </c>
      <c r="CL135" s="68">
        <f t="shared" si="315"/>
        <v>-5.9228703130549842E-2</v>
      </c>
      <c r="CM135" s="68">
        <f t="shared" si="315"/>
        <v>-0.18577832242581493</v>
      </c>
      <c r="CN135" s="68">
        <f t="shared" si="315"/>
        <v>-0.25135515758713978</v>
      </c>
      <c r="CO135" s="68">
        <f t="shared" si="315"/>
        <v>-0.3253957024682993</v>
      </c>
      <c r="CP135" s="68">
        <f t="shared" si="316"/>
        <v>-0.57675086005543907</v>
      </c>
    </row>
    <row r="136" spans="1:94" x14ac:dyDescent="0.2">
      <c r="A136" t="str">
        <f t="shared" si="298"/>
        <v>61 Caring personal service occupations</v>
      </c>
      <c r="B136" s="27">
        <f t="shared" si="299"/>
        <v>1.3082200334223602E-2</v>
      </c>
      <c r="C136" s="27">
        <f t="shared" si="299"/>
        <v>5.9071073523209172E-4</v>
      </c>
      <c r="D136" s="27">
        <f t="shared" si="299"/>
        <v>2.1555956258916029E-2</v>
      </c>
      <c r="E136" s="27">
        <f t="shared" si="299"/>
        <v>3.2504449529722909E-2</v>
      </c>
      <c r="F136" s="27">
        <f t="shared" si="300"/>
        <v>5.4060405788638938E-2</v>
      </c>
      <c r="L136" t="str">
        <f t="shared" si="317"/>
        <v>61 Caring personal service occupations</v>
      </c>
      <c r="M136" s="27">
        <f t="shared" si="301"/>
        <v>0.89135705901745421</v>
      </c>
      <c r="N136" s="27">
        <f t="shared" si="301"/>
        <v>4.9551763066943089E-2</v>
      </c>
      <c r="O136" s="27">
        <f t="shared" si="301"/>
        <v>0.99045472159925296</v>
      </c>
      <c r="P136" s="27">
        <f t="shared" si="301"/>
        <v>1.3776476090030725</v>
      </c>
      <c r="Q136" s="27">
        <f t="shared" si="302"/>
        <v>2.3681023306023254</v>
      </c>
      <c r="W136" t="str">
        <f t="shared" si="318"/>
        <v>61 Caring personal service occupations</v>
      </c>
      <c r="X136" s="27">
        <f t="shared" si="303"/>
        <v>1.7273106271603611</v>
      </c>
      <c r="Y136" s="27">
        <f t="shared" si="303"/>
        <v>-0.49297027155606088</v>
      </c>
      <c r="Z136" s="27">
        <f t="shared" si="303"/>
        <v>1.3067184546625477</v>
      </c>
      <c r="AA136" s="27">
        <f t="shared" si="303"/>
        <v>1.6879254898833711</v>
      </c>
      <c r="AB136" s="27">
        <f t="shared" si="304"/>
        <v>2.9946439445459188</v>
      </c>
      <c r="AH136" t="str">
        <f t="shared" si="319"/>
        <v>61 Caring personal service occupations</v>
      </c>
      <c r="AI136" s="27">
        <f t="shared" si="305"/>
        <v>0.64538812740026419</v>
      </c>
      <c r="AJ136" s="27">
        <f t="shared" si="305"/>
        <v>-0.31174587521973418</v>
      </c>
      <c r="AK136" s="27">
        <f t="shared" si="305"/>
        <v>1.247175137828993E-2</v>
      </c>
      <c r="AL136" s="27">
        <f t="shared" si="305"/>
        <v>0.27287707713789455</v>
      </c>
      <c r="AM136" s="27">
        <f t="shared" si="306"/>
        <v>0.28534882851618448</v>
      </c>
      <c r="AS136" t="str">
        <f t="shared" si="320"/>
        <v>61 Caring personal service occupations</v>
      </c>
      <c r="AT136" s="27">
        <f t="shared" si="307"/>
        <v>0.68944699653584651</v>
      </c>
      <c r="AU136" s="27">
        <f t="shared" si="307"/>
        <v>-0.14385956605951922</v>
      </c>
      <c r="AV136" s="27">
        <f t="shared" si="307"/>
        <v>0.11063331348808081</v>
      </c>
      <c r="AW136" s="27">
        <f t="shared" si="307"/>
        <v>0.26818751560558862</v>
      </c>
      <c r="AX136" s="27">
        <f t="shared" si="308"/>
        <v>0.37882082909366943</v>
      </c>
      <c r="BD136" t="str">
        <f t="shared" si="321"/>
        <v>61 Caring personal service occupations</v>
      </c>
      <c r="BE136" s="27">
        <f t="shared" si="309"/>
        <v>2.2913004317675494</v>
      </c>
      <c r="BF136" s="27">
        <f t="shared" si="309"/>
        <v>2.4218098028899959E-2</v>
      </c>
      <c r="BG136" s="27">
        <f t="shared" si="309"/>
        <v>0.59174697079694383</v>
      </c>
      <c r="BH136" s="27">
        <f t="shared" si="309"/>
        <v>2.7975854664819835</v>
      </c>
      <c r="BI136" s="27">
        <f t="shared" si="310"/>
        <v>3.3893324372789273</v>
      </c>
      <c r="BO136" t="str">
        <f t="shared" si="322"/>
        <v>61 Caring personal service occupations</v>
      </c>
      <c r="BP136" s="27">
        <f t="shared" si="311"/>
        <v>-6.9467046450176539E-2</v>
      </c>
      <c r="BQ136" s="27">
        <f t="shared" si="311"/>
        <v>-1.3111833928578402</v>
      </c>
      <c r="BR136" s="27">
        <f t="shared" si="311"/>
        <v>-0.37658760780885991</v>
      </c>
      <c r="BS136" s="27">
        <f t="shared" si="311"/>
        <v>-2.3884592073425495</v>
      </c>
      <c r="BT136" s="27">
        <f t="shared" si="312"/>
        <v>-2.7650468151514094</v>
      </c>
      <c r="BZ136" t="str">
        <f t="shared" si="323"/>
        <v>61 Caring personal service occupations</v>
      </c>
      <c r="CA136" s="68">
        <f t="shared" si="313"/>
        <v>-1.8542716834436916</v>
      </c>
      <c r="CB136" s="68">
        <f t="shared" si="313"/>
        <v>-0.50479367010223886</v>
      </c>
      <c r="CC136" s="68">
        <f t="shared" si="313"/>
        <v>-0.39534639504616376</v>
      </c>
      <c r="CD136" s="68">
        <f t="shared" si="313"/>
        <v>-0.37076905925332149</v>
      </c>
      <c r="CE136" s="68">
        <f t="shared" si="314"/>
        <v>-0.76611545429948524</v>
      </c>
      <c r="CK136" t="str">
        <f t="shared" si="324"/>
        <v>61 Caring personal service occupations</v>
      </c>
      <c r="CL136" s="68">
        <f t="shared" si="315"/>
        <v>-8.9101418660654463E-2</v>
      </c>
      <c r="CM136" s="68">
        <f t="shared" si="315"/>
        <v>-5.6434639234478334E-3</v>
      </c>
      <c r="CN136" s="68">
        <f t="shared" si="315"/>
        <v>0.11928488434256157</v>
      </c>
      <c r="CO136" s="68">
        <f t="shared" si="315"/>
        <v>0.15588549848890965</v>
      </c>
      <c r="CP136" s="68">
        <f t="shared" si="316"/>
        <v>0.27517038283147122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1.0741572769009264E-2</v>
      </c>
      <c r="C137" s="27">
        <f t="shared" si="299"/>
        <v>4.8368321619923355E-3</v>
      </c>
      <c r="D137" s="27">
        <f t="shared" si="299"/>
        <v>5.5205674366920685E-3</v>
      </c>
      <c r="E137" s="27">
        <f t="shared" si="299"/>
        <v>1.4127853917874814E-2</v>
      </c>
      <c r="F137" s="27">
        <f t="shared" si="300"/>
        <v>1.9648421354566882E-2</v>
      </c>
      <c r="L137" t="str">
        <f t="shared" si="317"/>
        <v>62 Leisure, travel and related personal service occupations</v>
      </c>
      <c r="M137" s="27">
        <f t="shared" si="301"/>
        <v>0.1475810568377664</v>
      </c>
      <c r="N137" s="27">
        <f t="shared" si="301"/>
        <v>-2.897559194667032E-2</v>
      </c>
      <c r="O137" s="27">
        <f t="shared" si="301"/>
        <v>5.3020103788320005E-2</v>
      </c>
      <c r="P137" s="27">
        <f t="shared" si="301"/>
        <v>0.17912482943564845</v>
      </c>
      <c r="Q137" s="27">
        <f t="shared" si="302"/>
        <v>0.23214493322396845</v>
      </c>
      <c r="W137" t="str">
        <f t="shared" si="318"/>
        <v>62 Leisure, travel and related personal service occupations</v>
      </c>
      <c r="X137" s="27">
        <f t="shared" si="303"/>
        <v>0.65945851466502869</v>
      </c>
      <c r="Y137" s="27">
        <f t="shared" si="303"/>
        <v>-0.30075757021949778</v>
      </c>
      <c r="Z137" s="27">
        <f t="shared" si="303"/>
        <v>0.30179805080396083</v>
      </c>
      <c r="AA137" s="27">
        <f t="shared" si="303"/>
        <v>0.89882184019134082</v>
      </c>
      <c r="AB137" s="27">
        <f t="shared" si="304"/>
        <v>1.2006198909953016</v>
      </c>
      <c r="AH137" t="str">
        <f t="shared" si="319"/>
        <v>62 Leisure, travel and related personal service occupations</v>
      </c>
      <c r="AI137" s="27">
        <f t="shared" si="305"/>
        <v>0.3627177178618195</v>
      </c>
      <c r="AJ137" s="27">
        <f t="shared" si="305"/>
        <v>-0.13664542083376907</v>
      </c>
      <c r="AK137" s="27">
        <f t="shared" si="305"/>
        <v>3.9793332309154383E-2</v>
      </c>
      <c r="AL137" s="27">
        <f t="shared" si="305"/>
        <v>0.47804154477725613</v>
      </c>
      <c r="AM137" s="27">
        <f t="shared" si="306"/>
        <v>0.51783487708641052</v>
      </c>
      <c r="AS137" t="str">
        <f t="shared" si="320"/>
        <v>62 Leisure, travel and related personal service occupations</v>
      </c>
      <c r="AT137" s="27">
        <f t="shared" si="307"/>
        <v>0.47386427816161869</v>
      </c>
      <c r="AU137" s="27">
        <f t="shared" si="307"/>
        <v>-4.5378028917175683E-3</v>
      </c>
      <c r="AV137" s="27">
        <f t="shared" si="307"/>
        <v>9.8039587536648209E-2</v>
      </c>
      <c r="AW137" s="27">
        <f t="shared" si="307"/>
        <v>0.80210392560947552</v>
      </c>
      <c r="AX137" s="27">
        <f t="shared" si="308"/>
        <v>0.90014351314612373</v>
      </c>
      <c r="BD137" t="str">
        <f t="shared" si="321"/>
        <v>62 Leisure, travel and related personal service occupations</v>
      </c>
      <c r="BE137" s="27">
        <f t="shared" si="309"/>
        <v>-3.4282542326407039E-2</v>
      </c>
      <c r="BF137" s="27">
        <f t="shared" si="309"/>
        <v>-9.4099752212940757E-2</v>
      </c>
      <c r="BG137" s="27">
        <f t="shared" si="309"/>
        <v>-0.683072088324014</v>
      </c>
      <c r="BH137" s="27">
        <f t="shared" si="309"/>
        <v>-0.51059686034989671</v>
      </c>
      <c r="BI137" s="27">
        <f t="shared" si="310"/>
        <v>-1.1936689486739107</v>
      </c>
      <c r="BO137" t="str">
        <f t="shared" si="322"/>
        <v>62 Leisure, travel and related personal service occupations</v>
      </c>
      <c r="BP137" s="27">
        <f t="shared" si="311"/>
        <v>-0.19701388781304452</v>
      </c>
      <c r="BQ137" s="27">
        <f t="shared" si="311"/>
        <v>-0.49286897103827787</v>
      </c>
      <c r="BR137" s="27">
        <f t="shared" si="311"/>
        <v>-0.7589893408110111</v>
      </c>
      <c r="BS137" s="27">
        <f t="shared" si="311"/>
        <v>-0.80331549837486582</v>
      </c>
      <c r="BT137" s="27">
        <f t="shared" si="312"/>
        <v>-1.5623048391858769</v>
      </c>
      <c r="BZ137" t="str">
        <f t="shared" si="323"/>
        <v>62 Leisure, travel and related personal service occupations</v>
      </c>
      <c r="CA137" s="68">
        <f t="shared" si="313"/>
        <v>0.13619210127138448</v>
      </c>
      <c r="CB137" s="68">
        <f t="shared" si="313"/>
        <v>-0.63772103602831542</v>
      </c>
      <c r="CC137" s="68">
        <f t="shared" si="313"/>
        <v>-0.26123121051011822</v>
      </c>
      <c r="CD137" s="68">
        <f t="shared" si="313"/>
        <v>-0.72432593790241562</v>
      </c>
      <c r="CE137" s="68">
        <f t="shared" si="314"/>
        <v>-0.98555714841253383</v>
      </c>
      <c r="CK137" t="str">
        <f t="shared" si="324"/>
        <v>62 Leisure, travel and related personal service occupations</v>
      </c>
      <c r="CL137" s="68">
        <f t="shared" si="315"/>
        <v>6.7022996979016591E-2</v>
      </c>
      <c r="CM137" s="68">
        <f t="shared" si="315"/>
        <v>-0.15241434306552559</v>
      </c>
      <c r="CN137" s="68">
        <f t="shared" si="315"/>
        <v>-0.26307110606114859</v>
      </c>
      <c r="CO137" s="68">
        <f t="shared" si="315"/>
        <v>-0.11922960274003569</v>
      </c>
      <c r="CP137" s="68">
        <f t="shared" si="316"/>
        <v>-0.38230070880118427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3.5538048561454226E-5</v>
      </c>
      <c r="C138" s="27">
        <f t="shared" si="299"/>
        <v>3.1176412778011761E-4</v>
      </c>
      <c r="D138" s="27">
        <f t="shared" si="299"/>
        <v>-2.1726277487723895E-5</v>
      </c>
      <c r="E138" s="27">
        <f t="shared" si="299"/>
        <v>8.9042667367780987E-4</v>
      </c>
      <c r="F138" s="27">
        <f t="shared" si="300"/>
        <v>8.6870039619008597E-4</v>
      </c>
      <c r="L138" t="str">
        <f t="shared" si="317"/>
        <v>63 Community and civil enforcement occupations</v>
      </c>
      <c r="M138" s="27">
        <f t="shared" si="301"/>
        <v>-6.9927576326867663E-4</v>
      </c>
      <c r="N138" s="27">
        <f t="shared" si="301"/>
        <v>1.5118648180822529E-2</v>
      </c>
      <c r="O138" s="27">
        <f t="shared" si="301"/>
        <v>-9.7744814297052729E-3</v>
      </c>
      <c r="P138" s="27">
        <f t="shared" si="301"/>
        <v>1.7460702713568803E-2</v>
      </c>
      <c r="Q138" s="27">
        <f t="shared" si="302"/>
        <v>7.6862212838635299E-3</v>
      </c>
      <c r="W138" t="str">
        <f t="shared" si="318"/>
        <v>63 Community and civil enforcement occupations</v>
      </c>
      <c r="X138" s="27">
        <f t="shared" si="303"/>
        <v>1.309767875280532E-2</v>
      </c>
      <c r="Y138" s="27">
        <f t="shared" si="303"/>
        <v>1.0794799199289662E-2</v>
      </c>
      <c r="Z138" s="27">
        <f t="shared" si="303"/>
        <v>4.7103975685711674E-3</v>
      </c>
      <c r="AA138" s="27">
        <f t="shared" si="303"/>
        <v>4.1345305728369891E-2</v>
      </c>
      <c r="AB138" s="27">
        <f t="shared" si="304"/>
        <v>4.6055703296941058E-2</v>
      </c>
      <c r="AH138" t="str">
        <f t="shared" si="319"/>
        <v>63 Community and civil enforcement occupations</v>
      </c>
      <c r="AI138" s="27">
        <f t="shared" si="305"/>
        <v>-4.7783622551438726E-4</v>
      </c>
      <c r="AJ138" s="27">
        <f t="shared" si="305"/>
        <v>1.1889210472237267E-2</v>
      </c>
      <c r="AK138" s="27">
        <f t="shared" si="305"/>
        <v>-1.3396347227671329E-2</v>
      </c>
      <c r="AL138" s="27">
        <f t="shared" si="305"/>
        <v>8.3810647445485414E-3</v>
      </c>
      <c r="AM138" s="27">
        <f t="shared" si="306"/>
        <v>-5.0152824831227877E-3</v>
      </c>
      <c r="AS138" t="str">
        <f t="shared" si="320"/>
        <v>63 Community and civil enforcement occupations</v>
      </c>
      <c r="AT138" s="27">
        <f t="shared" si="307"/>
        <v>-4.5705505431783006E-3</v>
      </c>
      <c r="AU138" s="27">
        <f t="shared" si="307"/>
        <v>8.7849543620552514E-3</v>
      </c>
      <c r="AV138" s="27">
        <f t="shared" si="307"/>
        <v>-1.444664227057875E-2</v>
      </c>
      <c r="AW138" s="27">
        <f t="shared" si="307"/>
        <v>2.1423625575781938E-3</v>
      </c>
      <c r="AX138" s="27">
        <f t="shared" si="308"/>
        <v>-1.2304279713000556E-2</v>
      </c>
      <c r="BD138" t="str">
        <f t="shared" si="321"/>
        <v>63 Community and civil enforcement occupations</v>
      </c>
      <c r="BE138" s="27">
        <f t="shared" si="309"/>
        <v>-6.0727157908732829E-2</v>
      </c>
      <c r="BF138" s="27">
        <f t="shared" si="309"/>
        <v>5.4858258468797841E-2</v>
      </c>
      <c r="BG138" s="27">
        <f t="shared" si="309"/>
        <v>-6.2797736892063485E-2</v>
      </c>
      <c r="BH138" s="27">
        <f t="shared" si="309"/>
        <v>9.8675962096855668E-3</v>
      </c>
      <c r="BI138" s="27">
        <f t="shared" si="310"/>
        <v>-5.2930140682377919E-2</v>
      </c>
      <c r="BO138" t="str">
        <f t="shared" si="322"/>
        <v>63 Community and civil enforcement occupations</v>
      </c>
      <c r="BP138" s="27">
        <f t="shared" si="311"/>
        <v>-2.998101762017652E-2</v>
      </c>
      <c r="BQ138" s="27">
        <f t="shared" si="311"/>
        <v>3.3275530081349314E-2</v>
      </c>
      <c r="BR138" s="27">
        <f t="shared" si="311"/>
        <v>-6.8261354399041158E-2</v>
      </c>
      <c r="BS138" s="27">
        <f t="shared" si="311"/>
        <v>-6.1992136055518399E-3</v>
      </c>
      <c r="BT138" s="27">
        <f t="shared" si="312"/>
        <v>-7.4460568004592997E-2</v>
      </c>
      <c r="BZ138" t="str">
        <f t="shared" si="323"/>
        <v>63 Community and civil enforcement occupations</v>
      </c>
      <c r="CA138" s="68">
        <f t="shared" si="313"/>
        <v>-3.236716998114153E-2</v>
      </c>
      <c r="CB138" s="68">
        <f t="shared" si="313"/>
        <v>2.4460495453544007E-2</v>
      </c>
      <c r="CC138" s="68">
        <f t="shared" si="313"/>
        <v>-4.4462756483092059E-2</v>
      </c>
      <c r="CD138" s="68">
        <f t="shared" si="313"/>
        <v>-2.0854754666446054E-2</v>
      </c>
      <c r="CE138" s="68">
        <f t="shared" si="314"/>
        <v>-6.5317511149538113E-2</v>
      </c>
      <c r="CK138" t="str">
        <f t="shared" si="324"/>
        <v>63 Community and civil enforcement occupations</v>
      </c>
      <c r="CL138" s="68">
        <f t="shared" si="315"/>
        <v>-1.2465956982183189E-2</v>
      </c>
      <c r="CM138" s="68">
        <f t="shared" si="315"/>
        <v>1.1606532124565305E-2</v>
      </c>
      <c r="CN138" s="68">
        <f t="shared" si="315"/>
        <v>-2.7106780352847065E-2</v>
      </c>
      <c r="CO138" s="68">
        <f t="shared" si="315"/>
        <v>-6.3689305630353771E-3</v>
      </c>
      <c r="CP138" s="68">
        <f t="shared" si="316"/>
        <v>-3.3475710915882445E-2</v>
      </c>
    </row>
    <row r="139" spans="1:94" x14ac:dyDescent="0.2">
      <c r="A139" t="str">
        <f t="shared" si="298"/>
        <v>71 Sales occupations</v>
      </c>
      <c r="B139" s="27">
        <f t="shared" si="299"/>
        <v>2.1789746854094461E-2</v>
      </c>
      <c r="C139" s="27">
        <f t="shared" si="299"/>
        <v>-1.0487377121106006E-2</v>
      </c>
      <c r="D139" s="27">
        <f t="shared" si="299"/>
        <v>1.7091310679207883E-2</v>
      </c>
      <c r="E139" s="27">
        <f t="shared" si="299"/>
        <v>4.2624501668937553E-2</v>
      </c>
      <c r="F139" s="27">
        <f t="shared" si="300"/>
        <v>5.9715812348145436E-2</v>
      </c>
      <c r="L139" t="str">
        <f t="shared" si="317"/>
        <v>71 Sales occupations</v>
      </c>
      <c r="M139" s="27">
        <f t="shared" si="301"/>
        <v>0.31116461586730293</v>
      </c>
      <c r="N139" s="27">
        <f t="shared" si="301"/>
        <v>0.18298946899876789</v>
      </c>
      <c r="O139" s="27">
        <f t="shared" si="301"/>
        <v>0.42500279982705713</v>
      </c>
      <c r="P139" s="27">
        <f t="shared" si="301"/>
        <v>1.0898605980526317</v>
      </c>
      <c r="Q139" s="27">
        <f t="shared" si="302"/>
        <v>1.5148633978796888</v>
      </c>
      <c r="W139" t="str">
        <f t="shared" si="318"/>
        <v>71 Sales occupations</v>
      </c>
      <c r="X139" s="27">
        <f t="shared" si="303"/>
        <v>0.65109420116651862</v>
      </c>
      <c r="Y139" s="27">
        <f t="shared" si="303"/>
        <v>0.1624957098782982</v>
      </c>
      <c r="Z139" s="27">
        <f t="shared" si="303"/>
        <v>0.73629809944839852</v>
      </c>
      <c r="AA139" s="27">
        <f t="shared" si="303"/>
        <v>2.087847451017244</v>
      </c>
      <c r="AB139" s="27">
        <f t="shared" si="304"/>
        <v>2.8241455504656425</v>
      </c>
      <c r="AH139" t="str">
        <f t="shared" si="319"/>
        <v>71 Sales occupations</v>
      </c>
      <c r="AI139" s="27">
        <f t="shared" si="305"/>
        <v>7.2721492582302094E-2</v>
      </c>
      <c r="AJ139" s="27">
        <f t="shared" si="305"/>
        <v>5.1492485461142934E-2</v>
      </c>
      <c r="AK139" s="27">
        <f t="shared" si="305"/>
        <v>9.0491971711641916E-2</v>
      </c>
      <c r="AL139" s="27">
        <f t="shared" si="305"/>
        <v>0.47565591149616671</v>
      </c>
      <c r="AM139" s="27">
        <f t="shared" si="306"/>
        <v>0.56614788320780862</v>
      </c>
      <c r="AS139" t="str">
        <f t="shared" si="320"/>
        <v>71 Sales occupations</v>
      </c>
      <c r="AT139" s="27">
        <f t="shared" si="307"/>
        <v>2.0363089934888334E-2</v>
      </c>
      <c r="AU139" s="27">
        <f t="shared" si="307"/>
        <v>3.1688960694375545E-2</v>
      </c>
      <c r="AV139" s="27">
        <f t="shared" si="307"/>
        <v>1.86101361294293E-2</v>
      </c>
      <c r="AW139" s="27">
        <f t="shared" si="307"/>
        <v>0.37088987278097529</v>
      </c>
      <c r="AX139" s="27">
        <f t="shared" si="308"/>
        <v>0.38950000891040459</v>
      </c>
      <c r="BD139" t="str">
        <f t="shared" si="321"/>
        <v>71 Sales occupations</v>
      </c>
      <c r="BE139" s="27">
        <f t="shared" si="309"/>
        <v>-0.88035660889166145</v>
      </c>
      <c r="BF139" s="27">
        <f t="shared" si="309"/>
        <v>1.1637847973906172</v>
      </c>
      <c r="BG139" s="27">
        <f t="shared" si="309"/>
        <v>-0.11197655610656909</v>
      </c>
      <c r="BH139" s="27">
        <f t="shared" si="309"/>
        <v>0.42632230725130427</v>
      </c>
      <c r="BI139" s="27">
        <f t="shared" si="310"/>
        <v>0.31434575114473517</v>
      </c>
      <c r="BO139" t="str">
        <f t="shared" si="322"/>
        <v>71 Sales occupations</v>
      </c>
      <c r="BP139" s="27">
        <f t="shared" si="311"/>
        <v>-1.5319846497186482</v>
      </c>
      <c r="BQ139" s="27">
        <f t="shared" si="311"/>
        <v>-0.53508207706276423</v>
      </c>
      <c r="BR139" s="27">
        <f t="shared" si="311"/>
        <v>-0.51135158177834228</v>
      </c>
      <c r="BS139" s="27">
        <f t="shared" si="311"/>
        <v>-1.8473459805867058</v>
      </c>
      <c r="BT139" s="27">
        <f t="shared" si="312"/>
        <v>-2.3586975623650481</v>
      </c>
      <c r="BZ139" t="str">
        <f t="shared" si="323"/>
        <v>71 Sales occupations</v>
      </c>
      <c r="CA139" s="68">
        <f t="shared" si="313"/>
        <v>-0.77189989815236437</v>
      </c>
      <c r="CB139" s="68">
        <f t="shared" si="313"/>
        <v>-0.9843903548959565</v>
      </c>
      <c r="CC139" s="68">
        <f t="shared" si="313"/>
        <v>-0.87316225669597447</v>
      </c>
      <c r="CD139" s="68">
        <f t="shared" si="313"/>
        <v>-3.577353651820034</v>
      </c>
      <c r="CE139" s="68">
        <f t="shared" si="314"/>
        <v>-4.4505159085160084</v>
      </c>
      <c r="CK139" t="str">
        <f t="shared" si="324"/>
        <v>71 Sales occupations</v>
      </c>
      <c r="CL139" s="68">
        <f t="shared" si="315"/>
        <v>-0.11322469406323643</v>
      </c>
      <c r="CM139" s="68">
        <f t="shared" si="315"/>
        <v>-0.31110626085598403</v>
      </c>
      <c r="CN139" s="68">
        <f t="shared" si="315"/>
        <v>-0.26852610035440838</v>
      </c>
      <c r="CO139" s="68">
        <f t="shared" si="315"/>
        <v>-0.42993908394130953</v>
      </c>
      <c r="CP139" s="68">
        <f t="shared" si="316"/>
        <v>-0.69846518429571791</v>
      </c>
    </row>
    <row r="140" spans="1:94" x14ac:dyDescent="0.2">
      <c r="A140" t="str">
        <f t="shared" si="298"/>
        <v>72 Customer service occupations</v>
      </c>
      <c r="B140" s="27">
        <f t="shared" si="299"/>
        <v>8.7502811072043621E-3</v>
      </c>
      <c r="C140" s="27">
        <f t="shared" si="299"/>
        <v>7.7385958795223309E-3</v>
      </c>
      <c r="D140" s="27">
        <f t="shared" si="299"/>
        <v>2.1799504435301202E-2</v>
      </c>
      <c r="E140" s="27">
        <f t="shared" si="299"/>
        <v>2.700978471136678E-2</v>
      </c>
      <c r="F140" s="27">
        <f t="shared" si="300"/>
        <v>4.8809289146667982E-2</v>
      </c>
      <c r="L140" t="str">
        <f t="shared" si="317"/>
        <v>72 Customer service occupations</v>
      </c>
      <c r="M140" s="27">
        <f t="shared" si="301"/>
        <v>0.15445670534118983</v>
      </c>
      <c r="N140" s="27">
        <f t="shared" si="301"/>
        <v>2.696182867181196E-2</v>
      </c>
      <c r="O140" s="27">
        <f t="shared" si="301"/>
        <v>0.20156042937333574</v>
      </c>
      <c r="P140" s="27">
        <f t="shared" si="301"/>
        <v>0.29136222644623866</v>
      </c>
      <c r="Q140" s="27">
        <f t="shared" si="302"/>
        <v>0.4929226558195744</v>
      </c>
      <c r="W140" t="str">
        <f t="shared" si="318"/>
        <v>72 Customer service occupations</v>
      </c>
      <c r="X140" s="27">
        <f t="shared" si="303"/>
        <v>0.39061854445509692</v>
      </c>
      <c r="Y140" s="27">
        <f t="shared" si="303"/>
        <v>4.3256706311891158E-2</v>
      </c>
      <c r="Z140" s="27">
        <f t="shared" si="303"/>
        <v>0.45070482901954279</v>
      </c>
      <c r="AA140" s="27">
        <f t="shared" si="303"/>
        <v>0.83109782366116391</v>
      </c>
      <c r="AB140" s="27">
        <f t="shared" si="304"/>
        <v>1.2818026526807067</v>
      </c>
      <c r="AH140" t="str">
        <f t="shared" si="319"/>
        <v>72 Customer service occupations</v>
      </c>
      <c r="AI140" s="27">
        <f t="shared" si="305"/>
        <v>0.15627001891840731</v>
      </c>
      <c r="AJ140" s="27">
        <f t="shared" si="305"/>
        <v>7.9242279371352975E-2</v>
      </c>
      <c r="AK140" s="27">
        <f t="shared" si="305"/>
        <v>0.14061707161802739</v>
      </c>
      <c r="AL140" s="27">
        <f t="shared" si="305"/>
        <v>0.2177353593178013</v>
      </c>
      <c r="AM140" s="27">
        <f t="shared" si="306"/>
        <v>0.35835243093582869</v>
      </c>
      <c r="AS140" t="str">
        <f t="shared" si="320"/>
        <v>72 Customer service occupations</v>
      </c>
      <c r="AT140" s="27">
        <f t="shared" si="307"/>
        <v>0.11644705873738204</v>
      </c>
      <c r="AU140" s="27">
        <f t="shared" si="307"/>
        <v>9.7811191517138685E-3</v>
      </c>
      <c r="AV140" s="27">
        <f t="shared" si="307"/>
        <v>9.1846471774042926E-2</v>
      </c>
      <c r="AW140" s="27">
        <f t="shared" si="307"/>
        <v>0.11783421757144985</v>
      </c>
      <c r="AX140" s="27">
        <f t="shared" si="308"/>
        <v>0.20968068934549278</v>
      </c>
      <c r="BD140" t="str">
        <f t="shared" si="321"/>
        <v>72 Customer service occupations</v>
      </c>
      <c r="BE140" s="27">
        <f t="shared" si="309"/>
        <v>5.855349528929743E-2</v>
      </c>
      <c r="BF140" s="27">
        <f t="shared" si="309"/>
        <v>0.2371728709859191</v>
      </c>
      <c r="BG140" s="27">
        <f t="shared" si="309"/>
        <v>8.3481555084923276E-2</v>
      </c>
      <c r="BH140" s="27">
        <f t="shared" si="309"/>
        <v>0.22244906959783828</v>
      </c>
      <c r="BI140" s="27">
        <f t="shared" si="310"/>
        <v>0.30593062468276155</v>
      </c>
      <c r="BO140" t="str">
        <f t="shared" si="322"/>
        <v>72 Customer service occupations</v>
      </c>
      <c r="BP140" s="27">
        <f t="shared" si="311"/>
        <v>4.3766186232926607E-2</v>
      </c>
      <c r="BQ140" s="27">
        <f t="shared" si="311"/>
        <v>-0.10532808595265886</v>
      </c>
      <c r="BR140" s="27">
        <f t="shared" si="311"/>
        <v>0.21040577173885744</v>
      </c>
      <c r="BS140" s="27">
        <f t="shared" si="311"/>
        <v>-0.25461777647304373</v>
      </c>
      <c r="BT140" s="27">
        <f t="shared" si="312"/>
        <v>-4.4212004734186294E-2</v>
      </c>
      <c r="BZ140" t="str">
        <f t="shared" si="323"/>
        <v>72 Customer service occupations</v>
      </c>
      <c r="CA140" s="68">
        <f t="shared" si="313"/>
        <v>-7.5621196246766331E-2</v>
      </c>
      <c r="CB140" s="68">
        <f t="shared" si="313"/>
        <v>-0.14084794769010789</v>
      </c>
      <c r="CC140" s="68">
        <f t="shared" si="313"/>
        <v>1.9494121467341419E-2</v>
      </c>
      <c r="CD140" s="68">
        <f t="shared" si="313"/>
        <v>-0.10495658348171655</v>
      </c>
      <c r="CE140" s="68">
        <f t="shared" si="314"/>
        <v>-8.5462462014375129E-2</v>
      </c>
      <c r="CK140" t="str">
        <f t="shared" si="324"/>
        <v>72 Customer service occupations</v>
      </c>
      <c r="CL140" s="68">
        <f t="shared" si="315"/>
        <v>0.12027322297997384</v>
      </c>
      <c r="CM140" s="68">
        <f t="shared" si="315"/>
        <v>-6.1536256161620062E-3</v>
      </c>
      <c r="CN140" s="68">
        <f t="shared" si="315"/>
        <v>0.17370943948644824</v>
      </c>
      <c r="CO140" s="68">
        <f t="shared" si="315"/>
        <v>0.19648476919859614</v>
      </c>
      <c r="CP140" s="68">
        <f t="shared" si="316"/>
        <v>0.37019420868504438</v>
      </c>
    </row>
    <row r="141" spans="1:94" x14ac:dyDescent="0.2">
      <c r="A141" t="str">
        <f t="shared" si="298"/>
        <v>81 Process, plant and machine operatives</v>
      </c>
      <c r="B141" s="27">
        <f t="shared" si="299"/>
        <v>8.617135608603773E-3</v>
      </c>
      <c r="C141" s="27">
        <f t="shared" si="299"/>
        <v>-1.9687413304679477E-3</v>
      </c>
      <c r="D141" s="27">
        <f t="shared" si="299"/>
        <v>8.4242067242361884E-3</v>
      </c>
      <c r="E141" s="27">
        <f t="shared" si="299"/>
        <v>1.8567693415986637E-2</v>
      </c>
      <c r="F141" s="27">
        <f t="shared" si="300"/>
        <v>2.6991900140222826E-2</v>
      </c>
      <c r="L141" t="str">
        <f t="shared" si="317"/>
        <v>81 Process, plant and machine operatives</v>
      </c>
      <c r="M141" s="27">
        <f t="shared" si="301"/>
        <v>5.2675567018093006E-2</v>
      </c>
      <c r="N141" s="27">
        <f t="shared" si="301"/>
        <v>5.2427571283159002E-4</v>
      </c>
      <c r="O141" s="27">
        <f t="shared" si="301"/>
        <v>8.1154272283281703E-2</v>
      </c>
      <c r="P141" s="27">
        <f t="shared" si="301"/>
        <v>0.14880788844770854</v>
      </c>
      <c r="Q141" s="27">
        <f t="shared" si="302"/>
        <v>0.22996216073099024</v>
      </c>
      <c r="W141" t="str">
        <f t="shared" si="318"/>
        <v>81 Process, plant and machine operatives</v>
      </c>
      <c r="X141" s="27">
        <f t="shared" si="303"/>
        <v>4.3787114768621183E-2</v>
      </c>
      <c r="Y141" s="27">
        <f t="shared" si="303"/>
        <v>-3.1049767627908953E-2</v>
      </c>
      <c r="Z141" s="27">
        <f t="shared" si="303"/>
        <v>0.21161226351288076</v>
      </c>
      <c r="AA141" s="27">
        <f t="shared" si="303"/>
        <v>0.34530012041021152</v>
      </c>
      <c r="AB141" s="27">
        <f t="shared" si="304"/>
        <v>0.55691238392309228</v>
      </c>
      <c r="AH141" t="str">
        <f t="shared" si="319"/>
        <v>81 Process, plant and machine operatives</v>
      </c>
      <c r="AI141" s="27">
        <f t="shared" si="305"/>
        <v>3.9191918351519667E-2</v>
      </c>
      <c r="AJ141" s="27">
        <f t="shared" si="305"/>
        <v>-1.1965665861487923E-2</v>
      </c>
      <c r="AK141" s="27">
        <f t="shared" si="305"/>
        <v>9.5809898956754569E-2</v>
      </c>
      <c r="AL141" s="27">
        <f t="shared" si="305"/>
        <v>0.18545851554001119</v>
      </c>
      <c r="AM141" s="27">
        <f t="shared" si="306"/>
        <v>0.28126841449676576</v>
      </c>
      <c r="AS141" t="str">
        <f t="shared" si="320"/>
        <v>81 Process, plant and machine operatives</v>
      </c>
      <c r="AT141" s="27">
        <f t="shared" si="307"/>
        <v>8.5266360094549631E-2</v>
      </c>
      <c r="AU141" s="27">
        <f t="shared" si="307"/>
        <v>-3.7270319871598012E-2</v>
      </c>
      <c r="AV141" s="27">
        <f t="shared" si="307"/>
        <v>9.6241767156352354E-2</v>
      </c>
      <c r="AW141" s="27">
        <f t="shared" si="307"/>
        <v>0.15714653287514369</v>
      </c>
      <c r="AX141" s="27">
        <f t="shared" si="308"/>
        <v>0.25338830003149604</v>
      </c>
      <c r="BD141" t="str">
        <f t="shared" si="321"/>
        <v>81 Process, plant and machine operatives</v>
      </c>
      <c r="BE141" s="27">
        <f t="shared" si="309"/>
        <v>9.2127028347992912E-2</v>
      </c>
      <c r="BF141" s="27">
        <f t="shared" si="309"/>
        <v>-9.7750728771752282E-2</v>
      </c>
      <c r="BG141" s="27">
        <f t="shared" si="309"/>
        <v>0.32259872136326662</v>
      </c>
      <c r="BH141" s="27">
        <f t="shared" si="309"/>
        <v>0.30494633722858255</v>
      </c>
      <c r="BI141" s="27">
        <f t="shared" si="310"/>
        <v>0.62754505859184917</v>
      </c>
      <c r="BO141" t="str">
        <f t="shared" si="322"/>
        <v>81 Process, plant and machine operatives</v>
      </c>
      <c r="BP141" s="27">
        <f t="shared" si="311"/>
        <v>0.56308884271705928</v>
      </c>
      <c r="BQ141" s="27">
        <f t="shared" si="311"/>
        <v>-0.68915997010131624</v>
      </c>
      <c r="BR141" s="27">
        <f t="shared" si="311"/>
        <v>0.33810060374048101</v>
      </c>
      <c r="BS141" s="27">
        <f t="shared" si="311"/>
        <v>-0.30722952434660256</v>
      </c>
      <c r="BT141" s="27">
        <f t="shared" si="312"/>
        <v>3.0871079393878453E-2</v>
      </c>
      <c r="BZ141" t="str">
        <f t="shared" si="323"/>
        <v>81 Process, plant and machine operatives</v>
      </c>
      <c r="CA141" s="68">
        <f t="shared" si="313"/>
        <v>-0.3517465463436964</v>
      </c>
      <c r="CB141" s="68">
        <f t="shared" si="313"/>
        <v>-0.37239125660291705</v>
      </c>
      <c r="CC141" s="68">
        <f t="shared" si="313"/>
        <v>-0.11751240321316692</v>
      </c>
      <c r="CD141" s="68">
        <f t="shared" si="313"/>
        <v>-1.2522781565550809</v>
      </c>
      <c r="CE141" s="68">
        <f t="shared" si="314"/>
        <v>-1.3697905597682478</v>
      </c>
      <c r="CK141" t="str">
        <f t="shared" si="324"/>
        <v>81 Process, plant and machine operatives</v>
      </c>
      <c r="CL141" s="68">
        <f t="shared" si="315"/>
        <v>-8.6209428248885445E-2</v>
      </c>
      <c r="CM141" s="68">
        <f t="shared" si="315"/>
        <v>-0.19933668425580575</v>
      </c>
      <c r="CN141" s="68">
        <f t="shared" si="315"/>
        <v>-0.35828479332241181</v>
      </c>
      <c r="CO141" s="68">
        <f t="shared" si="315"/>
        <v>-0.14757810691389817</v>
      </c>
      <c r="CP141" s="68">
        <f t="shared" si="316"/>
        <v>-0.50586290023630998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3.1045829997552496E-2</v>
      </c>
      <c r="C142" s="27">
        <f t="shared" si="299"/>
        <v>-8.9714209293931396E-3</v>
      </c>
      <c r="D142" s="27">
        <f t="shared" si="299"/>
        <v>1.8504443461621792E-2</v>
      </c>
      <c r="E142" s="27">
        <f t="shared" si="299"/>
        <v>3.8262127309012114E-2</v>
      </c>
      <c r="F142" s="27">
        <f t="shared" si="300"/>
        <v>5.6766570770633906E-2</v>
      </c>
      <c r="L142" t="str">
        <f t="shared" si="317"/>
        <v>82 Transport and mobile machine drivers and operatives</v>
      </c>
      <c r="M142" s="27">
        <f t="shared" si="301"/>
        <v>0.22620086804291878</v>
      </c>
      <c r="N142" s="27">
        <f t="shared" si="301"/>
        <v>-2.6220077058052071E-2</v>
      </c>
      <c r="O142" s="27">
        <f t="shared" si="301"/>
        <v>8.2268719689085668E-2</v>
      </c>
      <c r="P142" s="27">
        <f t="shared" si="301"/>
        <v>0.27061089919142045</v>
      </c>
      <c r="Q142" s="27">
        <f t="shared" si="302"/>
        <v>0.35287961888050612</v>
      </c>
      <c r="W142" t="str">
        <f t="shared" si="318"/>
        <v>82 Transport and mobile machine drivers and operatives</v>
      </c>
      <c r="X142" s="27">
        <f t="shared" si="303"/>
        <v>0.55389614909244944</v>
      </c>
      <c r="Y142" s="27">
        <f t="shared" si="303"/>
        <v>-0.24819852675227172</v>
      </c>
      <c r="Z142" s="27">
        <f t="shared" si="303"/>
        <v>0.1488102705076646</v>
      </c>
      <c r="AA142" s="27">
        <f t="shared" si="303"/>
        <v>0.60151238146734953</v>
      </c>
      <c r="AB142" s="27">
        <f t="shared" si="304"/>
        <v>0.75032265197501413</v>
      </c>
      <c r="AH142" t="str">
        <f t="shared" si="319"/>
        <v>82 Transport and mobile machine drivers and operatives</v>
      </c>
      <c r="AI142" s="27">
        <f t="shared" si="305"/>
        <v>0.24475096894533244</v>
      </c>
      <c r="AJ142" s="27">
        <f t="shared" si="305"/>
        <v>-0.12553449396258298</v>
      </c>
      <c r="AK142" s="27">
        <f t="shared" si="305"/>
        <v>5.2903865462021082E-2</v>
      </c>
      <c r="AL142" s="27">
        <f t="shared" si="305"/>
        <v>0.15709869449097535</v>
      </c>
      <c r="AM142" s="27">
        <f t="shared" si="306"/>
        <v>0.21000255995299644</v>
      </c>
      <c r="AS142" t="str">
        <f t="shared" si="320"/>
        <v>82 Transport and mobile machine drivers and operatives</v>
      </c>
      <c r="AT142" s="27">
        <f t="shared" si="307"/>
        <v>0.33842574485616117</v>
      </c>
      <c r="AU142" s="27">
        <f t="shared" si="307"/>
        <v>-0.1311598263560958</v>
      </c>
      <c r="AV142" s="27">
        <f t="shared" si="307"/>
        <v>2.486073260881172E-2</v>
      </c>
      <c r="AW142" s="27">
        <f t="shared" si="307"/>
        <v>0.18462991973924581</v>
      </c>
      <c r="AX142" s="27">
        <f t="shared" si="308"/>
        <v>0.20949065234805753</v>
      </c>
      <c r="BD142" t="str">
        <f t="shared" si="321"/>
        <v>82 Transport and mobile machine drivers and operatives</v>
      </c>
      <c r="BE142" s="27">
        <f t="shared" si="309"/>
        <v>0.58412095441864587</v>
      </c>
      <c r="BF142" s="27">
        <f t="shared" si="309"/>
        <v>-0.42483523833311576</v>
      </c>
      <c r="BG142" s="27">
        <f t="shared" si="309"/>
        <v>0.16385749164484498</v>
      </c>
      <c r="BH142" s="27">
        <f t="shared" si="309"/>
        <v>0.53944745102618441</v>
      </c>
      <c r="BI142" s="27">
        <f t="shared" si="310"/>
        <v>0.70330494267102939</v>
      </c>
      <c r="BO142" t="str">
        <f t="shared" si="322"/>
        <v>82 Transport and mobile machine drivers and operatives</v>
      </c>
      <c r="BP142" s="27">
        <f t="shared" si="311"/>
        <v>1.6779969055987118</v>
      </c>
      <c r="BQ142" s="27">
        <f t="shared" si="311"/>
        <v>-2.2461327307789665</v>
      </c>
      <c r="BR142" s="27">
        <f t="shared" si="311"/>
        <v>-9.5584744281583589E-2</v>
      </c>
      <c r="BS142" s="27">
        <f t="shared" si="311"/>
        <v>-0.63965699166030188</v>
      </c>
      <c r="BT142" s="27">
        <f t="shared" si="312"/>
        <v>-0.73524173594188547</v>
      </c>
      <c r="BZ142" t="str">
        <f t="shared" si="323"/>
        <v>82 Transport and mobile machine drivers and operatives</v>
      </c>
      <c r="CA142" s="68">
        <f t="shared" si="313"/>
        <v>-0.39715293173143795</v>
      </c>
      <c r="CB142" s="68">
        <f t="shared" si="313"/>
        <v>-1.8066529741415494</v>
      </c>
      <c r="CC142" s="68">
        <f t="shared" si="313"/>
        <v>-0.5903583692093699</v>
      </c>
      <c r="CD142" s="68">
        <f t="shared" si="313"/>
        <v>-1.4397159818928817</v>
      </c>
      <c r="CE142" s="68">
        <f t="shared" si="314"/>
        <v>-2.0300743511022517</v>
      </c>
      <c r="CK142" t="str">
        <f t="shared" si="324"/>
        <v>82 Transport and mobile machine drivers and operatives</v>
      </c>
      <c r="CL142" s="68">
        <f t="shared" si="315"/>
        <v>0.58546831545501954</v>
      </c>
      <c r="CM142" s="68">
        <f t="shared" si="315"/>
        <v>-0.72489499794519929</v>
      </c>
      <c r="CN142" s="68">
        <f t="shared" si="315"/>
        <v>-0.19466443976161329</v>
      </c>
      <c r="CO142" s="68">
        <f t="shared" si="315"/>
        <v>-0.62934775412280031</v>
      </c>
      <c r="CP142" s="68">
        <f t="shared" si="316"/>
        <v>-0.8240121938844136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-1.3680641320922449E-4</v>
      </c>
      <c r="C143" s="27">
        <f t="shared" si="299"/>
        <v>7.0873475582164955E-6</v>
      </c>
      <c r="D143" s="27">
        <f t="shared" si="299"/>
        <v>2.2024917124480749E-3</v>
      </c>
      <c r="E143" s="27">
        <f t="shared" si="299"/>
        <v>1.5486367408559421E-3</v>
      </c>
      <c r="F143" s="27">
        <f t="shared" si="300"/>
        <v>3.751128453304017E-3</v>
      </c>
      <c r="L143" t="str">
        <f t="shared" si="317"/>
        <v>91 Elementary trades and related occupations</v>
      </c>
      <c r="M143" s="27">
        <f t="shared" si="301"/>
        <v>2.6000160824807939E-2</v>
      </c>
      <c r="N143" s="27">
        <f t="shared" si="301"/>
        <v>-1.1548698371704025E-2</v>
      </c>
      <c r="O143" s="27">
        <f t="shared" si="301"/>
        <v>0.12874354399975621</v>
      </c>
      <c r="P143" s="27">
        <f t="shared" si="301"/>
        <v>0.15764695912587101</v>
      </c>
      <c r="Q143" s="27">
        <f t="shared" si="302"/>
        <v>0.28639050312562719</v>
      </c>
      <c r="W143" t="str">
        <f t="shared" si="318"/>
        <v>91 Elementary trades and related occupations</v>
      </c>
      <c r="X143" s="27">
        <f t="shared" si="303"/>
        <v>2.7724313497873354E-2</v>
      </c>
      <c r="Y143" s="27">
        <f t="shared" si="303"/>
        <v>-6.7245558932796767E-2</v>
      </c>
      <c r="Z143" s="27">
        <f t="shared" si="303"/>
        <v>0.60344009146692912</v>
      </c>
      <c r="AA143" s="27">
        <f t="shared" si="303"/>
        <v>0.42569430237154537</v>
      </c>
      <c r="AB143" s="27">
        <f t="shared" si="304"/>
        <v>1.0291343938384745</v>
      </c>
      <c r="AH143" t="str">
        <f t="shared" si="319"/>
        <v>91 Elementary trades and related occupations</v>
      </c>
      <c r="AI143" s="27">
        <f t="shared" si="305"/>
        <v>4.3739377934111257E-2</v>
      </c>
      <c r="AJ143" s="27">
        <f t="shared" si="305"/>
        <v>-6.1171241851732616E-2</v>
      </c>
      <c r="AK143" s="27">
        <f t="shared" si="305"/>
        <v>0.40373468799846723</v>
      </c>
      <c r="AL143" s="27">
        <f t="shared" si="305"/>
        <v>0.3266250951602403</v>
      </c>
      <c r="AM143" s="27">
        <f t="shared" si="306"/>
        <v>0.73035978315870753</v>
      </c>
      <c r="AS143" t="str">
        <f t="shared" si="320"/>
        <v>91 Elementary trades and related occupations</v>
      </c>
      <c r="AT143" s="27">
        <f t="shared" si="307"/>
        <v>2.6389588877573367E-3</v>
      </c>
      <c r="AU143" s="27">
        <f t="shared" si="307"/>
        <v>2.8131422433741449E-4</v>
      </c>
      <c r="AV143" s="27">
        <f t="shared" si="307"/>
        <v>0.47837012962014691</v>
      </c>
      <c r="AW143" s="27">
        <f t="shared" si="307"/>
        <v>0.30542237002685713</v>
      </c>
      <c r="AX143" s="27">
        <f t="shared" si="308"/>
        <v>0.78379249964700404</v>
      </c>
      <c r="BD143" t="str">
        <f t="shared" si="321"/>
        <v>91 Elementary trades and related occupations</v>
      </c>
      <c r="BE143" s="27">
        <f t="shared" si="309"/>
        <v>-0.23534413937190068</v>
      </c>
      <c r="BF143" s="27">
        <f t="shared" si="309"/>
        <v>-4.8920711120352234E-2</v>
      </c>
      <c r="BG143" s="27">
        <f t="shared" si="309"/>
        <v>1.3028937846899216</v>
      </c>
      <c r="BH143" s="27">
        <f t="shared" si="309"/>
        <v>0.69695738346047786</v>
      </c>
      <c r="BI143" s="27">
        <f t="shared" si="310"/>
        <v>1.9998511681503994</v>
      </c>
      <c r="BO143" t="str">
        <f t="shared" si="322"/>
        <v>91 Elementary trades and related occupations</v>
      </c>
      <c r="BP143" s="27">
        <f t="shared" si="311"/>
        <v>-7.0630216131743584E-2</v>
      </c>
      <c r="BQ143" s="27">
        <f t="shared" si="311"/>
        <v>-0.4304691134928329</v>
      </c>
      <c r="BR143" s="27">
        <f t="shared" si="311"/>
        <v>1.6468156676898618</v>
      </c>
      <c r="BS143" s="27">
        <f t="shared" si="311"/>
        <v>0.13518907091912258</v>
      </c>
      <c r="BT143" s="27">
        <f t="shared" si="312"/>
        <v>1.7820047386089843</v>
      </c>
      <c r="BZ143" t="str">
        <f t="shared" si="323"/>
        <v>91 Elementary trades and related occupations</v>
      </c>
      <c r="CA143" s="68">
        <f t="shared" si="313"/>
        <v>-0.69710991215057749</v>
      </c>
      <c r="CB143" s="68">
        <f t="shared" si="313"/>
        <v>-0.43895254563354502</v>
      </c>
      <c r="CC143" s="68">
        <f t="shared" si="313"/>
        <v>1.5643922200292288</v>
      </c>
      <c r="CD143" s="68">
        <f t="shared" si="313"/>
        <v>-0.67592200085269249</v>
      </c>
      <c r="CE143" s="68">
        <f t="shared" si="314"/>
        <v>0.88847021917653635</v>
      </c>
      <c r="CK143" t="str">
        <f t="shared" si="324"/>
        <v>91 Elementary trades and related occupations</v>
      </c>
      <c r="CL143" s="68">
        <f t="shared" si="315"/>
        <v>-0.17553260831223327</v>
      </c>
      <c r="CM143" s="68">
        <f t="shared" si="315"/>
        <v>-0.11216918852987701</v>
      </c>
      <c r="CN143" s="68">
        <f t="shared" si="315"/>
        <v>1.0906723001151224</v>
      </c>
      <c r="CO143" s="68">
        <f t="shared" si="315"/>
        <v>0.27551143296701319</v>
      </c>
      <c r="CP143" s="68">
        <f t="shared" si="316"/>
        <v>1.3661837330821356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1.2692071564278019E-2</v>
      </c>
      <c r="C144" s="27">
        <f t="shared" si="299"/>
        <v>4.4822594346636685E-3</v>
      </c>
      <c r="D144" s="27">
        <f t="shared" si="299"/>
        <v>1.6076665973467907E-3</v>
      </c>
      <c r="E144" s="27">
        <f t="shared" si="299"/>
        <v>1.439778737327109E-2</v>
      </c>
      <c r="F144" s="27">
        <f t="shared" si="300"/>
        <v>1.6005453970617881E-2</v>
      </c>
      <c r="L144" t="str">
        <f t="shared" ref="L144" si="325">A144</f>
        <v>92 Elementary administration and service occupations</v>
      </c>
      <c r="M144" s="27">
        <f t="shared" si="301"/>
        <v>0.5865444204351371</v>
      </c>
      <c r="N144" s="27">
        <f t="shared" si="301"/>
        <v>0.17004910325613709</v>
      </c>
      <c r="O144" s="27">
        <f t="shared" si="301"/>
        <v>0.34281193323799997</v>
      </c>
      <c r="P144" s="27">
        <f t="shared" si="301"/>
        <v>0.93681709703481308</v>
      </c>
      <c r="Q144" s="27">
        <f t="shared" si="302"/>
        <v>1.2796290302728131</v>
      </c>
      <c r="W144" t="str">
        <f t="shared" ref="W144" si="326">A144</f>
        <v>92 Elementary administration and service occupations</v>
      </c>
      <c r="X144" s="27">
        <f t="shared" si="303"/>
        <v>1.5474358217050215</v>
      </c>
      <c r="Y144" s="27">
        <f t="shared" si="303"/>
        <v>-0.16322008699675816</v>
      </c>
      <c r="Z144" s="27">
        <f t="shared" si="303"/>
        <v>0.43925783987429412</v>
      </c>
      <c r="AA144" s="27">
        <f t="shared" si="303"/>
        <v>2.0472445320339094</v>
      </c>
      <c r="AB144" s="27">
        <f t="shared" si="304"/>
        <v>2.4865023719082036</v>
      </c>
      <c r="AH144" t="str">
        <f t="shared" ref="AH144" si="327">L144</f>
        <v>92 Elementary administration and service occupations</v>
      </c>
      <c r="AI144" s="27">
        <f t="shared" si="305"/>
        <v>0.84241150173315349</v>
      </c>
      <c r="AJ144" s="27">
        <f t="shared" si="305"/>
        <v>-1.691809499849084E-2</v>
      </c>
      <c r="AK144" s="27">
        <f t="shared" si="305"/>
        <v>8.3773620749478361E-2</v>
      </c>
      <c r="AL144" s="27">
        <f t="shared" si="305"/>
        <v>0.99017377854102451</v>
      </c>
      <c r="AM144" s="27">
        <f t="shared" si="306"/>
        <v>1.0739473992905029</v>
      </c>
      <c r="AS144" t="str">
        <f t="shared" ref="AS144" si="328">W144</f>
        <v>92 Elementary administration and service occupations</v>
      </c>
      <c r="AT144" s="27">
        <f t="shared" si="307"/>
        <v>0.53935144744035401</v>
      </c>
      <c r="AU144" s="27">
        <f t="shared" si="307"/>
        <v>9.7302896902407898E-2</v>
      </c>
      <c r="AV144" s="27">
        <f t="shared" si="307"/>
        <v>3.505911319211874E-2</v>
      </c>
      <c r="AW144" s="27">
        <f t="shared" si="307"/>
        <v>0.93254468449212391</v>
      </c>
      <c r="AX144" s="27">
        <f t="shared" si="308"/>
        <v>0.96760379768424265</v>
      </c>
      <c r="BD144" t="str">
        <f t="shared" ref="BD144" si="329">AH144</f>
        <v>92 Elementary administration and service occupations</v>
      </c>
      <c r="BE144" s="27">
        <f t="shared" si="309"/>
        <v>-1.1526144049122884</v>
      </c>
      <c r="BF144" s="27">
        <f t="shared" si="309"/>
        <v>9.4763683849617308E-2</v>
      </c>
      <c r="BG144" s="27">
        <f t="shared" si="309"/>
        <v>-2.7171361162295149</v>
      </c>
      <c r="BH144" s="27">
        <f t="shared" si="309"/>
        <v>-1.040363203708484</v>
      </c>
      <c r="BI144" s="27">
        <f t="shared" si="310"/>
        <v>-3.7574993199379989</v>
      </c>
      <c r="BO144" t="str">
        <f t="shared" ref="BO144" si="330">AS144</f>
        <v>92 Elementary administration and service occupations</v>
      </c>
      <c r="BP144" s="27">
        <f t="shared" si="311"/>
        <v>0.7514887253045508</v>
      </c>
      <c r="BQ144" s="27">
        <f t="shared" si="311"/>
        <v>-2.9282618646542247</v>
      </c>
      <c r="BR144" s="27">
        <f t="shared" si="311"/>
        <v>-1.7081515242764382</v>
      </c>
      <c r="BS144" s="27">
        <f t="shared" si="311"/>
        <v>-2.7110209111921328</v>
      </c>
      <c r="BT144" s="27">
        <f t="shared" si="312"/>
        <v>-4.4191724354685711</v>
      </c>
      <c r="BZ144" t="str">
        <f t="shared" ref="BZ144" si="331">BD144</f>
        <v>92 Elementary administration and service occupations</v>
      </c>
      <c r="CA144" s="68">
        <f t="shared" si="313"/>
        <v>-0.50770603858647334</v>
      </c>
      <c r="CB144" s="68">
        <f t="shared" si="313"/>
        <v>-3.5271547858212529</v>
      </c>
      <c r="CC144" s="68">
        <f t="shared" si="313"/>
        <v>-1.689896053163281</v>
      </c>
      <c r="CD144" s="68">
        <f t="shared" si="313"/>
        <v>-5.115267540281625</v>
      </c>
      <c r="CE144" s="68">
        <f t="shared" si="314"/>
        <v>-6.805163593444906</v>
      </c>
      <c r="CK144" t="str">
        <f t="shared" ref="CK144" si="332">BO144</f>
        <v>92 Elementary administration and service occupations</v>
      </c>
      <c r="CL144" s="68">
        <f t="shared" si="315"/>
        <v>-0.7288897602046811</v>
      </c>
      <c r="CM144" s="68">
        <f t="shared" si="315"/>
        <v>-1.2730201031638728</v>
      </c>
      <c r="CN144" s="68">
        <f t="shared" si="315"/>
        <v>-2.3368803494243346</v>
      </c>
      <c r="CO144" s="68">
        <f t="shared" si="315"/>
        <v>-1.0651705757650811</v>
      </c>
      <c r="CP144" s="68">
        <f t="shared" si="316"/>
        <v>-3.4020509251894158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3.0838039688356425</v>
      </c>
      <c r="C146" s="29">
        <f>D35-C35</f>
        <v>1.0782540394249178</v>
      </c>
      <c r="D146" s="29">
        <f>E35-D35</f>
        <v>2.2615211786662481</v>
      </c>
      <c r="E146" s="29">
        <f>F35-E35</f>
        <v>4.5168299797759168</v>
      </c>
      <c r="F146" s="29">
        <f t="shared" ref="F146" si="334">F35-D35</f>
        <v>6.778351158442165</v>
      </c>
      <c r="L146" s="24" t="str">
        <f t="shared" ref="L146" si="335">L35</f>
        <v>All occupations</v>
      </c>
      <c r="M146" s="29">
        <f>N35-M35</f>
        <v>22.173221844511303</v>
      </c>
      <c r="N146" s="29">
        <f t="shared" ref="N146" si="336">O35-N35</f>
        <v>7.3396243850901755</v>
      </c>
      <c r="O146" s="29">
        <f>P35-O35</f>
        <v>16.322221454315297</v>
      </c>
      <c r="P146" s="29">
        <f>Q35-P35</f>
        <v>32.300297882730334</v>
      </c>
      <c r="Q146" s="29">
        <f>Q35-O35</f>
        <v>48.622519337045631</v>
      </c>
      <c r="W146" s="24" t="str">
        <f t="shared" ref="W146" si="337">W35</f>
        <v>All occupations</v>
      </c>
      <c r="X146" s="29">
        <f>Y35-X35</f>
        <v>25.060002570089324</v>
      </c>
      <c r="Y146" s="29">
        <f t="shared" ref="Y146" si="338">Z35-Y35</f>
        <v>-1.4354029288045069</v>
      </c>
      <c r="Z146" s="29">
        <f>AA35-Z35</f>
        <v>12.524943503651855</v>
      </c>
      <c r="AA146" s="29">
        <f>AB35-AA35</f>
        <v>28.713925575669151</v>
      </c>
      <c r="AB146" s="29">
        <f>AB35-Z35</f>
        <v>41.238869079321006</v>
      </c>
      <c r="AH146" s="24" t="str">
        <f t="shared" ref="AH146" si="339">AH35</f>
        <v>All occupations</v>
      </c>
      <c r="AI146" s="29">
        <f>AJ35-AI35</f>
        <v>4.1462566758228974</v>
      </c>
      <c r="AJ146" s="29">
        <f t="shared" ref="AJ146" si="340">AK35-AJ35</f>
        <v>-0.60769786087966793</v>
      </c>
      <c r="AK146" s="29">
        <f>AL35-AK35</f>
        <v>-0.26504865949220147</v>
      </c>
      <c r="AL146" s="29">
        <f>AM35-AL35</f>
        <v>5.2535245407850653</v>
      </c>
      <c r="AM146" s="29">
        <f>AM35-AK35</f>
        <v>4.9884758812928638</v>
      </c>
      <c r="AS146" s="24" t="str">
        <f t="shared" ref="AS146" si="341">AS35</f>
        <v>All occupations</v>
      </c>
      <c r="AT146" s="29">
        <f>AU35-AT35</f>
        <v>6.535305948415747</v>
      </c>
      <c r="AU146" s="29">
        <f t="shared" ref="AU146" si="342">AV35-AU35</f>
        <v>-0.10738323992673315</v>
      </c>
      <c r="AV146" s="29">
        <f>AW35-AV35</f>
        <v>1.2693092508826496</v>
      </c>
      <c r="AW146" s="29">
        <f>AX35-AW35</f>
        <v>7.03502017901139</v>
      </c>
      <c r="AX146" s="29">
        <f>AX35-AV35</f>
        <v>8.3043294298940395</v>
      </c>
      <c r="BD146" s="24" t="str">
        <f t="shared" ref="BD146" si="343">BD35</f>
        <v>All occupations</v>
      </c>
      <c r="BE146" s="29">
        <f>BF35-BE35</f>
        <v>-1.7411210670716173</v>
      </c>
      <c r="BF146" s="29">
        <f t="shared" ref="BF146" si="344">BG35-BF35</f>
        <v>6.2862453575091592</v>
      </c>
      <c r="BG146" s="29">
        <f>BH35-BG35</f>
        <v>-4.1964334371054406</v>
      </c>
      <c r="BH146" s="29">
        <f>BI35-BH35</f>
        <v>-1.7475213378395722</v>
      </c>
      <c r="BI146" s="29">
        <f>BI35-BG35</f>
        <v>-5.9439547749450128</v>
      </c>
      <c r="BO146" s="24" t="str">
        <f t="shared" ref="BO146" si="345">BO35</f>
        <v>All occupations</v>
      </c>
      <c r="BP146" s="29">
        <f>BQ35-BP35</f>
        <v>0.89999962532411359</v>
      </c>
      <c r="BQ146" s="29">
        <f t="shared" ref="BQ146" si="346">BR35-BQ35</f>
        <v>-14.261785578206087</v>
      </c>
      <c r="BR146" s="29">
        <f>BS35-BR35</f>
        <v>-4.3256562429033067</v>
      </c>
      <c r="BS146" s="29">
        <f>BT35-BS35</f>
        <v>-22.93474564430214</v>
      </c>
      <c r="BT146" s="29">
        <f>BT35-BR35</f>
        <v>-27.260401887205447</v>
      </c>
      <c r="BZ146" s="24" t="str">
        <f t="shared" ref="BZ146" si="347">BZ35</f>
        <v>All occupations</v>
      </c>
      <c r="CA146" s="70">
        <f>CB35-CA35</f>
        <v>-8.2137374532987764</v>
      </c>
      <c r="CB146" s="70">
        <f t="shared" ref="CB146" si="348">CC35-CB35</f>
        <v>-13.709091581181454</v>
      </c>
      <c r="CC146" s="70">
        <f>CD35-CC35</f>
        <v>-5.7613089773077064</v>
      </c>
      <c r="CD146" s="70">
        <f>CE35-CD35</f>
        <v>-26.48113138928818</v>
      </c>
      <c r="CE146" s="70">
        <f>CE35-CC35</f>
        <v>-32.242440366595886</v>
      </c>
      <c r="CK146" s="24" t="str">
        <f t="shared" ref="CK146" si="349">CK35</f>
        <v>All occupations</v>
      </c>
      <c r="CL146" s="70">
        <f>CM35-CL35</f>
        <v>1.0032678873716918</v>
      </c>
      <c r="CM146" s="70">
        <f t="shared" ref="CM146" si="350">CN35-CM35</f>
        <v>-4.2627625930256023</v>
      </c>
      <c r="CN146" s="70">
        <f>CO35-CN35</f>
        <v>-1.6035480707080509</v>
      </c>
      <c r="CO146" s="70">
        <f>CP35-CO35</f>
        <v>-1.4261997865417833</v>
      </c>
      <c r="CP146" s="70">
        <f>CP35-CN35</f>
        <v>-3.0297478572498342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Coast to Capital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1.2796812426199458</v>
      </c>
      <c r="C8" s="69">
        <f>'Basic T2'!O8</f>
        <v>10.617981246270238</v>
      </c>
      <c r="D8" s="69">
        <f>'Basic T2'!Z8</f>
        <v>22.039151522659655</v>
      </c>
      <c r="E8" s="69">
        <f>'Basic T2'!AK8</f>
        <v>4.2983293694511149</v>
      </c>
      <c r="F8" s="69">
        <f>'Basic T2'!AV8</f>
        <v>6.0240922665425085</v>
      </c>
      <c r="G8" s="69">
        <f>'Basic T2'!BG8</f>
        <v>12.957267427174123</v>
      </c>
      <c r="H8" s="69">
        <f>'Basic T2'!BR8</f>
        <v>9.2499772705616987</v>
      </c>
      <c r="I8" s="69">
        <f>'Basic T2'!CC8</f>
        <v>6.00059148039447</v>
      </c>
      <c r="J8" s="69">
        <f>'Basic T2'!CN8</f>
        <v>1.075992784490718</v>
      </c>
      <c r="K8" s="309">
        <f>SUM(B8:J8)</f>
        <v>73.543064610164492</v>
      </c>
      <c r="L8" s="97"/>
      <c r="M8" s="97">
        <f t="shared" ref="M8:M33" si="0">B8/B$35*100</f>
        <v>8.6700679855617615</v>
      </c>
      <c r="N8" s="97">
        <f t="shared" ref="N8:N33" si="1">C8/C$35*100</f>
        <v>10.019597186691565</v>
      </c>
      <c r="O8" s="97">
        <f t="shared" ref="O8:O33" si="2">D8/D$35*100</f>
        <v>11.697428129087713</v>
      </c>
      <c r="P8" s="97">
        <f t="shared" ref="P8:P33" si="3">E8/E$35*100</f>
        <v>8.2999226062720233</v>
      </c>
      <c r="Q8" s="97">
        <f t="shared" ref="Q8:Q33" si="4">F8/F$35*100</f>
        <v>11.611089929081048</v>
      </c>
      <c r="R8" s="97">
        <f t="shared" ref="R8:R33" si="5">G8/G$35*100</f>
        <v>7.6230818704984449</v>
      </c>
      <c r="S8" s="97">
        <f t="shared" ref="S8:S33" si="6">H8/H$35*100</f>
        <v>6.2893496255017762</v>
      </c>
      <c r="T8" s="97">
        <f t="shared" ref="T8:T33" si="7">I8/I$35*100</f>
        <v>6.9100141737549716</v>
      </c>
      <c r="U8" s="97">
        <f t="shared" ref="U8:U33" si="8">J8/J$35*100</f>
        <v>3.9370114057913255</v>
      </c>
      <c r="V8" s="97">
        <f t="shared" ref="V8:V33" si="9">K8/K$35*100</f>
        <v>8.713333855846713</v>
      </c>
      <c r="W8" s="97"/>
      <c r="X8" s="97">
        <f t="shared" ref="X8:X32" si="10">IF($K8&gt;0,B8/$K8*100,0)</f>
        <v>1.740043400969558</v>
      </c>
      <c r="Y8" s="97">
        <f t="shared" ref="Y8:AG23" si="11">IF($K8&gt;0,C8/$K8*100,0)</f>
        <v>14.4377737079</v>
      </c>
      <c r="Z8" s="97">
        <f t="shared" si="11"/>
        <v>29.967681710687906</v>
      </c>
      <c r="AA8" s="97">
        <f t="shared" si="11"/>
        <v>5.8446427168021993</v>
      </c>
      <c r="AB8" s="97">
        <f t="shared" si="11"/>
        <v>8.1912445428741485</v>
      </c>
      <c r="AC8" s="97">
        <f t="shared" si="11"/>
        <v>17.618612299960208</v>
      </c>
      <c r="AD8" s="97">
        <f t="shared" si="11"/>
        <v>12.577633689313576</v>
      </c>
      <c r="AE8" s="97">
        <f t="shared" si="11"/>
        <v>8.1592894071008288</v>
      </c>
      <c r="AF8" s="97">
        <f>IF($K8&gt;0,J8/$K8*100,0)</f>
        <v>1.463078524391549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0.43591247776313535</v>
      </c>
      <c r="C9" s="69">
        <f>'Basic T2'!O9</f>
        <v>3.8557743576889685</v>
      </c>
      <c r="D9" s="69">
        <f>'Basic T2'!Z9</f>
        <v>7.2403369456665905</v>
      </c>
      <c r="E9" s="69">
        <f>'Basic T2'!AK9</f>
        <v>2.2796768752973193</v>
      </c>
      <c r="F9" s="69">
        <f>'Basic T2'!AV9</f>
        <v>2.3355144720186578</v>
      </c>
      <c r="G9" s="69">
        <f>'Basic T2'!BG9</f>
        <v>5.2416036440542264</v>
      </c>
      <c r="H9" s="69">
        <f>'Basic T2'!BR9</f>
        <v>5.0219682456436985</v>
      </c>
      <c r="I9" s="69">
        <f>'Basic T2'!CC9</f>
        <v>2.6693976978510507</v>
      </c>
      <c r="J9" s="69">
        <f>'Basic T2'!CN9</f>
        <v>0.86660033064043207</v>
      </c>
      <c r="K9" s="309">
        <f>SUM(B9:J9)</f>
        <v>29.946785046624079</v>
      </c>
      <c r="L9" s="97"/>
      <c r="M9" s="97">
        <f t="shared" si="0"/>
        <v>2.9533845555345919</v>
      </c>
      <c r="N9" s="97">
        <f t="shared" si="1"/>
        <v>3.6384793880087631</v>
      </c>
      <c r="O9" s="97">
        <f t="shared" si="2"/>
        <v>3.8428576057129771</v>
      </c>
      <c r="P9" s="97">
        <f t="shared" si="3"/>
        <v>4.4019757459145037</v>
      </c>
      <c r="Q9" s="97">
        <f t="shared" si="4"/>
        <v>4.5015692598020278</v>
      </c>
      <c r="R9" s="97">
        <f t="shared" si="5"/>
        <v>3.0837654571773161</v>
      </c>
      <c r="S9" s="97">
        <f t="shared" si="6"/>
        <v>3.4145936991154398</v>
      </c>
      <c r="T9" s="97">
        <f t="shared" si="7"/>
        <v>3.0739596234481654</v>
      </c>
      <c r="U9" s="97">
        <f t="shared" si="8"/>
        <v>3.1708534064276033</v>
      </c>
      <c r="V9" s="97">
        <f t="shared" si="9"/>
        <v>3.5480753678634334</v>
      </c>
      <c r="W9" s="97"/>
      <c r="X9" s="97">
        <f t="shared" si="10"/>
        <v>1.4556236239865623</v>
      </c>
      <c r="Y9" s="97">
        <f t="shared" si="11"/>
        <v>12.875420021501213</v>
      </c>
      <c r="Z9" s="97">
        <f t="shared" si="11"/>
        <v>24.177343024949511</v>
      </c>
      <c r="AA9" s="97">
        <f t="shared" si="11"/>
        <v>7.6124260809569231</v>
      </c>
      <c r="AB9" s="97">
        <f t="shared" si="11"/>
        <v>7.7988821450533026</v>
      </c>
      <c r="AC9" s="97">
        <f t="shared" si="11"/>
        <v>17.50305963025275</v>
      </c>
      <c r="AD9" s="97">
        <f t="shared" si="11"/>
        <v>16.769640673698387</v>
      </c>
      <c r="AE9" s="97">
        <f t="shared" si="11"/>
        <v>8.9138039148278256</v>
      </c>
      <c r="AF9" s="97">
        <f t="shared" si="11"/>
        <v>2.8938008847735208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3.106496308605398</v>
      </c>
      <c r="C10" s="69">
        <f>'Basic T2'!O10</f>
        <v>13.28088755472028</v>
      </c>
      <c r="D10" s="69">
        <f>'Basic T2'!Z10</f>
        <v>19.586198826340819</v>
      </c>
      <c r="E10" s="69">
        <f>'Basic T2'!AK10</f>
        <v>2.1698378690789233</v>
      </c>
      <c r="F10" s="69">
        <f>'Basic T2'!AV10</f>
        <v>4.9327781396500967</v>
      </c>
      <c r="G10" s="69">
        <f>'Basic T2'!BG10</f>
        <v>6.5267233601766312</v>
      </c>
      <c r="H10" s="69">
        <f>'Basic T2'!BR10</f>
        <v>4.5878713252123644</v>
      </c>
      <c r="I10" s="69">
        <f>'Basic T2'!CC10</f>
        <v>2.5197641878205719</v>
      </c>
      <c r="J10" s="69">
        <f>'Basic T2'!CN10</f>
        <v>0.61863123143247956</v>
      </c>
      <c r="K10" s="309">
        <f t="shared" ref="K10:K32" si="12">SUM(B10:J10)</f>
        <v>57.329188803037567</v>
      </c>
      <c r="L10" s="97"/>
      <c r="M10" s="97">
        <f t="shared" si="0"/>
        <v>21.047064921701345</v>
      </c>
      <c r="N10" s="97">
        <f t="shared" si="1"/>
        <v>12.53243347239715</v>
      </c>
      <c r="O10" s="97">
        <f t="shared" si="2"/>
        <v>10.395506962125346</v>
      </c>
      <c r="P10" s="97">
        <f t="shared" si="3"/>
        <v>4.1898804939215335</v>
      </c>
      <c r="Q10" s="97">
        <f t="shared" si="4"/>
        <v>9.5076449771170246</v>
      </c>
      <c r="R10" s="97">
        <f t="shared" si="5"/>
        <v>3.8398332673428555</v>
      </c>
      <c r="S10" s="97">
        <f t="shared" si="6"/>
        <v>3.1194375896366435</v>
      </c>
      <c r="T10" s="97">
        <f t="shared" si="7"/>
        <v>2.9016483307101795</v>
      </c>
      <c r="U10" s="97">
        <f t="shared" si="8"/>
        <v>2.2635451178059598</v>
      </c>
      <c r="V10" s="97">
        <f t="shared" si="9"/>
        <v>6.7923245294933627</v>
      </c>
      <c r="W10" s="97"/>
      <c r="X10" s="97">
        <f t="shared" si="10"/>
        <v>5.4186992236680682</v>
      </c>
      <c r="Y10" s="97">
        <f t="shared" si="11"/>
        <v>23.16601339040157</v>
      </c>
      <c r="Z10" s="97">
        <f t="shared" si="11"/>
        <v>34.164444387364249</v>
      </c>
      <c r="AA10" s="97">
        <f t="shared" si="11"/>
        <v>3.7848745366582879</v>
      </c>
      <c r="AB10" s="97">
        <f t="shared" si="11"/>
        <v>8.6043047924458609</v>
      </c>
      <c r="AC10" s="97">
        <f t="shared" si="11"/>
        <v>11.384642790952617</v>
      </c>
      <c r="AD10" s="97">
        <f t="shared" si="11"/>
        <v>8.0026796488864278</v>
      </c>
      <c r="AE10" s="97">
        <f t="shared" si="11"/>
        <v>4.3952552625113421</v>
      </c>
      <c r="AF10" s="97">
        <f t="shared" si="11"/>
        <v>1.0790859671115764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2.3339764271146692</v>
      </c>
      <c r="C11" s="69">
        <f>'Basic T2'!O11</f>
        <v>7.2555884800960282</v>
      </c>
      <c r="D11" s="69">
        <f>'Basic T2'!Z11</f>
        <v>13.819945450453076</v>
      </c>
      <c r="E11" s="69">
        <f>'Basic T2'!AK11</f>
        <v>4.4216123440556796</v>
      </c>
      <c r="F11" s="69">
        <f>'Basic T2'!AV11</f>
        <v>1.0644489348123778</v>
      </c>
      <c r="G11" s="69">
        <f>'Basic T2'!BG11</f>
        <v>3.7222438879820654</v>
      </c>
      <c r="H11" s="69">
        <f>'Basic T2'!BR11</f>
        <v>2.3616454934382527</v>
      </c>
      <c r="I11" s="69">
        <f>'Basic T2'!CC11</f>
        <v>1.2531788735987057</v>
      </c>
      <c r="J11" s="69">
        <f>'Basic T2'!CN11</f>
        <v>0.17984948655251912</v>
      </c>
      <c r="K11" s="309">
        <f t="shared" si="12"/>
        <v>36.412489378103373</v>
      </c>
      <c r="L11" s="97"/>
      <c r="M11" s="97">
        <f t="shared" si="0"/>
        <v>15.813105346729344</v>
      </c>
      <c r="N11" s="97">
        <f t="shared" si="1"/>
        <v>6.8466945115860351</v>
      </c>
      <c r="O11" s="97">
        <f t="shared" si="2"/>
        <v>7.3350291406807724</v>
      </c>
      <c r="P11" s="97">
        <f t="shared" si="3"/>
        <v>8.537977687662762</v>
      </c>
      <c r="Q11" s="97">
        <f t="shared" si="4"/>
        <v>2.0516638457987399</v>
      </c>
      <c r="R11" s="97">
        <f t="shared" si="5"/>
        <v>2.1898884204968576</v>
      </c>
      <c r="S11" s="97">
        <f t="shared" si="6"/>
        <v>1.6057568321810463</v>
      </c>
      <c r="T11" s="97">
        <f t="shared" si="7"/>
        <v>1.4431050350803227</v>
      </c>
      <c r="U11" s="97">
        <f t="shared" si="8"/>
        <v>0.65806155030874147</v>
      </c>
      <c r="V11" s="97">
        <f t="shared" si="9"/>
        <v>4.3141277584186506</v>
      </c>
      <c r="W11" s="97"/>
      <c r="X11" s="97">
        <f t="shared" si="10"/>
        <v>6.4098238460955219</v>
      </c>
      <c r="Y11" s="97">
        <f t="shared" si="11"/>
        <v>19.926098445933697</v>
      </c>
      <c r="Z11" s="97">
        <f t="shared" si="11"/>
        <v>37.953860575002849</v>
      </c>
      <c r="AA11" s="97">
        <f t="shared" si="11"/>
        <v>12.143120175448958</v>
      </c>
      <c r="AB11" s="97">
        <f t="shared" si="11"/>
        <v>2.9233072305473393</v>
      </c>
      <c r="AC11" s="97">
        <f t="shared" si="11"/>
        <v>10.222437277854544</v>
      </c>
      <c r="AD11" s="97">
        <f t="shared" si="11"/>
        <v>6.4858116920136375</v>
      </c>
      <c r="AE11" s="97">
        <f t="shared" si="11"/>
        <v>3.441618233199689</v>
      </c>
      <c r="AF11" s="97">
        <f t="shared" si="11"/>
        <v>0.49392252390376667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3.4966326472643918</v>
      </c>
      <c r="C12" s="69">
        <f>'Basic T2'!O12</f>
        <v>20.009649733260517</v>
      </c>
      <c r="D12" s="69">
        <f>'Basic T2'!Z12</f>
        <v>11.162110098815011</v>
      </c>
      <c r="E12" s="69">
        <f>'Basic T2'!AK12</f>
        <v>0.88104123900162412</v>
      </c>
      <c r="F12" s="69">
        <f>'Basic T2'!AV12</f>
        <v>0.44521333118459905</v>
      </c>
      <c r="G12" s="69">
        <f>'Basic T2'!BG12</f>
        <v>1.6006562608776596</v>
      </c>
      <c r="H12" s="69">
        <f>'Basic T2'!BR12</f>
        <v>1.2008013501435373</v>
      </c>
      <c r="I12" s="69">
        <f>'Basic T2'!CC12</f>
        <v>0.74042535890400274</v>
      </c>
      <c r="J12" s="69">
        <f>'Basic T2'!CN12</f>
        <v>0.16164899578408859</v>
      </c>
      <c r="K12" s="309">
        <f t="shared" si="12"/>
        <v>39.698179015235432</v>
      </c>
      <c r="L12" s="97"/>
      <c r="M12" s="97">
        <f t="shared" si="0"/>
        <v>23.690307994395347</v>
      </c>
      <c r="N12" s="97">
        <f t="shared" si="1"/>
        <v>18.881991362010179</v>
      </c>
      <c r="O12" s="97">
        <f t="shared" si="2"/>
        <v>5.9243651242929518</v>
      </c>
      <c r="P12" s="97">
        <f t="shared" si="3"/>
        <v>1.7012595983497862</v>
      </c>
      <c r="Q12" s="97">
        <f t="shared" si="4"/>
        <v>0.85812298306265422</v>
      </c>
      <c r="R12" s="97">
        <f t="shared" si="5"/>
        <v>0.94170578725621468</v>
      </c>
      <c r="S12" s="97">
        <f t="shared" si="6"/>
        <v>0.81646249508769642</v>
      </c>
      <c r="T12" s="97">
        <f t="shared" si="7"/>
        <v>0.85264090070966314</v>
      </c>
      <c r="U12" s="97">
        <f t="shared" si="8"/>
        <v>0.59146673593902777</v>
      </c>
      <c r="V12" s="97">
        <f t="shared" si="9"/>
        <v>4.7034141025054117</v>
      </c>
      <c r="W12" s="97"/>
      <c r="X12" s="97">
        <f t="shared" si="10"/>
        <v>8.8080429228817998</v>
      </c>
      <c r="Y12" s="97">
        <f t="shared" si="11"/>
        <v>50.404452369417704</v>
      </c>
      <c r="Z12" s="97">
        <f t="shared" si="11"/>
        <v>28.117436053001821</v>
      </c>
      <c r="AA12" s="97">
        <f t="shared" si="11"/>
        <v>2.219349251922857</v>
      </c>
      <c r="AB12" s="97">
        <f t="shared" si="11"/>
        <v>1.1214956006262513</v>
      </c>
      <c r="AC12" s="97">
        <f t="shared" si="11"/>
        <v>4.032064695620817</v>
      </c>
      <c r="AD12" s="97">
        <f t="shared" si="11"/>
        <v>3.0248272840995849</v>
      </c>
      <c r="AE12" s="97">
        <f t="shared" si="11"/>
        <v>1.8651368331525764</v>
      </c>
      <c r="AF12" s="97">
        <f t="shared" si="11"/>
        <v>0.40719498927658793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1.2577833054881695</v>
      </c>
      <c r="C13" s="69">
        <f>'Basic T2'!O13</f>
        <v>15.180891800388308</v>
      </c>
      <c r="D13" s="69">
        <f>'Basic T2'!Z13</f>
        <v>23.688685303324771</v>
      </c>
      <c r="E13" s="69">
        <f>'Basic T2'!AK13</f>
        <v>2.3380106275740378</v>
      </c>
      <c r="F13" s="69">
        <f>'Basic T2'!AV13</f>
        <v>3.6724253474748543</v>
      </c>
      <c r="G13" s="69">
        <f>'Basic T2'!BG13</f>
        <v>7.9043048831040448</v>
      </c>
      <c r="H13" s="69">
        <f>'Basic T2'!BR13</f>
        <v>4.878379961489987</v>
      </c>
      <c r="I13" s="69">
        <f>'Basic T2'!CC13</f>
        <v>2.8541325125261743</v>
      </c>
      <c r="J13" s="69">
        <f>'Basic T2'!CN13</f>
        <v>0.65321935600448677</v>
      </c>
      <c r="K13" s="309">
        <f t="shared" si="12"/>
        <v>62.42783309737483</v>
      </c>
      <c r="L13" s="97"/>
      <c r="M13" s="97">
        <f t="shared" si="0"/>
        <v>8.5217055673650588</v>
      </c>
      <c r="N13" s="97">
        <f t="shared" si="1"/>
        <v>14.325361596213963</v>
      </c>
      <c r="O13" s="97">
        <f t="shared" si="2"/>
        <v>12.572929294638211</v>
      </c>
      <c r="P13" s="97">
        <f t="shared" si="3"/>
        <v>4.5146161667885414</v>
      </c>
      <c r="Q13" s="97">
        <f t="shared" si="4"/>
        <v>7.0783877604585097</v>
      </c>
      <c r="R13" s="97">
        <f t="shared" si="5"/>
        <v>4.650298652238587</v>
      </c>
      <c r="S13" s="97">
        <f t="shared" si="6"/>
        <v>3.316963521791366</v>
      </c>
      <c r="T13" s="97">
        <f t="shared" si="7"/>
        <v>3.2866920169066822</v>
      </c>
      <c r="U13" s="97">
        <f t="shared" si="8"/>
        <v>2.3901015807374253</v>
      </c>
      <c r="V13" s="97">
        <f t="shared" si="9"/>
        <v>7.3964085472625687</v>
      </c>
      <c r="W13" s="97"/>
      <c r="X13" s="97">
        <f t="shared" si="10"/>
        <v>2.0147796953424302</v>
      </c>
      <c r="Y13" s="97">
        <f t="shared" si="11"/>
        <v>24.317505585544154</v>
      </c>
      <c r="Z13" s="97">
        <f t="shared" si="11"/>
        <v>37.945711276531412</v>
      </c>
      <c r="AA13" s="97">
        <f t="shared" si="11"/>
        <v>3.7451414082036338</v>
      </c>
      <c r="AB13" s="97">
        <f t="shared" si="11"/>
        <v>5.8826731047137439</v>
      </c>
      <c r="AC13" s="97">
        <f t="shared" si="11"/>
        <v>12.661507681637648</v>
      </c>
      <c r="AD13" s="97">
        <f t="shared" si="11"/>
        <v>7.8144310309164471</v>
      </c>
      <c r="AE13" s="97">
        <f t="shared" si="11"/>
        <v>4.5718910474984824</v>
      </c>
      <c r="AF13" s="97">
        <f t="shared" si="11"/>
        <v>1.0463591696120484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0.40272439711145824</v>
      </c>
      <c r="C14" s="69">
        <f>'Basic T2'!O14</f>
        <v>2.2268145215917019</v>
      </c>
      <c r="D14" s="69">
        <f>'Basic T2'!Z14</f>
        <v>4.4917467443455994</v>
      </c>
      <c r="E14" s="69">
        <f>'Basic T2'!AK14</f>
        <v>0.79517969549665046</v>
      </c>
      <c r="F14" s="69">
        <f>'Basic T2'!AV14</f>
        <v>1.7156940907406011</v>
      </c>
      <c r="G14" s="69">
        <f>'Basic T2'!BG14</f>
        <v>2.6391444878493715</v>
      </c>
      <c r="H14" s="69">
        <f>'Basic T2'!BR14</f>
        <v>1.9458215619467587</v>
      </c>
      <c r="I14" s="69">
        <f>'Basic T2'!CC14</f>
        <v>1.4509697637660597</v>
      </c>
      <c r="J14" s="69">
        <f>'Basic T2'!CN14</f>
        <v>0.35478548602594395</v>
      </c>
      <c r="K14" s="309">
        <f t="shared" si="12"/>
        <v>16.022880748874144</v>
      </c>
      <c r="L14" s="97"/>
      <c r="M14" s="97">
        <f t="shared" si="0"/>
        <v>2.728529407254666</v>
      </c>
      <c r="N14" s="97">
        <f t="shared" si="1"/>
        <v>2.1013207688289679</v>
      </c>
      <c r="O14" s="97">
        <f t="shared" si="2"/>
        <v>2.3840248415201102</v>
      </c>
      <c r="P14" s="97">
        <f t="shared" si="3"/>
        <v>1.5354639822643341</v>
      </c>
      <c r="Q14" s="97">
        <f t="shared" si="4"/>
        <v>3.3069012719182078</v>
      </c>
      <c r="R14" s="97">
        <f t="shared" si="5"/>
        <v>1.552674173935616</v>
      </c>
      <c r="S14" s="97">
        <f t="shared" si="6"/>
        <v>1.3230251009233007</v>
      </c>
      <c r="T14" s="97">
        <f t="shared" si="7"/>
        <v>1.6708722241918506</v>
      </c>
      <c r="U14" s="97">
        <f t="shared" si="8"/>
        <v>1.2981448623324015</v>
      </c>
      <c r="V14" s="97">
        <f t="shared" si="9"/>
        <v>1.8983803576505229</v>
      </c>
      <c r="W14" s="97"/>
      <c r="X14" s="97">
        <f t="shared" si="10"/>
        <v>2.5134331548947957</v>
      </c>
      <c r="Y14" s="97">
        <f t="shared" si="11"/>
        <v>13.89771637505428</v>
      </c>
      <c r="Z14" s="97">
        <f t="shared" si="11"/>
        <v>28.033328180771829</v>
      </c>
      <c r="AA14" s="97">
        <f t="shared" si="11"/>
        <v>4.9627760947576434</v>
      </c>
      <c r="AB14" s="97">
        <f t="shared" si="11"/>
        <v>10.707775447065943</v>
      </c>
      <c r="AC14" s="97">
        <f t="shared" si="11"/>
        <v>16.471098607126638</v>
      </c>
      <c r="AD14" s="97">
        <f t="shared" si="11"/>
        <v>12.144018247676735</v>
      </c>
      <c r="AE14" s="97">
        <f t="shared" si="11"/>
        <v>9.0556110758548378</v>
      </c>
      <c r="AF14" s="97">
        <f t="shared" si="11"/>
        <v>2.2142428167973049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8.3374391357624672E-2</v>
      </c>
      <c r="C15" s="69">
        <f>'Basic T2'!O15</f>
        <v>1.9133853716639511</v>
      </c>
      <c r="D15" s="69">
        <f>'Basic T2'!Z15</f>
        <v>5.1160215021767721</v>
      </c>
      <c r="E15" s="69">
        <f>'Basic T2'!AK15</f>
        <v>2.4504836277502577</v>
      </c>
      <c r="F15" s="69">
        <f>'Basic T2'!AV15</f>
        <v>0.83067579998311258</v>
      </c>
      <c r="G15" s="69">
        <f>'Basic T2'!BG15</f>
        <v>2.9971828288483424</v>
      </c>
      <c r="H15" s="69">
        <f>'Basic T2'!BR15</f>
        <v>1.9772162686109307</v>
      </c>
      <c r="I15" s="69">
        <f>'Basic T2'!CC15</f>
        <v>0.59207948090300466</v>
      </c>
      <c r="J15" s="69">
        <f>'Basic T2'!CN15</f>
        <v>0.11160227737916832</v>
      </c>
      <c r="K15" s="309">
        <f t="shared" si="12"/>
        <v>16.072021548673163</v>
      </c>
      <c r="L15" s="97"/>
      <c r="M15" s="97">
        <f t="shared" si="0"/>
        <v>0.56487632798734588</v>
      </c>
      <c r="N15" s="97">
        <f t="shared" si="1"/>
        <v>1.8055551467201176</v>
      </c>
      <c r="O15" s="97">
        <f t="shared" si="2"/>
        <v>2.7153628744305771</v>
      </c>
      <c r="P15" s="97">
        <f t="shared" si="3"/>
        <v>4.7317975683331719</v>
      </c>
      <c r="Q15" s="97">
        <f t="shared" si="4"/>
        <v>1.6010796297200445</v>
      </c>
      <c r="R15" s="97">
        <f t="shared" si="5"/>
        <v>1.7633170121384119</v>
      </c>
      <c r="S15" s="97">
        <f t="shared" si="6"/>
        <v>1.3443713465221354</v>
      </c>
      <c r="T15" s="97">
        <f t="shared" si="7"/>
        <v>0.68181238772820008</v>
      </c>
      <c r="U15" s="97">
        <f t="shared" si="8"/>
        <v>0.40834794181453282</v>
      </c>
      <c r="V15" s="97">
        <f t="shared" si="9"/>
        <v>1.9042025272441057</v>
      </c>
      <c r="W15" s="97"/>
      <c r="X15" s="97">
        <f t="shared" si="10"/>
        <v>0.51875485050297043</v>
      </c>
      <c r="Y15" s="97">
        <f t="shared" si="11"/>
        <v>11.905069725481496</v>
      </c>
      <c r="Z15" s="97">
        <f t="shared" si="11"/>
        <v>31.831848200820318</v>
      </c>
      <c r="AA15" s="97">
        <f t="shared" si="11"/>
        <v>15.246891128966656</v>
      </c>
      <c r="AB15" s="97">
        <f t="shared" si="11"/>
        <v>5.168458724793644</v>
      </c>
      <c r="AC15" s="97">
        <f t="shared" si="11"/>
        <v>18.648449541780117</v>
      </c>
      <c r="AD15" s="97">
        <f t="shared" si="11"/>
        <v>12.302225097341045</v>
      </c>
      <c r="AE15" s="97">
        <f t="shared" si="11"/>
        <v>3.6839141803657189</v>
      </c>
      <c r="AF15" s="97">
        <f t="shared" si="11"/>
        <v>0.69438854994804144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4.1040034288778782E-2</v>
      </c>
      <c r="C16" s="69">
        <f>'Basic T2'!O16</f>
        <v>0.77653959509924098</v>
      </c>
      <c r="D16" s="69">
        <f>'Basic T2'!Z16</f>
        <v>2.988986906053603</v>
      </c>
      <c r="E16" s="69">
        <f>'Basic T2'!AK16</f>
        <v>0.75584680066787979</v>
      </c>
      <c r="F16" s="69">
        <f>'Basic T2'!AV16</f>
        <v>0.6054151524193766</v>
      </c>
      <c r="G16" s="69">
        <f>'Basic T2'!BG16</f>
        <v>2.045824020612947</v>
      </c>
      <c r="H16" s="69">
        <f>'Basic T2'!BR16</f>
        <v>2.1416176438560655</v>
      </c>
      <c r="I16" s="69">
        <f>'Basic T2'!CC16</f>
        <v>1.1325134572707578</v>
      </c>
      <c r="J16" s="69">
        <f>'Basic T2'!CN16</f>
        <v>0.14792348367414382</v>
      </c>
      <c r="K16" s="309">
        <f t="shared" si="12"/>
        <v>10.635707093942791</v>
      </c>
      <c r="L16" s="97"/>
      <c r="M16" s="97">
        <f t="shared" si="0"/>
        <v>0.27805353049093118</v>
      </c>
      <c r="N16" s="97">
        <f t="shared" si="1"/>
        <v>0.73277714114856307</v>
      </c>
      <c r="O16" s="97">
        <f t="shared" si="2"/>
        <v>1.5864249345714798</v>
      </c>
      <c r="P16" s="97">
        <f t="shared" si="3"/>
        <v>1.459513547828194</v>
      </c>
      <c r="Q16" s="97">
        <f t="shared" si="4"/>
        <v>1.16690274121652</v>
      </c>
      <c r="R16" s="97">
        <f t="shared" si="5"/>
        <v>1.2036090240028365</v>
      </c>
      <c r="S16" s="97">
        <f t="shared" si="6"/>
        <v>1.4561529971777134</v>
      </c>
      <c r="T16" s="97">
        <f t="shared" si="7"/>
        <v>1.3041521102174305</v>
      </c>
      <c r="U16" s="97">
        <f t="shared" si="8"/>
        <v>0.54124567636867371</v>
      </c>
      <c r="V16" s="97">
        <f t="shared" si="9"/>
        <v>1.2601115712780939</v>
      </c>
      <c r="W16" s="97"/>
      <c r="X16" s="97">
        <f t="shared" si="10"/>
        <v>0.38587029453031618</v>
      </c>
      <c r="Y16" s="97">
        <f t="shared" si="11"/>
        <v>7.3012502905565437</v>
      </c>
      <c r="Z16" s="97">
        <f t="shared" si="11"/>
        <v>28.10332100773892</v>
      </c>
      <c r="AA16" s="97">
        <f t="shared" si="11"/>
        <v>7.1066906411737021</v>
      </c>
      <c r="AB16" s="97">
        <f t="shared" si="11"/>
        <v>5.6922886938487656</v>
      </c>
      <c r="AC16" s="97">
        <f t="shared" si="11"/>
        <v>19.235430259057033</v>
      </c>
      <c r="AD16" s="97">
        <f t="shared" si="11"/>
        <v>20.136109662852146</v>
      </c>
      <c r="AE16" s="97">
        <f t="shared" si="11"/>
        <v>10.648219693035198</v>
      </c>
      <c r="AF16" s="97">
        <f t="shared" si="11"/>
        <v>1.3908194572073977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0.26777142175859447</v>
      </c>
      <c r="C17" s="69">
        <f>'Basic T2'!O17</f>
        <v>4.245208638141138</v>
      </c>
      <c r="D17" s="69">
        <f>'Basic T2'!Z17</f>
        <v>7.4182477114289291</v>
      </c>
      <c r="E17" s="69">
        <f>'Basic T2'!AK17</f>
        <v>0.96427573984821868</v>
      </c>
      <c r="F17" s="69">
        <f>'Basic T2'!AV17</f>
        <v>1.134976967572185</v>
      </c>
      <c r="G17" s="69">
        <f>'Basic T2'!BG17</f>
        <v>2.5907867086672991</v>
      </c>
      <c r="H17" s="69">
        <f>'Basic T2'!BR17</f>
        <v>1.2113257019394132</v>
      </c>
      <c r="I17" s="69">
        <f>'Basic T2'!CC17</f>
        <v>0.96152263897835699</v>
      </c>
      <c r="J17" s="69">
        <f>'Basic T2'!CN17</f>
        <v>0.32671709906336088</v>
      </c>
      <c r="K17" s="309">
        <f t="shared" si="12"/>
        <v>19.120832627397498</v>
      </c>
      <c r="L17" s="97"/>
      <c r="M17" s="97">
        <f t="shared" si="0"/>
        <v>1.8141990004357984</v>
      </c>
      <c r="N17" s="97">
        <f t="shared" si="1"/>
        <v>4.0059668162042552</v>
      </c>
      <c r="O17" s="97">
        <f t="shared" si="2"/>
        <v>3.9372849430701446</v>
      </c>
      <c r="P17" s="97">
        <f t="shared" si="3"/>
        <v>1.8619824875979494</v>
      </c>
      <c r="Q17" s="97">
        <f t="shared" si="4"/>
        <v>2.1876025556759879</v>
      </c>
      <c r="R17" s="97">
        <f t="shared" si="5"/>
        <v>1.5242240927859967</v>
      </c>
      <c r="S17" s="97">
        <f t="shared" si="6"/>
        <v>0.8236183319173388</v>
      </c>
      <c r="T17" s="97">
        <f t="shared" si="7"/>
        <v>1.107246691502811</v>
      </c>
      <c r="U17" s="97">
        <f t="shared" si="8"/>
        <v>1.1954438394197264</v>
      </c>
      <c r="V17" s="97">
        <f t="shared" si="9"/>
        <v>2.2654236557508667</v>
      </c>
      <c r="W17" s="97"/>
      <c r="X17" s="97">
        <f t="shared" si="10"/>
        <v>1.4004171626653705</v>
      </c>
      <c r="Y17" s="97">
        <f t="shared" si="11"/>
        <v>22.2020072078783</v>
      </c>
      <c r="Z17" s="97">
        <f t="shared" si="11"/>
        <v>38.796677194902124</v>
      </c>
      <c r="AA17" s="97">
        <f t="shared" si="11"/>
        <v>5.0430635456038955</v>
      </c>
      <c r="AB17" s="97">
        <f t="shared" si="11"/>
        <v>5.9358135165407004</v>
      </c>
      <c r="AC17" s="97">
        <f t="shared" si="11"/>
        <v>13.549549641238226</v>
      </c>
      <c r="AD17" s="97">
        <f t="shared" si="11"/>
        <v>6.3351095924753391</v>
      </c>
      <c r="AE17" s="97">
        <f t="shared" si="11"/>
        <v>5.0286651094922963</v>
      </c>
      <c r="AF17" s="97">
        <f t="shared" si="11"/>
        <v>1.7086970292037422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0.89281066180884183</v>
      </c>
      <c r="C18" s="69">
        <f>'Basic T2'!O18</f>
        <v>8.828720924221658</v>
      </c>
      <c r="D18" s="69">
        <f>'Basic T2'!Z18</f>
        <v>16.772290472945425</v>
      </c>
      <c r="E18" s="69">
        <f>'Basic T2'!AK18</f>
        <v>4.4745420221563563</v>
      </c>
      <c r="F18" s="69">
        <f>'Basic T2'!AV18</f>
        <v>4.0608072100905339</v>
      </c>
      <c r="G18" s="69">
        <f>'Basic T2'!BG18</f>
        <v>10.685960491032029</v>
      </c>
      <c r="H18" s="69">
        <f>'Basic T2'!BR18</f>
        <v>7.9256194741012811</v>
      </c>
      <c r="I18" s="69">
        <f>'Basic T2'!CC18</f>
        <v>4.2436315648469787</v>
      </c>
      <c r="J18" s="69">
        <f>'Basic T2'!CN18</f>
        <v>0.92023285666041776</v>
      </c>
      <c r="K18" s="309">
        <f t="shared" si="12"/>
        <v>58.804615677863517</v>
      </c>
      <c r="L18" s="97"/>
      <c r="M18" s="97">
        <f t="shared" si="0"/>
        <v>6.0489510030397291</v>
      </c>
      <c r="N18" s="97">
        <f t="shared" si="1"/>
        <v>8.3311719320929836</v>
      </c>
      <c r="O18" s="97">
        <f t="shared" si="2"/>
        <v>8.9020061487278817</v>
      </c>
      <c r="P18" s="97">
        <f t="shared" si="3"/>
        <v>8.6401830316582142</v>
      </c>
      <c r="Q18" s="97">
        <f t="shared" si="4"/>
        <v>7.8269713700921786</v>
      </c>
      <c r="R18" s="97">
        <f t="shared" si="5"/>
        <v>6.2868156535235364</v>
      </c>
      <c r="S18" s="97">
        <f t="shared" si="6"/>
        <v>5.388877227833615</v>
      </c>
      <c r="T18" s="97">
        <f t="shared" si="7"/>
        <v>4.8867773047197884</v>
      </c>
      <c r="U18" s="97">
        <f t="shared" si="8"/>
        <v>3.3670925166759353</v>
      </c>
      <c r="V18" s="97">
        <f t="shared" si="9"/>
        <v>6.9671321338323056</v>
      </c>
      <c r="W18" s="97"/>
      <c r="X18" s="97">
        <f t="shared" si="10"/>
        <v>1.5182662985159727</v>
      </c>
      <c r="Y18" s="97">
        <f t="shared" si="11"/>
        <v>15.013652963206345</v>
      </c>
      <c r="Z18" s="97">
        <f t="shared" si="11"/>
        <v>28.522064602590724</v>
      </c>
      <c r="AA18" s="97">
        <f t="shared" si="11"/>
        <v>7.6091680399175852</v>
      </c>
      <c r="AB18" s="97">
        <f t="shared" si="11"/>
        <v>6.9055926363603275</v>
      </c>
      <c r="AC18" s="97">
        <f t="shared" si="11"/>
        <v>18.171975733283581</v>
      </c>
      <c r="AD18" s="97">
        <f t="shared" si="11"/>
        <v>13.477886697735549</v>
      </c>
      <c r="AE18" s="97">
        <f t="shared" si="11"/>
        <v>7.2164940046440211</v>
      </c>
      <c r="AF18" s="97">
        <f t="shared" si="11"/>
        <v>1.5648990237459053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0.48085425739852466</v>
      </c>
      <c r="C19" s="69">
        <f>'Basic T2'!O19</f>
        <v>5.2325611504894187</v>
      </c>
      <c r="D19" s="69">
        <f>'Basic T2'!Z19</f>
        <v>15.12577130825656</v>
      </c>
      <c r="E19" s="69">
        <f>'Basic T2'!AK19</f>
        <v>5.7853046858567563</v>
      </c>
      <c r="F19" s="69">
        <f>'Basic T2'!AV19</f>
        <v>5.1146367178653707</v>
      </c>
      <c r="G19" s="69">
        <f>'Basic T2'!BG19</f>
        <v>15.039094867503604</v>
      </c>
      <c r="H19" s="69">
        <f>'Basic T2'!BR19</f>
        <v>14.921357829343981</v>
      </c>
      <c r="I19" s="69">
        <f>'Basic T2'!CC19</f>
        <v>6.9308482578515935</v>
      </c>
      <c r="J19" s="69">
        <f>'Basic T2'!CN19</f>
        <v>1.616703790137858</v>
      </c>
      <c r="K19" s="309">
        <f t="shared" si="12"/>
        <v>70.247132864703673</v>
      </c>
      <c r="L19" s="97"/>
      <c r="M19" s="97">
        <f t="shared" si="0"/>
        <v>3.2578731045995268</v>
      </c>
      <c r="N19" s="97">
        <f t="shared" si="1"/>
        <v>4.9376763592468871</v>
      </c>
      <c r="O19" s="97">
        <f t="shared" si="2"/>
        <v>8.0281050109136043</v>
      </c>
      <c r="P19" s="97">
        <f t="shared" si="3"/>
        <v>11.171219564415482</v>
      </c>
      <c r="Q19" s="97">
        <f t="shared" si="4"/>
        <v>9.8581668835891332</v>
      </c>
      <c r="R19" s="97">
        <f t="shared" si="5"/>
        <v>8.8478725994911365</v>
      </c>
      <c r="S19" s="97">
        <f t="shared" si="6"/>
        <v>10.145499121887449</v>
      </c>
      <c r="T19" s="97">
        <f t="shared" si="7"/>
        <v>7.9812564901937142</v>
      </c>
      <c r="U19" s="97">
        <f t="shared" si="8"/>
        <v>5.9154497625850206</v>
      </c>
      <c r="V19" s="97">
        <f t="shared" si="9"/>
        <v>8.3228340335111266</v>
      </c>
      <c r="W19" s="97"/>
      <c r="X19" s="97">
        <f t="shared" si="10"/>
        <v>0.68451798356617966</v>
      </c>
      <c r="Y19" s="97">
        <f t="shared" si="11"/>
        <v>7.4487896332614145</v>
      </c>
      <c r="Z19" s="97">
        <f t="shared" si="11"/>
        <v>21.532225859507847</v>
      </c>
      <c r="AA19" s="97">
        <f t="shared" si="11"/>
        <v>8.2356452853375277</v>
      </c>
      <c r="AB19" s="97">
        <f t="shared" si="11"/>
        <v>7.2809188208665914</v>
      </c>
      <c r="AC19" s="97">
        <f t="shared" si="11"/>
        <v>21.408837989827962</v>
      </c>
      <c r="AD19" s="97">
        <f t="shared" si="11"/>
        <v>21.241233942006701</v>
      </c>
      <c r="AE19" s="97">
        <f t="shared" si="11"/>
        <v>9.8663788473765077</v>
      </c>
      <c r="AF19" s="97">
        <f t="shared" si="11"/>
        <v>2.3014516382492616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4.8700163630173668E-2</v>
      </c>
      <c r="C20" s="69">
        <f>'Basic T2'!O20</f>
        <v>1.0041677412350367</v>
      </c>
      <c r="D20" s="69">
        <f>'Basic T2'!Z20</f>
        <v>2.9794626613293227</v>
      </c>
      <c r="E20" s="69">
        <f>'Basic T2'!AK20</f>
        <v>1.5212311609843547</v>
      </c>
      <c r="F20" s="69">
        <f>'Basic T2'!AV20</f>
        <v>1.1658055479018594</v>
      </c>
      <c r="G20" s="69">
        <f>'Basic T2'!BG20</f>
        <v>3.7715944534119479</v>
      </c>
      <c r="H20" s="69">
        <f>'Basic T2'!BR20</f>
        <v>3.941101042654017</v>
      </c>
      <c r="I20" s="69">
        <f>'Basic T2'!CC20</f>
        <v>3.0795927102651874</v>
      </c>
      <c r="J20" s="69">
        <f>'Basic T2'!CN20</f>
        <v>0.75042208237213648</v>
      </c>
      <c r="K20" s="309">
        <f t="shared" si="12"/>
        <v>18.262077563784036</v>
      </c>
      <c r="L20" s="97"/>
      <c r="M20" s="97">
        <f t="shared" si="0"/>
        <v>0.32995226898624452</v>
      </c>
      <c r="N20" s="97">
        <f t="shared" si="1"/>
        <v>0.9475771374694445</v>
      </c>
      <c r="O20" s="97">
        <f t="shared" si="2"/>
        <v>1.5813698775275837</v>
      </c>
      <c r="P20" s="97">
        <f t="shared" si="3"/>
        <v>2.9374437873828643</v>
      </c>
      <c r="Q20" s="97">
        <f t="shared" si="4"/>
        <v>2.24702286379142</v>
      </c>
      <c r="R20" s="97">
        <f t="shared" si="5"/>
        <v>2.2189225824250438</v>
      </c>
      <c r="S20" s="97">
        <f t="shared" si="6"/>
        <v>2.6796781918119819</v>
      </c>
      <c r="T20" s="97">
        <f t="shared" si="7"/>
        <v>3.5463219495698812</v>
      </c>
      <c r="U20" s="97">
        <f t="shared" si="8"/>
        <v>2.7457621835774169</v>
      </c>
      <c r="V20" s="97">
        <f t="shared" si="9"/>
        <v>2.163678921433271</v>
      </c>
      <c r="W20" s="97"/>
      <c r="X20" s="97">
        <f t="shared" si="10"/>
        <v>0.266673731179152</v>
      </c>
      <c r="Y20" s="97">
        <f t="shared" si="11"/>
        <v>5.4986500726862859</v>
      </c>
      <c r="Z20" s="97">
        <f t="shared" si="11"/>
        <v>16.315025773617162</v>
      </c>
      <c r="AA20" s="97">
        <f t="shared" si="11"/>
        <v>8.330000547151025</v>
      </c>
      <c r="AB20" s="97">
        <f t="shared" si="11"/>
        <v>6.3837509386872631</v>
      </c>
      <c r="AC20" s="97">
        <f t="shared" si="11"/>
        <v>20.652603408560083</v>
      </c>
      <c r="AD20" s="97">
        <f t="shared" si="11"/>
        <v>21.580792376381694</v>
      </c>
      <c r="AE20" s="97">
        <f t="shared" si="11"/>
        <v>16.863320723006904</v>
      </c>
      <c r="AF20" s="97">
        <f t="shared" si="11"/>
        <v>4.1091824287304339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2.9782029496553095E-2</v>
      </c>
      <c r="C21" s="69">
        <f>'Basic T2'!O21</f>
        <v>0.15926807960168604</v>
      </c>
      <c r="D21" s="69">
        <f>'Basic T2'!Z21</f>
        <v>1.3139365347071243</v>
      </c>
      <c r="E21" s="69">
        <f>'Basic T2'!AK21</f>
        <v>0.50561494773331217</v>
      </c>
      <c r="F21" s="69">
        <f>'Basic T2'!AV21</f>
        <v>0.74058893415391625</v>
      </c>
      <c r="G21" s="69">
        <f>'Basic T2'!BG21</f>
        <v>1.0967210309121496</v>
      </c>
      <c r="H21" s="69">
        <f>'Basic T2'!BR21</f>
        <v>1.5172312168786495</v>
      </c>
      <c r="I21" s="69">
        <f>'Basic T2'!CC21</f>
        <v>1.2700133289145144</v>
      </c>
      <c r="J21" s="69">
        <f>'Basic T2'!CN21</f>
        <v>0.64639218008448884</v>
      </c>
      <c r="K21" s="309">
        <f t="shared" si="12"/>
        <v>7.2795482824823941</v>
      </c>
      <c r="L21" s="97"/>
      <c r="M21" s="97">
        <f t="shared" si="0"/>
        <v>0.20177854600296569</v>
      </c>
      <c r="N21" s="97">
        <f t="shared" si="1"/>
        <v>0.15029241108024904</v>
      </c>
      <c r="O21" s="97">
        <f t="shared" si="2"/>
        <v>0.69738066663395581</v>
      </c>
      <c r="P21" s="97">
        <f t="shared" si="3"/>
        <v>0.97632465408221036</v>
      </c>
      <c r="Q21" s="97">
        <f t="shared" si="4"/>
        <v>1.4274423986999747</v>
      </c>
      <c r="R21" s="97">
        <f t="shared" si="5"/>
        <v>0.6452281898733726</v>
      </c>
      <c r="S21" s="97">
        <f t="shared" si="6"/>
        <v>1.0316130847201403</v>
      </c>
      <c r="T21" s="97">
        <f t="shared" si="7"/>
        <v>1.4624908448325364</v>
      </c>
      <c r="U21" s="97">
        <f t="shared" si="8"/>
        <v>2.3651212371386552</v>
      </c>
      <c r="V21" s="97">
        <f t="shared" si="9"/>
        <v>0.86247608583145707</v>
      </c>
      <c r="W21" s="97"/>
      <c r="X21" s="97">
        <f t="shared" si="10"/>
        <v>0.40911919724773288</v>
      </c>
      <c r="Y21" s="97">
        <f t="shared" si="11"/>
        <v>2.1878841024373856</v>
      </c>
      <c r="Z21" s="97">
        <f t="shared" si="11"/>
        <v>18.049698741184251</v>
      </c>
      <c r="AA21" s="97">
        <f t="shared" si="11"/>
        <v>6.9456912450190211</v>
      </c>
      <c r="AB21" s="97">
        <f t="shared" si="11"/>
        <v>10.173556179798679</v>
      </c>
      <c r="AC21" s="97">
        <f t="shared" si="11"/>
        <v>15.065784144207331</v>
      </c>
      <c r="AD21" s="97">
        <f t="shared" si="11"/>
        <v>20.842381395144198</v>
      </c>
      <c r="AE21" s="97">
        <f t="shared" si="11"/>
        <v>17.4463205631961</v>
      </c>
      <c r="AF21" s="97">
        <f t="shared" si="11"/>
        <v>8.8795644317653046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3.8071317816924528E-2</v>
      </c>
      <c r="C22" s="69">
        <f>'Basic T2'!O22</f>
        <v>0.6005758219852142</v>
      </c>
      <c r="D22" s="69">
        <f>'Basic T2'!Z22</f>
        <v>1.5186958972079889</v>
      </c>
      <c r="E22" s="69">
        <f>'Basic T2'!AK22</f>
        <v>0.56292204211977426</v>
      </c>
      <c r="F22" s="69">
        <f>'Basic T2'!AV22</f>
        <v>2.1351078346138701</v>
      </c>
      <c r="G22" s="69">
        <f>'Basic T2'!BG22</f>
        <v>9.4724795441895182</v>
      </c>
      <c r="H22" s="69">
        <f>'Basic T2'!BR22</f>
        <v>5.3849220679500887</v>
      </c>
      <c r="I22" s="69">
        <f>'Basic T2'!CC22</f>
        <v>2.4382964951571147</v>
      </c>
      <c r="J22" s="69">
        <f>'Basic T2'!CN22</f>
        <v>0.84109031563786718</v>
      </c>
      <c r="K22" s="309">
        <f t="shared" si="12"/>
        <v>22.992161336678361</v>
      </c>
      <c r="L22" s="97"/>
      <c r="M22" s="97">
        <f t="shared" si="0"/>
        <v>0.25793994846472529</v>
      </c>
      <c r="N22" s="97">
        <f t="shared" si="1"/>
        <v>0.56672993451290887</v>
      </c>
      <c r="O22" s="97">
        <f t="shared" si="2"/>
        <v>0.80605807756554682</v>
      </c>
      <c r="P22" s="97">
        <f t="shared" si="3"/>
        <v>1.0869826347335863</v>
      </c>
      <c r="Q22" s="97">
        <f t="shared" si="4"/>
        <v>4.1152970404644478</v>
      </c>
      <c r="R22" s="97">
        <f t="shared" si="5"/>
        <v>5.5728947085355331</v>
      </c>
      <c r="S22" s="97">
        <f t="shared" si="6"/>
        <v>3.6613773851318392</v>
      </c>
      <c r="T22" s="97">
        <f t="shared" si="7"/>
        <v>2.807833760455416</v>
      </c>
      <c r="U22" s="97">
        <f t="shared" si="8"/>
        <v>3.0775133566850372</v>
      </c>
      <c r="V22" s="97">
        <f t="shared" si="9"/>
        <v>2.724096131374437</v>
      </c>
      <c r="W22" s="97"/>
      <c r="X22" s="97">
        <f t="shared" si="10"/>
        <v>0.16558390165865383</v>
      </c>
      <c r="Y22" s="97">
        <f t="shared" si="11"/>
        <v>2.6120894560144836</v>
      </c>
      <c r="Z22" s="97">
        <f t="shared" si="11"/>
        <v>6.6052767939884003</v>
      </c>
      <c r="AA22" s="97">
        <f t="shared" si="11"/>
        <v>2.4483215556676265</v>
      </c>
      <c r="AB22" s="97">
        <f t="shared" si="11"/>
        <v>9.2862423995252179</v>
      </c>
      <c r="AC22" s="97">
        <f t="shared" si="11"/>
        <v>41.198734670839741</v>
      </c>
      <c r="AD22" s="97">
        <f t="shared" si="11"/>
        <v>23.420686681420268</v>
      </c>
      <c r="AE22" s="97">
        <f t="shared" si="11"/>
        <v>10.604903381864366</v>
      </c>
      <c r="AF22" s="97">
        <f t="shared" si="11"/>
        <v>3.6581611590212426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1.0751923898266024E-2</v>
      </c>
      <c r="C23" s="69">
        <f>'Basic T2'!O23</f>
        <v>0.29915787018035822</v>
      </c>
      <c r="D23" s="69">
        <f>'Basic T2'!Z23</f>
        <v>0.88309285118706038</v>
      </c>
      <c r="E23" s="69">
        <f>'Basic T2'!AK23</f>
        <v>0.59891656740269772</v>
      </c>
      <c r="F23" s="69">
        <f>'Basic T2'!AV23</f>
        <v>0.79451138644045249</v>
      </c>
      <c r="G23" s="69">
        <f>'Basic T2'!BG23</f>
        <v>6.9134794228184573</v>
      </c>
      <c r="H23" s="69">
        <f>'Basic T2'!BR23</f>
        <v>6.1763933165474487</v>
      </c>
      <c r="I23" s="69">
        <f>'Basic T2'!CC23</f>
        <v>2.9050644699463124</v>
      </c>
      <c r="J23" s="69">
        <f>'Basic T2'!CN23</f>
        <v>1.2693847242051688</v>
      </c>
      <c r="K23" s="309">
        <f t="shared" si="12"/>
        <v>19.85075253262622</v>
      </c>
      <c r="L23" s="97"/>
      <c r="M23" s="97">
        <f t="shared" si="0"/>
        <v>7.2846196434589894E-2</v>
      </c>
      <c r="N23" s="97">
        <f t="shared" si="1"/>
        <v>0.28229861071648288</v>
      </c>
      <c r="O23" s="97">
        <f t="shared" si="2"/>
        <v>0.46870747938962354</v>
      </c>
      <c r="P23" s="97">
        <f t="shared" si="3"/>
        <v>1.1564867951688103</v>
      </c>
      <c r="Q23" s="97">
        <f t="shared" si="4"/>
        <v>1.5313748112516337</v>
      </c>
      <c r="R23" s="97">
        <f t="shared" si="5"/>
        <v>4.0673714536156123</v>
      </c>
      <c r="S23" s="97">
        <f t="shared" si="6"/>
        <v>4.1995235075880908</v>
      </c>
      <c r="T23" s="97">
        <f t="shared" si="7"/>
        <v>3.3453429930346399</v>
      </c>
      <c r="U23" s="97">
        <f t="shared" si="8"/>
        <v>4.644624210838411</v>
      </c>
      <c r="V23" s="97">
        <f t="shared" si="9"/>
        <v>2.3519040853603617</v>
      </c>
      <c r="W23" s="97"/>
      <c r="X23" s="97">
        <f t="shared" si="10"/>
        <v>5.4163810065106704E-2</v>
      </c>
      <c r="Y23" s="97">
        <f t="shared" si="11"/>
        <v>1.5070354118246627</v>
      </c>
      <c r="Z23" s="97">
        <f t="shared" si="11"/>
        <v>4.4486618315130881</v>
      </c>
      <c r="AA23" s="97">
        <f t="shared" si="11"/>
        <v>3.0170975453869211</v>
      </c>
      <c r="AB23" s="97">
        <f t="shared" si="11"/>
        <v>4.0024245183380964</v>
      </c>
      <c r="AC23" s="97">
        <f t="shared" si="11"/>
        <v>34.827291365683131</v>
      </c>
      <c r="AD23" s="97">
        <f t="shared" si="11"/>
        <v>31.114152002026508</v>
      </c>
      <c r="AE23" s="97">
        <f t="shared" si="11"/>
        <v>14.634530681754349</v>
      </c>
      <c r="AF23" s="97">
        <f t="shared" si="11"/>
        <v>6.3946428334081471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6.5843677282543742E-2</v>
      </c>
      <c r="C24" s="69">
        <f>'Basic T2'!O24</f>
        <v>0.63501965506516</v>
      </c>
      <c r="D24" s="69">
        <f>'Basic T2'!Z24</f>
        <v>1.5882411061310935</v>
      </c>
      <c r="E24" s="69">
        <f>'Basic T2'!AK24</f>
        <v>0.58445049025042695</v>
      </c>
      <c r="F24" s="69">
        <f>'Basic T2'!AV24</f>
        <v>0.71494161415658608</v>
      </c>
      <c r="G24" s="69">
        <f>'Basic T2'!BG24</f>
        <v>4.2896532105930785</v>
      </c>
      <c r="H24" s="69">
        <f>'Basic T2'!BR24</f>
        <v>3.7737974103306304</v>
      </c>
      <c r="I24" s="69">
        <f>'Basic T2'!CC24</f>
        <v>3.2008238108676044</v>
      </c>
      <c r="J24" s="69">
        <f>'Basic T2'!CN24</f>
        <v>1.1673590421762088</v>
      </c>
      <c r="K24" s="309">
        <f t="shared" si="12"/>
        <v>16.020130016853333</v>
      </c>
      <c r="L24" s="97"/>
      <c r="M24" s="97">
        <f t="shared" si="0"/>
        <v>0.44610262262677075</v>
      </c>
      <c r="N24" s="97">
        <f t="shared" si="1"/>
        <v>0.59923266031569988</v>
      </c>
      <c r="O24" s="97">
        <f t="shared" si="2"/>
        <v>0.84296966566656784</v>
      </c>
      <c r="P24" s="97">
        <f t="shared" si="3"/>
        <v>1.1285533097468823</v>
      </c>
      <c r="Q24" s="97">
        <f t="shared" si="4"/>
        <v>1.3780086706372676</v>
      </c>
      <c r="R24" s="97">
        <f t="shared" si="5"/>
        <v>2.5237094012444281</v>
      </c>
      <c r="S24" s="97">
        <f t="shared" si="6"/>
        <v>2.5659232055541312</v>
      </c>
      <c r="T24" s="97">
        <f t="shared" si="7"/>
        <v>3.6859262912751336</v>
      </c>
      <c r="U24" s="97">
        <f t="shared" si="8"/>
        <v>4.2713166202844715</v>
      </c>
      <c r="V24" s="97">
        <f t="shared" si="9"/>
        <v>1.8980544527324679</v>
      </c>
      <c r="W24" s="97"/>
      <c r="X24" s="97">
        <f t="shared" si="10"/>
        <v>0.41100588580289643</v>
      </c>
      <c r="Y24" s="97">
        <f t="shared" ref="Y24:AG32" si="13">IF($K24&gt;0,C24/$K24*100,0)</f>
        <v>3.9638857761897883</v>
      </c>
      <c r="Z24" s="97">
        <f t="shared" si="13"/>
        <v>9.9140338090904905</v>
      </c>
      <c r="AA24" s="97">
        <f t="shared" si="13"/>
        <v>3.6482256363436458</v>
      </c>
      <c r="AB24" s="97">
        <f t="shared" si="13"/>
        <v>4.4627703608176743</v>
      </c>
      <c r="AC24" s="97">
        <f t="shared" si="13"/>
        <v>26.776644172552416</v>
      </c>
      <c r="AD24" s="97">
        <f t="shared" si="13"/>
        <v>23.556596646597491</v>
      </c>
      <c r="AE24" s="97">
        <f t="shared" si="13"/>
        <v>19.980011444977702</v>
      </c>
      <c r="AF24" s="97">
        <f t="shared" si="13"/>
        <v>7.2868262676278883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6.4876361907323821E-2</v>
      </c>
      <c r="C25" s="69">
        <f>'Basic T2'!O25</f>
        <v>3.1397586024760864</v>
      </c>
      <c r="D25" s="69">
        <f>'Basic T2'!Z25</f>
        <v>8.3760761692598749</v>
      </c>
      <c r="E25" s="69">
        <f>'Basic T2'!AK25</f>
        <v>6.702632453140982</v>
      </c>
      <c r="F25" s="69">
        <f>'Basic T2'!AV25</f>
        <v>4.0476478396852515</v>
      </c>
      <c r="G25" s="69">
        <f>'Basic T2'!BG25</f>
        <v>22.291988373583042</v>
      </c>
      <c r="H25" s="69">
        <f>'Basic T2'!BR25</f>
        <v>14.295020278952521</v>
      </c>
      <c r="I25" s="69">
        <f>'Basic T2'!CC25</f>
        <v>2.4309610205127372</v>
      </c>
      <c r="J25" s="69">
        <f>'Basic T2'!CN25</f>
        <v>0.56015767022474527</v>
      </c>
      <c r="K25" s="309">
        <f t="shared" si="12"/>
        <v>61.90911876974257</v>
      </c>
      <c r="L25" s="97"/>
      <c r="M25" s="97">
        <f t="shared" si="0"/>
        <v>0.43954888894113392</v>
      </c>
      <c r="N25" s="97">
        <f t="shared" si="1"/>
        <v>2.9628152217080461</v>
      </c>
      <c r="O25" s="97">
        <f t="shared" si="2"/>
        <v>4.4456588491142517</v>
      </c>
      <c r="P25" s="97">
        <f t="shared" si="3"/>
        <v>12.942547170707236</v>
      </c>
      <c r="Q25" s="97">
        <f t="shared" si="4"/>
        <v>7.8016074436406475</v>
      </c>
      <c r="R25" s="97">
        <f t="shared" si="5"/>
        <v>13.114929778452844</v>
      </c>
      <c r="S25" s="97">
        <f t="shared" si="6"/>
        <v>9.7196325794334442</v>
      </c>
      <c r="T25" s="97">
        <f t="shared" si="7"/>
        <v>2.7993865542209169</v>
      </c>
      <c r="U25" s="97">
        <f t="shared" si="8"/>
        <v>2.0495928676326014</v>
      </c>
      <c r="V25" s="97">
        <f t="shared" si="9"/>
        <v>7.3349516153760748</v>
      </c>
      <c r="W25" s="97"/>
      <c r="X25" s="97">
        <f t="shared" si="10"/>
        <v>0.10479290158953362</v>
      </c>
      <c r="Y25" s="97">
        <f t="shared" si="13"/>
        <v>5.0715608053697743</v>
      </c>
      <c r="Z25" s="97">
        <f t="shared" si="13"/>
        <v>13.52963236387334</v>
      </c>
      <c r="AA25" s="97">
        <f t="shared" si="13"/>
        <v>10.826567372199172</v>
      </c>
      <c r="AB25" s="97">
        <f t="shared" si="13"/>
        <v>6.5380479000833338</v>
      </c>
      <c r="AC25" s="97">
        <f t="shared" si="13"/>
        <v>36.007600845512307</v>
      </c>
      <c r="AD25" s="97">
        <f t="shared" si="13"/>
        <v>23.090330734830395</v>
      </c>
      <c r="AE25" s="97">
        <f t="shared" si="13"/>
        <v>3.9266606742605479</v>
      </c>
      <c r="AF25" s="97">
        <f t="shared" si="13"/>
        <v>0.90480640228159159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3.9233791822184734E-2</v>
      </c>
      <c r="C26" s="69">
        <f>'Basic T2'!O26</f>
        <v>0.56626247851126943</v>
      </c>
      <c r="D26" s="69">
        <f>'Basic T2'!Z26</f>
        <v>2.5670907897154112</v>
      </c>
      <c r="E26" s="69">
        <f>'Basic T2'!AK26</f>
        <v>1.5571816894834696</v>
      </c>
      <c r="F26" s="69">
        <f>'Basic T2'!AV26</f>
        <v>2.0473230553131163</v>
      </c>
      <c r="G26" s="69">
        <f>'Basic T2'!BG26</f>
        <v>5.6562481755778373</v>
      </c>
      <c r="H26" s="69">
        <f>'Basic T2'!BR26</f>
        <v>4.8991810406710963</v>
      </c>
      <c r="I26" s="69">
        <f>'Basic T2'!CC26</f>
        <v>2.8303216369779318</v>
      </c>
      <c r="J26" s="69">
        <f>'Basic T2'!CN26</f>
        <v>0.91870901810445149</v>
      </c>
      <c r="K26" s="309">
        <f t="shared" si="12"/>
        <v>21.081551676176765</v>
      </c>
      <c r="L26" s="97"/>
      <c r="M26" s="97">
        <f t="shared" si="0"/>
        <v>0.26581591657411135</v>
      </c>
      <c r="N26" s="97">
        <f t="shared" si="1"/>
        <v>0.53435034447941854</v>
      </c>
      <c r="O26" s="97">
        <f t="shared" si="2"/>
        <v>1.3625007288808395</v>
      </c>
      <c r="P26" s="97">
        <f t="shared" si="3"/>
        <v>3.0068629915783154</v>
      </c>
      <c r="Q26" s="97">
        <f t="shared" si="4"/>
        <v>3.9460969482735306</v>
      </c>
      <c r="R26" s="97">
        <f t="shared" si="5"/>
        <v>3.3277111215486439</v>
      </c>
      <c r="S26" s="97">
        <f t="shared" si="6"/>
        <v>3.3311068278483549</v>
      </c>
      <c r="T26" s="97">
        <f t="shared" si="7"/>
        <v>3.2592724720059092</v>
      </c>
      <c r="U26" s="97">
        <f t="shared" si="8"/>
        <v>3.3615168568184544</v>
      </c>
      <c r="V26" s="97">
        <f t="shared" si="9"/>
        <v>2.4977283572219378</v>
      </c>
      <c r="W26" s="97"/>
      <c r="X26" s="97">
        <f t="shared" si="10"/>
        <v>0.18610485805236496</v>
      </c>
      <c r="Y26" s="97">
        <f t="shared" si="13"/>
        <v>2.6860569241265817</v>
      </c>
      <c r="Z26" s="97">
        <f t="shared" si="13"/>
        <v>12.176953713593841</v>
      </c>
      <c r="AA26" s="97">
        <f t="shared" si="13"/>
        <v>7.3864662023107375</v>
      </c>
      <c r="AB26" s="97">
        <f t="shared" si="13"/>
        <v>9.7114438574590132</v>
      </c>
      <c r="AC26" s="97">
        <f t="shared" si="13"/>
        <v>26.830321896891906</v>
      </c>
      <c r="AD26" s="97">
        <f t="shared" si="13"/>
        <v>23.239186165823941</v>
      </c>
      <c r="AE26" s="97">
        <f t="shared" si="13"/>
        <v>13.425584987543115</v>
      </c>
      <c r="AF26" s="97">
        <f t="shared" si="13"/>
        <v>4.3578813941985102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2.3302606918699613E-3</v>
      </c>
      <c r="C27" s="69">
        <f>'Basic T2'!O27</f>
        <v>4.9520850307800124E-2</v>
      </c>
      <c r="D27" s="69">
        <f>'Basic T2'!Z27</f>
        <v>0.18744779042564233</v>
      </c>
      <c r="E27" s="69">
        <f>'Basic T2'!AK27</f>
        <v>5.6427899538483567E-2</v>
      </c>
      <c r="F27" s="69">
        <f>'Basic T2'!AV27</f>
        <v>4.9624134087338484E-2</v>
      </c>
      <c r="G27" s="69">
        <f>'Basic T2'!BG27</f>
        <v>0.16957687511754699</v>
      </c>
      <c r="H27" s="69">
        <f>'Basic T2'!BR27</f>
        <v>0.22474910261889763</v>
      </c>
      <c r="I27" s="69">
        <f>'Basic T2'!CC27</f>
        <v>0.17688990858651593</v>
      </c>
      <c r="J27" s="69">
        <f>'Basic T2'!CN27</f>
        <v>4.7899601859689715E-2</v>
      </c>
      <c r="K27" s="309">
        <f t="shared" si="12"/>
        <v>0.96446642323378462</v>
      </c>
      <c r="L27" s="97"/>
      <c r="M27" s="97">
        <f t="shared" si="0"/>
        <v>1.5787930579674068E-2</v>
      </c>
      <c r="N27" s="97">
        <f t="shared" si="1"/>
        <v>4.6730066753593126E-2</v>
      </c>
      <c r="O27" s="97">
        <f t="shared" si="2"/>
        <v>9.9489177439787413E-2</v>
      </c>
      <c r="P27" s="97">
        <f t="shared" si="3"/>
        <v>0.10896028636905346</v>
      </c>
      <c r="Q27" s="97">
        <f t="shared" si="4"/>
        <v>9.5647652467242897E-2</v>
      </c>
      <c r="R27" s="97">
        <f t="shared" si="5"/>
        <v>9.9766282484321511E-2</v>
      </c>
      <c r="S27" s="97">
        <f t="shared" si="6"/>
        <v>0.1528139630014668</v>
      </c>
      <c r="T27" s="97">
        <f t="shared" si="7"/>
        <v>0.20369854863819087</v>
      </c>
      <c r="U27" s="97">
        <f t="shared" si="8"/>
        <v>0.17526258686178819</v>
      </c>
      <c r="V27" s="97">
        <f t="shared" si="9"/>
        <v>0.11426934657858723</v>
      </c>
      <c r="W27" s="97"/>
      <c r="X27" s="97">
        <f t="shared" si="10"/>
        <v>0.24161138591603529</v>
      </c>
      <c r="Y27" s="97">
        <f t="shared" si="13"/>
        <v>5.1345333663105013</v>
      </c>
      <c r="Z27" s="97">
        <f t="shared" si="13"/>
        <v>19.435387890139687</v>
      </c>
      <c r="AA27" s="97">
        <f t="shared" si="13"/>
        <v>5.8506857448997547</v>
      </c>
      <c r="AB27" s="97">
        <f t="shared" si="13"/>
        <v>5.1452422699125631</v>
      </c>
      <c r="AC27" s="97">
        <f t="shared" si="13"/>
        <v>17.582455027202322</v>
      </c>
      <c r="AD27" s="97">
        <f t="shared" si="13"/>
        <v>23.302947329709053</v>
      </c>
      <c r="AE27" s="97">
        <f t="shared" si="13"/>
        <v>18.340701586418856</v>
      </c>
      <c r="AF27" s="97">
        <f t="shared" si="13"/>
        <v>4.9664353994912434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0.13449641598623471</v>
      </c>
      <c r="C28" s="69">
        <f>'Basic T2'!O28</f>
        <v>2.1198283054176628</v>
      </c>
      <c r="D28" s="69">
        <f>'Basic T2'!Z28</f>
        <v>7.229212792827802</v>
      </c>
      <c r="E28" s="69">
        <f>'Basic T2'!AK28</f>
        <v>2.2311482234560915</v>
      </c>
      <c r="F28" s="69">
        <f>'Basic T2'!AV28</f>
        <v>1.851853451058955</v>
      </c>
      <c r="G28" s="69">
        <f>'Basic T2'!BG28</f>
        <v>13.344947487101582</v>
      </c>
      <c r="H28" s="69">
        <f>'Basic T2'!BR28</f>
        <v>11.108750429590323</v>
      </c>
      <c r="I28" s="69">
        <f>'Basic T2'!CC28</f>
        <v>7.1099981825716698</v>
      </c>
      <c r="J28" s="69">
        <f>'Basic T2'!CN28</f>
        <v>2.5226792782252536</v>
      </c>
      <c r="K28" s="309">
        <f t="shared" si="12"/>
        <v>47.65291456623558</v>
      </c>
      <c r="L28" s="97"/>
      <c r="M28" s="97">
        <f t="shared" si="0"/>
        <v>0.91123713591961286</v>
      </c>
      <c r="N28" s="97">
        <f t="shared" si="1"/>
        <v>2.000363838718668</v>
      </c>
      <c r="O28" s="97">
        <f t="shared" si="2"/>
        <v>3.8369533866601282</v>
      </c>
      <c r="P28" s="97">
        <f t="shared" si="3"/>
        <v>4.3082686286024714</v>
      </c>
      <c r="Q28" s="97">
        <f t="shared" si="4"/>
        <v>3.5693405752009815</v>
      </c>
      <c r="R28" s="97">
        <f t="shared" si="5"/>
        <v>7.8511636672968068</v>
      </c>
      <c r="S28" s="97">
        <f t="shared" si="6"/>
        <v>7.5531877874435018</v>
      </c>
      <c r="T28" s="97">
        <f t="shared" si="7"/>
        <v>8.1875575728598999</v>
      </c>
      <c r="U28" s="97">
        <f t="shared" si="8"/>
        <v>9.2303751797249429</v>
      </c>
      <c r="V28" s="97">
        <f t="shared" si="9"/>
        <v>5.645885931198519</v>
      </c>
      <c r="W28" s="97"/>
      <c r="X28" s="97">
        <f t="shared" si="10"/>
        <v>0.2822417415818087</v>
      </c>
      <c r="Y28" s="97">
        <f t="shared" si="13"/>
        <v>4.448475659282475</v>
      </c>
      <c r="Z28" s="97">
        <f t="shared" si="13"/>
        <v>15.170557475093146</v>
      </c>
      <c r="AA28" s="97">
        <f t="shared" si="13"/>
        <v>4.6820813454230334</v>
      </c>
      <c r="AB28" s="97">
        <f t="shared" si="13"/>
        <v>3.8861284098057745</v>
      </c>
      <c r="AC28" s="97">
        <f t="shared" si="13"/>
        <v>28.004472776901519</v>
      </c>
      <c r="AD28" s="97">
        <f t="shared" si="13"/>
        <v>23.311796415200625</v>
      </c>
      <c r="AE28" s="97">
        <f t="shared" si="13"/>
        <v>14.920384717893942</v>
      </c>
      <c r="AF28" s="97">
        <f t="shared" si="13"/>
        <v>5.2938614588176636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6.0371266225978E-2</v>
      </c>
      <c r="C29" s="69">
        <f>'Basic T2'!O29</f>
        <v>0.6979397080397215</v>
      </c>
      <c r="D29" s="69">
        <f>'Basic T2'!Z29</f>
        <v>2.4743989113808489</v>
      </c>
      <c r="E29" s="69">
        <f>'Basic T2'!AK29</f>
        <v>0.86079491983541689</v>
      </c>
      <c r="F29" s="69">
        <f>'Basic T2'!AV29</f>
        <v>0.87790950221921715</v>
      </c>
      <c r="G29" s="69">
        <f>'Basic T2'!BG29</f>
        <v>3.376663974940914</v>
      </c>
      <c r="H29" s="69">
        <f>'Basic T2'!BR29</f>
        <v>3.3095324884669273</v>
      </c>
      <c r="I29" s="69">
        <f>'Basic T2'!CC29</f>
        <v>1.409571470721142</v>
      </c>
      <c r="J29" s="69">
        <f>'Basic T2'!CN29</f>
        <v>0.47771130248896876</v>
      </c>
      <c r="K29" s="309">
        <f t="shared" si="12"/>
        <v>13.544893544319134</v>
      </c>
      <c r="L29" s="97"/>
      <c r="M29" s="97">
        <f t="shared" si="0"/>
        <v>0.40902606455499163</v>
      </c>
      <c r="N29" s="97">
        <f t="shared" si="1"/>
        <v>0.65860680791949711</v>
      </c>
      <c r="O29" s="97">
        <f t="shared" si="2"/>
        <v>1.3133038900708742</v>
      </c>
      <c r="P29" s="97">
        <f t="shared" si="3"/>
        <v>1.662164669204591</v>
      </c>
      <c r="Q29" s="97">
        <f t="shared" si="4"/>
        <v>1.6921198628507395</v>
      </c>
      <c r="R29" s="97">
        <f t="shared" si="5"/>
        <v>1.9865751845295603</v>
      </c>
      <c r="S29" s="97">
        <f t="shared" si="6"/>
        <v>2.2502549258330737</v>
      </c>
      <c r="T29" s="97">
        <f t="shared" si="7"/>
        <v>1.6231997917917635</v>
      </c>
      <c r="U29" s="97">
        <f t="shared" si="8"/>
        <v>1.7479251475321806</v>
      </c>
      <c r="V29" s="97">
        <f t="shared" si="9"/>
        <v>1.6047900657819962</v>
      </c>
      <c r="W29" s="97"/>
      <c r="X29" s="97">
        <f>IF($K29&gt;0,B29/$K29*100,0)</f>
        <v>0.44571237144420617</v>
      </c>
      <c r="Y29" s="97">
        <f t="shared" si="13"/>
        <v>5.1527884346676505</v>
      </c>
      <c r="Z29" s="97">
        <f t="shared" si="13"/>
        <v>18.268131109960898</v>
      </c>
      <c r="AA29" s="97">
        <f t="shared" si="13"/>
        <v>6.355125029361659</v>
      </c>
      <c r="AB29" s="97">
        <f t="shared" si="13"/>
        <v>6.4814795284044244</v>
      </c>
      <c r="AC29" s="97">
        <f t="shared" si="13"/>
        <v>24.929424243109839</v>
      </c>
      <c r="AD29" s="97">
        <f t="shared" si="13"/>
        <v>24.433802138334109</v>
      </c>
      <c r="AE29" s="97">
        <f t="shared" si="13"/>
        <v>10.406663338541561</v>
      </c>
      <c r="AF29" s="97">
        <f t="shared" si="13"/>
        <v>3.5268738061756544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3.3101191682159185E-2</v>
      </c>
      <c r="C30" s="69">
        <f>'Basic T2'!O30</f>
        <v>0.20996908108261936</v>
      </c>
      <c r="D30" s="69">
        <f>'Basic T2'!Z30</f>
        <v>0.46188911280210676</v>
      </c>
      <c r="E30" s="69">
        <f>'Basic T2'!AK30</f>
        <v>0.23607506052411553</v>
      </c>
      <c r="F30" s="69">
        <f>'Basic T2'!AV30</f>
        <v>0.53277459799429105</v>
      </c>
      <c r="G30" s="69">
        <f>'Basic T2'!BG30</f>
        <v>2.7826194758972265</v>
      </c>
      <c r="H30" s="69">
        <f>'Basic T2'!BR30</f>
        <v>3.2626848628249427</v>
      </c>
      <c r="I30" s="69">
        <f>'Basic T2'!CC30</f>
        <v>2.3775265687870659</v>
      </c>
      <c r="J30" s="69">
        <f>'Basic T2'!CN30</f>
        <v>0.84810036707504466</v>
      </c>
      <c r="K30" s="309">
        <f t="shared" si="12"/>
        <v>10.744740318669571</v>
      </c>
      <c r="L30" s="97"/>
      <c r="M30" s="97">
        <f t="shared" si="0"/>
        <v>0.22426646005990181</v>
      </c>
      <c r="N30" s="97">
        <f t="shared" si="1"/>
        <v>0.19813612072884629</v>
      </c>
      <c r="O30" s="97">
        <f t="shared" si="2"/>
        <v>0.24515075796160754</v>
      </c>
      <c r="P30" s="97">
        <f t="shared" si="3"/>
        <v>0.45585262626613315</v>
      </c>
      <c r="Q30" s="97">
        <f t="shared" si="4"/>
        <v>1.0268922678357628</v>
      </c>
      <c r="R30" s="97">
        <f t="shared" si="5"/>
        <v>1.6370840687228316</v>
      </c>
      <c r="S30" s="97">
        <f t="shared" si="6"/>
        <v>2.2184017560177525</v>
      </c>
      <c r="T30" s="97">
        <f t="shared" si="7"/>
        <v>2.7378538169903299</v>
      </c>
      <c r="U30" s="97">
        <f t="shared" si="8"/>
        <v>3.1031628339502721</v>
      </c>
      <c r="V30" s="97">
        <f t="shared" si="9"/>
        <v>1.2730297559289507</v>
      </c>
      <c r="W30" s="97"/>
      <c r="X30" s="97">
        <f t="shared" si="10"/>
        <v>0.30806879180359587</v>
      </c>
      <c r="Y30" s="97">
        <f t="shared" si="13"/>
        <v>1.95415686982948</v>
      </c>
      <c r="Z30" s="97">
        <f t="shared" si="13"/>
        <v>4.2987461688538833</v>
      </c>
      <c r="AA30" s="97">
        <f t="shared" si="13"/>
        <v>2.1971220664488493</v>
      </c>
      <c r="AB30" s="97">
        <f t="shared" si="13"/>
        <v>4.9584688153753351</v>
      </c>
      <c r="AC30" s="97">
        <f t="shared" si="13"/>
        <v>25.89750327480948</v>
      </c>
      <c r="AD30" s="97">
        <f t="shared" si="13"/>
        <v>30.365413830949922</v>
      </c>
      <c r="AE30" s="97">
        <f t="shared" si="13"/>
        <v>22.12735253039093</v>
      </c>
      <c r="AF30" s="97">
        <f t="shared" si="13"/>
        <v>7.8931676515385307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8.4355826680912488E-2</v>
      </c>
      <c r="C31" s="69">
        <f>'Basic T2'!O31</f>
        <v>0.6612408868593167</v>
      </c>
      <c r="D31" s="69">
        <f>'Basic T2'!Z31</f>
        <v>1.6736536409541345</v>
      </c>
      <c r="E31" s="69">
        <f>'Basic T2'!AK31</f>
        <v>0.72362345880412393</v>
      </c>
      <c r="F31" s="69">
        <f>'Basic T2'!AV31</f>
        <v>1.2339539102810986</v>
      </c>
      <c r="G31" s="69">
        <f>'Basic T2'!BG31</f>
        <v>5.7109807242547639</v>
      </c>
      <c r="H31" s="69">
        <f>'Basic T2'!BR31</f>
        <v>7.3071400908013748</v>
      </c>
      <c r="I31" s="69">
        <f>'Basic T2'!CC31</f>
        <v>5.7990365541964026</v>
      </c>
      <c r="J31" s="69">
        <f>'Basic T2'!CN31</f>
        <v>2.5247961358987694</v>
      </c>
      <c r="K31" s="309">
        <f t="shared" si="12"/>
        <v>25.718781228730894</v>
      </c>
      <c r="L31" s="97"/>
      <c r="M31" s="97">
        <f t="shared" si="0"/>
        <v>0.57152572683210512</v>
      </c>
      <c r="N31" s="97">
        <f t="shared" si="1"/>
        <v>0.62397617551154816</v>
      </c>
      <c r="O31" s="97">
        <f t="shared" si="2"/>
        <v>0.8883029438732396</v>
      </c>
      <c r="P31" s="97">
        <f t="shared" si="3"/>
        <v>1.3972914097376519</v>
      </c>
      <c r="Q31" s="97">
        <f t="shared" si="4"/>
        <v>2.3783748964453122</v>
      </c>
      <c r="R31" s="97">
        <f t="shared" si="5"/>
        <v>3.3599116377369747</v>
      </c>
      <c r="S31" s="97">
        <f t="shared" si="6"/>
        <v>4.9683536996172446</v>
      </c>
      <c r="T31" s="97">
        <f t="shared" si="7"/>
        <v>6.6779124882179284</v>
      </c>
      <c r="U31" s="97">
        <f t="shared" si="8"/>
        <v>9.2381206710750661</v>
      </c>
      <c r="V31" s="97">
        <f t="shared" si="9"/>
        <v>3.0471442602956622</v>
      </c>
      <c r="W31" s="97"/>
      <c r="X31" s="97">
        <f t="shared" si="10"/>
        <v>0.32799309551526157</v>
      </c>
      <c r="Y31" s="97">
        <f t="shared" si="13"/>
        <v>2.5710428537750194</v>
      </c>
      <c r="Z31" s="97">
        <f t="shared" si="13"/>
        <v>6.5075153681250928</v>
      </c>
      <c r="AA31" s="97">
        <f t="shared" si="13"/>
        <v>2.8135993395975998</v>
      </c>
      <c r="AB31" s="97">
        <f t="shared" si="13"/>
        <v>4.7978708606247151</v>
      </c>
      <c r="AC31" s="97">
        <f t="shared" si="13"/>
        <v>22.205487396404809</v>
      </c>
      <c r="AD31" s="97">
        <f t="shared" si="13"/>
        <v>28.411688819213733</v>
      </c>
      <c r="AE31" s="97">
        <f t="shared" si="13"/>
        <v>22.547866878381466</v>
      </c>
      <c r="AF31" s="97">
        <f t="shared" si="13"/>
        <v>9.8169353883623227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7.0404686471581019E-4</v>
      </c>
      <c r="C32" s="69">
        <f>'Basic T2'!O32</f>
        <v>0.12005866925558636</v>
      </c>
      <c r="D32" s="69">
        <f>'Basic T2'!Z32</f>
        <v>0.40877052925115936</v>
      </c>
      <c r="E32" s="69">
        <f>'Basic T2'!AK32</f>
        <v>0.30586200236488692</v>
      </c>
      <c r="F32" s="69">
        <f>'Basic T2'!AV32</f>
        <v>0.38293060084293162</v>
      </c>
      <c r="G32" s="69">
        <f>'Basic T2'!BG32</f>
        <v>1.6296940569064109</v>
      </c>
      <c r="H32" s="69">
        <f>'Basic T2'!BR32</f>
        <v>2.3904663744026609</v>
      </c>
      <c r="I32" s="69">
        <f>'Basic T2'!CC32</f>
        <v>2.5362784258958126</v>
      </c>
      <c r="J32" s="69">
        <f>'Basic T2'!CN32</f>
        <v>1.1480709639384388</v>
      </c>
      <c r="K32" s="309">
        <f t="shared" si="12"/>
        <v>8.9228356697226037</v>
      </c>
      <c r="L32" s="97"/>
      <c r="M32" s="97">
        <f t="shared" si="0"/>
        <v>4.7700427097066966E-3</v>
      </c>
      <c r="N32" s="97">
        <f t="shared" si="1"/>
        <v>0.1132926755859322</v>
      </c>
      <c r="O32" s="97">
        <f t="shared" si="2"/>
        <v>0.21695771192862834</v>
      </c>
      <c r="P32" s="97">
        <f t="shared" si="3"/>
        <v>0.59060875275645264</v>
      </c>
      <c r="Q32" s="97">
        <f t="shared" si="4"/>
        <v>0.73807661739819475</v>
      </c>
      <c r="R32" s="97">
        <f t="shared" si="5"/>
        <v>0.95878944302778368</v>
      </c>
      <c r="S32" s="97">
        <f t="shared" si="6"/>
        <v>1.6253530529714486</v>
      </c>
      <c r="T32" s="97">
        <f t="shared" si="7"/>
        <v>2.9206653925350876</v>
      </c>
      <c r="U32" s="97">
        <f t="shared" si="8"/>
        <v>4.2007423700548676</v>
      </c>
      <c r="V32" s="97">
        <f t="shared" si="9"/>
        <v>1.0571716931198569</v>
      </c>
      <c r="W32" s="97"/>
      <c r="X32" s="97">
        <f t="shared" si="10"/>
        <v>7.8903937131198781E-3</v>
      </c>
      <c r="Y32" s="97">
        <f t="shared" si="13"/>
        <v>1.3455214653675089</v>
      </c>
      <c r="Z32" s="97">
        <f t="shared" si="13"/>
        <v>4.5811728959462883</v>
      </c>
      <c r="AA32" s="97">
        <f t="shared" si="13"/>
        <v>3.4278564986101068</v>
      </c>
      <c r="AB32" s="97">
        <f t="shared" si="13"/>
        <v>4.2915796616350361</v>
      </c>
      <c r="AC32" s="97">
        <f t="shared" si="13"/>
        <v>18.264306519018021</v>
      </c>
      <c r="AD32" s="97">
        <f t="shared" si="13"/>
        <v>26.790433701632615</v>
      </c>
      <c r="AE32" s="97">
        <f t="shared" si="13"/>
        <v>28.424578461105533</v>
      </c>
      <c r="AF32" s="97">
        <f t="shared" si="13"/>
        <v>12.866660402971766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6.808433929470939E-2</v>
      </c>
      <c r="C33" s="69">
        <f>'Basic T2'!O33</f>
        <v>2.2853657639843123</v>
      </c>
      <c r="D33" s="69">
        <f>'Basic T2'!Z33</f>
        <v>7.2987708188362763</v>
      </c>
      <c r="E33" s="69">
        <f>'Basic T2'!AK33</f>
        <v>3.7265619205703442</v>
      </c>
      <c r="F33" s="69">
        <f>'Basic T2'!AV33</f>
        <v>3.3705781621089583</v>
      </c>
      <c r="G33" s="69">
        <f>'Basic T2'!BG33</f>
        <v>15.516694768673702</v>
      </c>
      <c r="H33" s="69">
        <f>'Basic T2'!BR33</f>
        <v>22.059097470586117</v>
      </c>
      <c r="I33" s="69">
        <f>'Basic T2'!CC33</f>
        <v>17.925631965891526</v>
      </c>
      <c r="J33" s="69">
        <f>'Basic T2'!CN33</f>
        <v>6.5735123488046279</v>
      </c>
      <c r="K33" s="309">
        <f t="shared" ref="K33" si="14">SUM(B33:J33)</f>
        <v>78.824297558750573</v>
      </c>
      <c r="L33" s="97"/>
      <c r="M33" s="97">
        <f t="shared" si="0"/>
        <v>0.46128350621803804</v>
      </c>
      <c r="N33" s="97">
        <f t="shared" si="1"/>
        <v>2.1565723133502366</v>
      </c>
      <c r="O33" s="97">
        <f t="shared" si="2"/>
        <v>3.8738717775155465</v>
      </c>
      <c r="P33" s="97">
        <f t="shared" si="3"/>
        <v>7.1958598026572336</v>
      </c>
      <c r="Q33" s="97">
        <f t="shared" si="4"/>
        <v>6.4965947435107534</v>
      </c>
      <c r="R33" s="97">
        <f t="shared" si="5"/>
        <v>9.1288564696184231</v>
      </c>
      <c r="S33" s="97">
        <f t="shared" si="6"/>
        <v>14.998672143452008</v>
      </c>
      <c r="T33" s="97">
        <f t="shared" si="7"/>
        <v>20.642360234408567</v>
      </c>
      <c r="U33" s="97">
        <f t="shared" si="8"/>
        <v>24.052199481619478</v>
      </c>
      <c r="V33" s="97">
        <f t="shared" si="9"/>
        <v>9.3390508571092372</v>
      </c>
      <c r="W33" s="97"/>
      <c r="X33" s="97">
        <f t="shared" ref="X33" si="15">IF($K33&gt;0,B33/$K33*100,0)</f>
        <v>8.6374812593748393E-2</v>
      </c>
      <c r="Y33" s="97">
        <f t="shared" ref="Y33" si="16">IF($K33&gt;0,C33/$K33*100,0)</f>
        <v>2.8993163716821546</v>
      </c>
      <c r="Z33" s="97">
        <f t="shared" ref="Z33" si="17">IF($K33&gt;0,D33/$K33*100,0)</f>
        <v>9.2595443852782076</v>
      </c>
      <c r="AA33" s="97">
        <f t="shared" ref="AA33" si="18">IF($K33&gt;0,E33/$K33*100,0)</f>
        <v>4.7276817377190126</v>
      </c>
      <c r="AB33" s="97">
        <f t="shared" ref="AB33" si="19">IF($K33&gt;0,F33/$K33*100,0)</f>
        <v>4.2760649526838419</v>
      </c>
      <c r="AC33" s="97">
        <f t="shared" ref="AC33" si="20">IF($K33&gt;0,G33/$K33*100,0)</f>
        <v>19.685167200010316</v>
      </c>
      <c r="AD33" s="97">
        <f t="shared" ref="AD33" si="21">IF($K33&gt;0,H33/$K33*100,0)</f>
        <v>27.985149444744096</v>
      </c>
      <c r="AE33" s="97">
        <f t="shared" ref="AE33" si="22">IF($K33&gt;0,I33/$K33*100,0)</f>
        <v>22.741251772692184</v>
      </c>
      <c r="AF33" s="97">
        <f>IF($K33&gt;0,J33/$K33*100,0)</f>
        <v>8.3394493225964421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14.759760185860079</v>
      </c>
      <c r="C35" s="310">
        <f t="shared" ref="C35:K35" si="24">SUM(C8:C33)</f>
        <v>105.97213688763328</v>
      </c>
      <c r="D35" s="310">
        <f t="shared" si="24"/>
        <v>188.41023239848275</v>
      </c>
      <c r="E35" s="310">
        <f t="shared" si="24"/>
        <v>51.787583732443302</v>
      </c>
      <c r="F35" s="310">
        <f t="shared" si="24"/>
        <v>51.882229001212124</v>
      </c>
      <c r="G35" s="310">
        <f t="shared" si="24"/>
        <v>169.97413444186054</v>
      </c>
      <c r="H35" s="310">
        <f t="shared" si="24"/>
        <v>147.07366931956366</v>
      </c>
      <c r="I35" s="310">
        <f t="shared" si="24"/>
        <v>86.839061824003281</v>
      </c>
      <c r="J35" s="310">
        <f t="shared" si="24"/>
        <v>27.330192208941472</v>
      </c>
      <c r="K35" s="310">
        <f t="shared" si="24"/>
        <v>844.02900000000056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1.7487266652994233</v>
      </c>
      <c r="Y35" s="98">
        <f t="shared" ref="Y35:AG35" si="26">IF($K35&gt;0,C35/$K35*100,0)</f>
        <v>12.555508979861262</v>
      </c>
      <c r="Z35" s="98">
        <f t="shared" si="26"/>
        <v>22.322720238105873</v>
      </c>
      <c r="AA35" s="98">
        <f t="shared" si="26"/>
        <v>6.1357588107094978</v>
      </c>
      <c r="AB35" s="98">
        <f t="shared" si="26"/>
        <v>6.1469723198150881</v>
      </c>
      <c r="AC35" s="98">
        <f t="shared" si="26"/>
        <v>20.138423495147727</v>
      </c>
      <c r="AD35" s="98">
        <f t="shared" si="26"/>
        <v>17.425191470857467</v>
      </c>
      <c r="AE35" s="98">
        <f t="shared" si="26"/>
        <v>10.288634848329053</v>
      </c>
      <c r="AF35" s="98">
        <f t="shared" si="26"/>
        <v>3.2380631718745985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automation\Data\Results\Workbooks\LEPs\CC_LEP\[CC_LEP_MainTables.Main.xlsm]Manager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automation\Data\Results\Workbooks\LEPs\CC_LEP\[CC_LEP_MainTables.Main.xlsm]Manager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automation\Data\Results\Workbooks\LEPs\CC_LEP\[CC_LEP_MainTables.Main.xlsm]Manager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automation\Data\Results\Workbooks\LEPs\CC_LEP\[CC_LEP_MainTables.Main.xlsm]Manager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automation\Data\Results\Workbooks\LEPs\CC_LEP\[CC_LEP_MainTables.Main.xlsm]Manager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automation\Data\Results\Workbooks\LEPs\CC_LEP\[CC_LEP_MainTables.Main.xlsm]Manager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automation\Data\Results\Workbooks\LEPs\CC_LEP\[CC_LEP_MainTables.Main.xlsm]Manager</v>
      </c>
      <c r="Y79" s="91" t="str">
        <f ca="1">CELL("filename")</f>
        <v>M:\IE\Projects\Nuffield via NFER AI and automation\Data\Results\Workbooks\LEPs\CC_LEP\[CC_LEP_MainTables.Main.xlsm]Manager</v>
      </c>
      <c r="AW79" s="91" t="str">
        <f ca="1">CELL("filename")</f>
        <v>M:\IE\Projects\Nuffield via NFER AI and automation\Data\Results\Workbooks\LEPs\CC_LEP\[CC_LEP_MainTables.Main.xlsm]Manager</v>
      </c>
      <c r="BU79" s="91" t="str">
        <f ca="1">CELL("filename")</f>
        <v>M:\IE\Projects\Nuffield via NFER AI and automation\Data\Results\Workbooks\LEPs\CC_LEP\[CC_LEP_MainTables.Main.xlsm]Manager</v>
      </c>
      <c r="CS79" s="91" t="str">
        <f ca="1">CELL("filename")</f>
        <v>M:\IE\Projects\Nuffield via NFER AI and automation\Data\Results\Workbooks\LEPs\CC_LEP\[CC_LEP_MainTables.Main.xlsm]Manager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automation\Data\Results\Workbooks\LEPs\CC_LEP\[CC_LEP_MainTables.Main.xlsm]Manager</v>
      </c>
      <c r="Y96" s="91" t="str">
        <f ca="1">CELL("filename")</f>
        <v>M:\IE\Projects\Nuffield via NFER AI and automation\Data\Results\Workbooks\LEPs\CC_LEP\[CC_LEP_MainTables.Main.xlsm]Manager</v>
      </c>
      <c r="AW96" s="91" t="str">
        <f ca="1">CELL("filename")</f>
        <v>M:\IE\Projects\Nuffield via NFER AI and automation\Data\Results\Workbooks\LEPs\CC_LEP\[CC_LEP_MainTables.Main.xlsm]Manager</v>
      </c>
      <c r="BU96" s="91" t="str">
        <f ca="1">CELL("filename")</f>
        <v>M:\IE\Projects\Nuffield via NFER AI and automation\Data\Results\Workbooks\LEPs\CC_LEP\[CC_LEP_MainTables.Main.xlsm]Manager</v>
      </c>
      <c r="CS96" s="91" t="str">
        <f ca="1">CELL("filename")</f>
        <v>M:\IE\Projects\Nuffield via NFER AI and automation\Data\Results\Workbooks\LEPs\CC_LEP\[CC_LEP_MainTables.Main.xlsm]Manager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75789A9-1292-4688-8203-74BD46E55DD3}"/>
</file>

<file path=customXml/itemProps2.xml><?xml version="1.0" encoding="utf-8"?>
<ds:datastoreItem xmlns:ds="http://schemas.openxmlformats.org/officeDocument/2006/customXml" ds:itemID="{A713352A-BE55-4A82-BF5A-9A6703B7FD60}"/>
</file>

<file path=customXml/itemProps3.xml><?xml version="1.0" encoding="utf-8"?>
<ds:datastoreItem xmlns:ds="http://schemas.openxmlformats.org/officeDocument/2006/customXml" ds:itemID="{3589B43C-F9C2-42AC-BB85-25C466B908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