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GL_LSIP\"/>
    </mc:Choice>
  </mc:AlternateContent>
  <xr:revisionPtr revIDLastSave="0" documentId="13_ncr:1_{E10A12EF-0D63-4066-904D-67022F21090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<sst xmlns="http://schemas.openxmlformats.org/spreadsheetml/2006/main" count="2354" uniqueCount="530">
  <si>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</si>
  <si>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</si>
  <si>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</si>
  <si>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</si>
  <si>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</si>
  <si>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</si>
  <si>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</si>
  <si>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</si>
  <si>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</si>
  <si>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</si>
  <si>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</si>
  <si>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</si>
  <si>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</si>
  <si>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</si>
  <si>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</si>
  <si>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</si>
  <si>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</si>
  <si>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</si>
  <si>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</si>
  <si>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</si>
  <si>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</si>
  <si>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</si>
  <si>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</si>
  <si>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</si>
  <si>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</si>
  <si>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</si>
  <si>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</si>
  <si>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</si>
  <si>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</si>
  <si>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</si>
  <si>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</si>
  <si>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</si>
  <si>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</si>
  <si>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</si>
  <si>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</si>
  <si>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</si>
  <si>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</si>
  <si>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</si>
  <si>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</si>
  <si>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</si>
  <si>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</si>
  <si>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</si>
  <si>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</si>
  <si>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</si>
  <si>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</si>
  <si>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</si>
  <si>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</si>
  <si>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</si>
  <si>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</si>
  <si>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</si>
  <si>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</si>
  <si>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</si>
  <si>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</si>
  <si>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</si>
  <si>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</si>
  <si>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</si>
  <si>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</si>
  <si>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</si>
  <si>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</si>
  <si>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</si>
  <si>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</si>
  <si>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</si>
  <si>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</si>
  <si>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</si>
  <si>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</si>
  <si>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</si>
  <si>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</si>
  <si>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</si>
  <si>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</si>
  <si>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</si>
  <si>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</si>
  <si>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</si>
  <si>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</si>
  <si>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</si>
  <si>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</si>
  <si>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</si>
  <si>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</si>
  <si>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</si>
  <si>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</si>
  <si>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</si>
  <si>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</si>
  <si>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</si>
  <si>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</si>
  <si>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</si>
  <si>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</si>
  <si>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</si>
  <si>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</si>
  <si>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</si>
  <si>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</si>
  <si>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</si>
  <si>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</si>
  <si>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</si>
  <si>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</si>
  <si>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</si>
  <si>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</si>
  <si>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</si>
  <si>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</si>
  <si>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</si>
  <si>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</si>
  <si>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</si>
  <si>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</si>
  <si>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</si>
  <si>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</si>
  <si>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</si>
  <si>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</si>
  <si>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</si>
  <si>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</si>
  <si>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</si>
  <si>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</si>
  <si>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</si>
  <si>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</si>
  <si>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</si>
  <si>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</si>
  <si>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</si>
  <si>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</si>
  <si>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</si>
  <si>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</si>
  <si>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</si>
  <si>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</si>
  <si>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</si>
  <si>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</si>
  <si>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</si>
  <si>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</si>
  <si>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</si>
  <si>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</si>
  <si>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</si>
  <si>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</si>
  <si>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</si>
  <si>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</si>
  <si>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</si>
  <si>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</si>
  <si>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</si>
  <si>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</si>
  <si>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</si>
  <si>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</si>
  <si>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</si>
  <si>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</si>
  <si>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</si>
  <si>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</si>
  <si>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</si>
  <si>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</si>
  <si>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</si>
  <si>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</si>
  <si>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</si>
  <si>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</si>
  <si>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</si>
  <si>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</si>
  <si>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</si>
  <si>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</si>
  <si>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</si>
  <si>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</si>
  <si>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</si>
  <si>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</si>
  <si>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</si>
  <si>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</si>
  <si>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</si>
  <si>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</si>
  <si>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</si>
  <si>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</si>
  <si>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</si>
  <si>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</si>
  <si>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</si>
  <si>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</si>
  <si>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</si>
  <si>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</si>
  <si>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</si>
  <si>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</si>
  <si>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</si>
  <si>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</si>
  <si>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</si>
  <si>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</si>
  <si>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</si>
  <si>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</si>
  <si>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</si>
  <si>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</si>
  <si>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</si>
  <si>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</si>
  <si>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</si>
  <si>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</si>
  <si>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</si>
  <si>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</si>
  <si>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</si>
  <si>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</si>
  <si>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</si>
  <si>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</si>
  <si>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</si>
  <si>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</si>
  <si>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</si>
  <si>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</si>
  <si>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</si>
  <si>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</si>
  <si>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</si>
  <si>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</si>
  <si>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</si>
  <si>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</si>
  <si>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</si>
  <si>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</si>
  <si>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</si>
  <si>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</si>
  <si>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</si>
  <si>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</si>
  <si>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</si>
  <si>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</si>
  <si>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</si>
  <si>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</si>
  <si>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</si>
  <si>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</si>
  <si>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</si>
  <si>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</si>
  <si>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</si>
  <si>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</si>
  <si>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</si>
  <si>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</si>
  <si>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</si>
  <si>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</si>
  <si>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</si>
  <si>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</si>
  <si>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</si>
  <si>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</si>
  <si>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</si>
  <si>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</si>
  <si>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</si>
  <si>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</si>
  <si>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</si>
  <si>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</si>
  <si>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</si>
  <si>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</si>
  <si>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</si>
  <si>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</si>
  <si>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</si>
  <si>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</si>
  <si>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</si>
  <si>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</si>
  <si>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</si>
  <si>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</si>
  <si>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</si>
  <si>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</si>
  <si>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</si>
  <si>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</si>
  <si>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</si>
  <si>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</si>
  <si>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</si>
  <si>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</si>
  <si>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</si>
  <si>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</si>
  <si>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</si>
  <si>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</si>
  <si>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</si>
  <si>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</si>
  <si>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</si>
  <si>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</si>
  <si>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</si>
  <si>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</si>
  <si>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</si>
  <si>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</si>
  <si>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</si>
  <si>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</si>
  <si>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</si>
  <si>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</si>
  <si>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</si>
  <si>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</si>
  <si>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</si>
  <si>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</si>
  <si>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</si>
  <si>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</si>
  <si>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</si>
  <si>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</si>
  <si>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</si>
  <si>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</si>
  <si>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</si>
  <si>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</si>
  <si>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</si>
  <si>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</si>
  <si>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</si>
  <si>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</si>
  <si>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</si>
  <si>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</si>
  <si>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</si>
  <si>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</si>
  <si>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</si>
  <si>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</si>
  <si>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</si>
  <si>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</si>
  <si>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</si>
  <si>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</si>
  <si>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</si>
  <si>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</si>
  <si>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</si>
  <si>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</si>
  <si>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</si>
  <si>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</si>
  <si>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</si>
  <si>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</si>
  <si>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</si>
  <si>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</si>
  <si>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</si>
  <si>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</si>
  <si>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</si>
  <si>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</si>
  <si>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</si>
  <si>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</si>
  <si>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</si>
  <si>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</si>
  <si>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</si>
  <si>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</si>
  <si>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</si>
  <si>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</si>
  <si>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</si>
  <si>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</si>
  <si>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</si>
  <si>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</si>
  <si>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</si>
  <si>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</si>
  <si>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</si>
  <si>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</si>
  <si>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</si>
  <si>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</si>
  <si>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</si>
  <si>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</si>
  <si>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</si>
  <si>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</si>
  <si>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</si>
  <si>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</si>
  <si>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</si>
  <si>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</si>
  <si>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</si>
  <si>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</si>
  <si>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</si>
  <si>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</si>
  <si>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</si>
  <si>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</si>
  <si>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</si>
  <si>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</si>
  <si>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</si>
  <si>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</si>
  <si>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</si>
  <si>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</si>
  <si>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</si>
  <si>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</si>
  <si>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</si>
  <si>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</si>
  <si>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</si>
  <si>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</si>
  <si>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</si>
  <si>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</si>
  <si>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</si>
  <si>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</si>
  <si>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</si>
  <si>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</si>
  <si>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</si>
  <si>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</si>
  <si>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</si>
  <si>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</si>
  <si>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</si>
  <si>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</si>
  <si>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</si>
  <si>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</si>
  <si>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</si>
  <si>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</si>
  <si>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</si>
  <si>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</si>
  <si>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</si>
  <si>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</si>
  <si>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</si>
  <si>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</si>
  <si>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</si>
  <si>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</si>
  <si>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</si>
  <si>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</si>
  <si>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</si>
  <si>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</si>
  <si>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</si>
  <si>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</si>
  <si>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</si>
  <si>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</si>
  <si>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</si>
  <si>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</si>
  <si>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</si>
  <si>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</si>
  <si>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</si>
  <si>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</si>
  <si>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</si>
  <si>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</si>
  <si>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</si>
  <si>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</si>
  <si>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</si>
  <si>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</si>
  <si>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</si>
  <si>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</si>
  <si>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</si>
  <si>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</si>
  <si>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</si>
  <si>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</si>
  <si>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</si>
  <si>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</si>
  <si>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</si>
  <si>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</si>
  <si>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</si>
  <si>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</si>
  <si>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</si>
  <si>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</si>
  <si>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</si>
  <si>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</si>
  <si>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</si>
  <si>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</si>
  <si>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</si>
  <si>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</si>
  <si>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</si>
  <si>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</si>
  <si>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</si>
  <si>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</si>
  <si>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</si>
  <si>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</si>
  <si>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</si>
  <si>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</si>
  <si>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</si>
  <si>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</si>
  <si>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</si>
  <si>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</si>
  <si>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</si>
  <si>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</si>
  <si>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</si>
  <si>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</si>
  <si>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</si>
  <si>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</si>
  <si>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</si>
  <si>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</si>
  <si>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</si>
  <si>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</si>
  <si>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</si>
  <si>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</si>
  <si>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</si>
  <si>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</si>
  <si>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</si>
  <si>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</si>
  <si>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</si>
  <si>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</si>
  <si>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</si>
  <si>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</si>
  <si>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</si>
  <si>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</si>
  <si>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</si>
  <si>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</si>
  <si>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</si>
  <si>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</si>
  <si>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</si>
  <si>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</si>
  <si>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</si>
  <si>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</si>
  <si>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</si>
  <si>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</si>
  <si>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</si>
  <si>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</si>
  <si>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</si>
  <si>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</si>
  <si>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</si>
  <si>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</si>
  <si>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</si>
  <si>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</si>
  <si>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</si>
  <si>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</si>
  <si>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</si>
  <si>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</si>
  <si>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</si>
  <si>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</si>
  <si>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</si>
  <si>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</si>
  <si>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</si>
  <si>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</si>
  <si>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</si>
  <si>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</si>
  <si>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</si>
  <si>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</si>
  <si>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</si>
  <si>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</si>
  <si>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</si>
  <si>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</si>
  <si>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</si>
  <si>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</si>
  <si>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</si>
  <si>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</si>
  <si>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</si>
  <si>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</si>
  <si>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</si>
  <si>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</si>
  <si>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</si>
  <si>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</si>
  <si>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</si>
  <si>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</si>
  <si>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</si>
  <si>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</si>
  <si>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</si>
  <si>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</si>
  <si>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</si>
  <si>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</si>
  <si>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</si>
  <si>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</si>
  <si>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</si>
  <si>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</si>
  <si>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</si>
  <si>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</si>
  <si>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</si>
  <si>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</si>
  <si>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</si>
  <si>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</si>
  <si>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</si>
  <si>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</si>
  <si>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</si>
  <si>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</si>
  <si>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</si>
  <si>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</si>
  <si>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</si>
  <si>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</si>
  <si>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</si>
  <si>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</si>
  <si>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</si>
  <si>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</si>
  <si>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</si>
  <si>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</si>
  <si>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</si>
  <si>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</si>
  <si>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</si>
  <si>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</si>
  <si>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</si>
  <si>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automation/Data/Results/Workbooks/LSIPs/GL_LSIP/GL_LSIP_Database.Main.xlsx</t>
  </si>
  <si>
    <t>LSIP</t>
  </si>
  <si>
    <t>13. Greater London</t>
  </si>
  <si>
    <t>LSIP name</t>
  </si>
  <si>
    <t>Greater London</t>
  </si>
  <si>
    <t>09 03 2023 10:28:20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</si>
</sst>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1.2706942261491383</c:v>
                </c:pt>
                <c:pt idx="2">
                  <c:v>1.5992766583150519</c:v>
                </c:pt>
                <c:pt idx="3">
                  <c:v>0.20638775877135362</c:v>
                </c:pt>
                <c:pt idx="4">
                  <c:v>3.1070221582516933</c:v>
                </c:pt>
                <c:pt idx="5">
                  <c:v>1.406201142650465</c:v>
                </c:pt>
                <c:pt idx="7">
                  <c:v>1.1077886652180124</c:v>
                </c:pt>
                <c:pt idx="8">
                  <c:v>0.68678306546976486</c:v>
                </c:pt>
                <c:pt idx="9">
                  <c:v>0.44361239892369841</c:v>
                </c:pt>
                <c:pt idx="10">
                  <c:v>0.51696529114093615</c:v>
                </c:pt>
                <c:pt idx="11">
                  <c:v>3.3436557440544634</c:v>
                </c:pt>
                <c:pt idx="12">
                  <c:v>1.6461429946260653</c:v>
                </c:pt>
                <c:pt idx="13">
                  <c:v>4.8935443518496546</c:v>
                </c:pt>
                <c:pt idx="14">
                  <c:v>0.90289964953205182</c:v>
                </c:pt>
                <c:pt idx="15">
                  <c:v>1.3564301330708517</c:v>
                </c:pt>
                <c:pt idx="17">
                  <c:v>2.9375121945125482</c:v>
                </c:pt>
                <c:pt idx="18">
                  <c:v>2.203078486503296</c:v>
                </c:pt>
                <c:pt idx="19">
                  <c:v>-0.83218171306408406</c:v>
                </c:pt>
                <c:pt idx="20">
                  <c:v>0.94114813256638286</c:v>
                </c:pt>
                <c:pt idx="22">
                  <c:v>0.57112025952203993</c:v>
                </c:pt>
                <c:pt idx="24">
                  <c:v>0.51176129905909917</c:v>
                </c:pt>
                <c:pt idx="25">
                  <c:v>7.0836368691014284</c:v>
                </c:pt>
                <c:pt idx="26">
                  <c:v>9.3889019911432605</c:v>
                </c:pt>
                <c:pt idx="27">
                  <c:v>3.3676952817013994</c:v>
                </c:pt>
                <c:pt idx="29">
                  <c:v>1.0868763062450437</c:v>
                </c:pt>
                <c:pt idx="30">
                  <c:v>3.8333587274515857</c:v>
                </c:pt>
                <c:pt idx="31">
                  <c:v>-8.6940602743634585</c:v>
                </c:pt>
                <c:pt idx="32">
                  <c:v>-9.4121051641489544</c:v>
                </c:pt>
                <c:pt idx="33">
                  <c:v>0.48874927208206742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0.5849677316024593</c:v>
                </c:pt>
                <c:pt idx="2">
                  <c:v>0.36507612779379528</c:v>
                </c:pt>
                <c:pt idx="3">
                  <c:v>-4.1713644145646711E-2</c:v>
                </c:pt>
                <c:pt idx="4">
                  <c:v>7.8906997074179586E-2</c:v>
                </c:pt>
                <c:pt idx="5">
                  <c:v>0.17216374367934328</c:v>
                </c:pt>
                <c:pt idx="7">
                  <c:v>1.1762422634180147</c:v>
                </c:pt>
                <c:pt idx="8">
                  <c:v>1.3197708714656642</c:v>
                </c:pt>
                <c:pt idx="9">
                  <c:v>0.65515663908659594</c:v>
                </c:pt>
                <c:pt idx="10">
                  <c:v>0.76288446821111133</c:v>
                </c:pt>
                <c:pt idx="11">
                  <c:v>1.7413303613711406E-3</c:v>
                </c:pt>
                <c:pt idx="12">
                  <c:v>0.1799134962899851</c:v>
                </c:pt>
                <c:pt idx="13">
                  <c:v>1.1200821936081296</c:v>
                </c:pt>
                <c:pt idx="14">
                  <c:v>0.46298715520591838</c:v>
                </c:pt>
                <c:pt idx="15">
                  <c:v>0.71052325361486979</c:v>
                </c:pt>
                <c:pt idx="17">
                  <c:v>1.4780441169091718</c:v>
                </c:pt>
                <c:pt idx="18">
                  <c:v>0.5144634803467385</c:v>
                </c:pt>
                <c:pt idx="19">
                  <c:v>-6.9962946880708365E-2</c:v>
                </c:pt>
                <c:pt idx="20">
                  <c:v>0.5739406324331453</c:v>
                </c:pt>
                <c:pt idx="22">
                  <c:v>1.6318277471758957</c:v>
                </c:pt>
                <c:pt idx="24">
                  <c:v>-1.5232259500517875</c:v>
                </c:pt>
                <c:pt idx="25">
                  <c:v>2.0074552455320083</c:v>
                </c:pt>
                <c:pt idx="26">
                  <c:v>-3.5495810530938865E-2</c:v>
                </c:pt>
                <c:pt idx="27">
                  <c:v>-0.64610937156980297</c:v>
                </c:pt>
                <c:pt idx="29">
                  <c:v>1.4993102586207341</c:v>
                </c:pt>
                <c:pt idx="30">
                  <c:v>1.4474578660594872E-2</c:v>
                </c:pt>
                <c:pt idx="31">
                  <c:v>-3.2629123631846557</c:v>
                </c:pt>
                <c:pt idx="32">
                  <c:v>0.41335465486074252</c:v>
                </c:pt>
                <c:pt idx="33">
                  <c:v>0.62394668927396868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5.6999999999999842E-2</c:v>
                </c:pt>
                <c:pt idx="1">
                  <c:v>0.81400000000000305</c:v>
                </c:pt>
                <c:pt idx="2">
                  <c:v>1.8810000000000018</c:v>
                </c:pt>
                <c:pt idx="3">
                  <c:v>0.14699999999999996</c:v>
                </c:pt>
                <c:pt idx="4">
                  <c:v>2.6420000000000039</c:v>
                </c:pt>
                <c:pt idx="5">
                  <c:v>1.6950000000000005</c:v>
                </c:pt>
                <c:pt idx="6">
                  <c:v>0.11800000000000031</c:v>
                </c:pt>
                <c:pt idx="7">
                  <c:v>3.5929999999999982</c:v>
                </c:pt>
                <c:pt idx="8">
                  <c:v>2.3779999999999974</c:v>
                </c:pt>
                <c:pt idx="9">
                  <c:v>4.5530000000000008</c:v>
                </c:pt>
                <c:pt idx="10">
                  <c:v>1.0339999999999989</c:v>
                </c:pt>
                <c:pt idx="11">
                  <c:v>1.041999999999998</c:v>
                </c:pt>
                <c:pt idx="12">
                  <c:v>1.0499999999999974</c:v>
                </c:pt>
                <c:pt idx="13">
                  <c:v>1.0609999999999995</c:v>
                </c:pt>
                <c:pt idx="14">
                  <c:v>1.0690000000000011</c:v>
                </c:pt>
                <c:pt idx="15">
                  <c:v>1.0710000000000013</c:v>
                </c:pt>
                <c:pt idx="16">
                  <c:v>1.0739999999999985</c:v>
                </c:pt>
                <c:pt idx="17">
                  <c:v>1.0760000000000018</c:v>
                </c:pt>
                <c:pt idx="18">
                  <c:v>1.0790000000000035</c:v>
                </c:pt>
                <c:pt idx="19">
                  <c:v>1.0810000000000002</c:v>
                </c:pt>
                <c:pt idx="20">
                  <c:v>1.085</c:v>
                </c:pt>
                <c:pt idx="21">
                  <c:v>1.0879999999999987</c:v>
                </c:pt>
                <c:pt idx="22">
                  <c:v>1.0909999999999986</c:v>
                </c:pt>
                <c:pt idx="23">
                  <c:v>1.0940000000000027</c:v>
                </c:pt>
                <c:pt idx="24" formatCode="#,##0.00">
                  <c:v>1.0969999999999993</c:v>
                </c:pt>
                <c:pt idx="2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2.7770000000000041</c:v>
                </c:pt>
                <c:pt idx="1">
                  <c:v>3.1740000000000039</c:v>
                </c:pt>
                <c:pt idx="2">
                  <c:v>4.8640000000000061</c:v>
                </c:pt>
                <c:pt idx="3">
                  <c:v>4.3670000000000115</c:v>
                </c:pt>
                <c:pt idx="4">
                  <c:v>4.1910000000000043</c:v>
                </c:pt>
                <c:pt idx="5">
                  <c:v>4.2609999999999957</c:v>
                </c:pt>
                <c:pt idx="6">
                  <c:v>3.5220000000000073</c:v>
                </c:pt>
                <c:pt idx="7">
                  <c:v>2.6299999999999963</c:v>
                </c:pt>
                <c:pt idx="8">
                  <c:v>3.6150000000000015</c:v>
                </c:pt>
                <c:pt idx="9">
                  <c:v>2.2420000000000018</c:v>
                </c:pt>
                <c:pt idx="10">
                  <c:v>2.7040000000000015</c:v>
                </c:pt>
                <c:pt idx="11">
                  <c:v>2.5719999999999956</c:v>
                </c:pt>
                <c:pt idx="12">
                  <c:v>2.5210000000000066</c:v>
                </c:pt>
                <c:pt idx="13">
                  <c:v>2.4060000000000032</c:v>
                </c:pt>
                <c:pt idx="14">
                  <c:v>2.2889999999999957</c:v>
                </c:pt>
                <c:pt idx="15">
                  <c:v>2.196999999999997</c:v>
                </c:pt>
                <c:pt idx="16">
                  <c:v>2.1240000000000001</c:v>
                </c:pt>
                <c:pt idx="17">
                  <c:v>2.0530000000000017</c:v>
                </c:pt>
                <c:pt idx="18">
                  <c:v>1.9889999999999983</c:v>
                </c:pt>
                <c:pt idx="19">
                  <c:v>1.9299999999999993</c:v>
                </c:pt>
                <c:pt idx="20">
                  <c:v>1.8790000000000009</c:v>
                </c:pt>
                <c:pt idx="21">
                  <c:v>1.8239999999999983</c:v>
                </c:pt>
                <c:pt idx="22">
                  <c:v>1.7730000000000006</c:v>
                </c:pt>
                <c:pt idx="23">
                  <c:v>1.7259999999999991</c:v>
                </c:pt>
                <c:pt idx="24" formatCode="#,##0.00">
                  <c:v>1.6840000000000062</c:v>
                </c:pt>
                <c:pt idx="25">
                  <c:v>1.6439999999999995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5.530000000000002</c:v>
                </c:pt>
                <c:pt idx="1">
                  <c:v>7.2690000000000099</c:v>
                </c:pt>
                <c:pt idx="2">
                  <c:v>6.3220000000000116</c:v>
                </c:pt>
                <c:pt idx="3">
                  <c:v>7.1819999999999817</c:v>
                </c:pt>
                <c:pt idx="4">
                  <c:v>8.5720000000000063</c:v>
                </c:pt>
                <c:pt idx="5">
                  <c:v>10.292999999999994</c:v>
                </c:pt>
                <c:pt idx="6">
                  <c:v>10.472999999999979</c:v>
                </c:pt>
                <c:pt idx="7">
                  <c:v>9.9940000000000104</c:v>
                </c:pt>
                <c:pt idx="8">
                  <c:v>17.84899999999999</c:v>
                </c:pt>
                <c:pt idx="9">
                  <c:v>15.212999999999992</c:v>
                </c:pt>
                <c:pt idx="10">
                  <c:v>12.423000000000002</c:v>
                </c:pt>
                <c:pt idx="11">
                  <c:v>12.411000000000005</c:v>
                </c:pt>
                <c:pt idx="12">
                  <c:v>12.240000000000018</c:v>
                </c:pt>
                <c:pt idx="13">
                  <c:v>12.203000000000022</c:v>
                </c:pt>
                <c:pt idx="14">
                  <c:v>12.214999999999987</c:v>
                </c:pt>
                <c:pt idx="15">
                  <c:v>12.219000000000017</c:v>
                </c:pt>
                <c:pt idx="16">
                  <c:v>12.219000000000015</c:v>
                </c:pt>
                <c:pt idx="17">
                  <c:v>12.229999999999992</c:v>
                </c:pt>
                <c:pt idx="18">
                  <c:v>12.240000000000022</c:v>
                </c:pt>
                <c:pt idx="19">
                  <c:v>12.257000000000003</c:v>
                </c:pt>
                <c:pt idx="20">
                  <c:v>12.283000000000014</c:v>
                </c:pt>
                <c:pt idx="21">
                  <c:v>12.31200000000003</c:v>
                </c:pt>
                <c:pt idx="22">
                  <c:v>12.343000000000014</c:v>
                </c:pt>
                <c:pt idx="23">
                  <c:v>12.377000000000013</c:v>
                </c:pt>
                <c:pt idx="24" formatCode="#,##0.00">
                  <c:v>12.411999999999972</c:v>
                </c:pt>
                <c:pt idx="25">
                  <c:v>12.450000000000031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18.477999999999952</c:v>
                </c:pt>
                <c:pt idx="1">
                  <c:v>19.587999999999944</c:v>
                </c:pt>
                <c:pt idx="2">
                  <c:v>18.308999999999997</c:v>
                </c:pt>
                <c:pt idx="3">
                  <c:v>15.748000000000019</c:v>
                </c:pt>
                <c:pt idx="4">
                  <c:v>20.149000000000001</c:v>
                </c:pt>
                <c:pt idx="5">
                  <c:v>15.845000000000004</c:v>
                </c:pt>
                <c:pt idx="6">
                  <c:v>14.615999999999971</c:v>
                </c:pt>
                <c:pt idx="7">
                  <c:v>16.878</c:v>
                </c:pt>
                <c:pt idx="8">
                  <c:v>14.997000000000016</c:v>
                </c:pt>
                <c:pt idx="9">
                  <c:v>16.92899999999997</c:v>
                </c:pt>
                <c:pt idx="10">
                  <c:v>16.725000000000026</c:v>
                </c:pt>
                <c:pt idx="11">
                  <c:v>16.488999999999994</c:v>
                </c:pt>
                <c:pt idx="12">
                  <c:v>16.464000000000013</c:v>
                </c:pt>
                <c:pt idx="13">
                  <c:v>16.846000000000064</c:v>
                </c:pt>
                <c:pt idx="14">
                  <c:v>17.694000000000017</c:v>
                </c:pt>
                <c:pt idx="15">
                  <c:v>18.206000000000035</c:v>
                </c:pt>
                <c:pt idx="16">
                  <c:v>18.608999999999991</c:v>
                </c:pt>
                <c:pt idx="17">
                  <c:v>18.938999999999968</c:v>
                </c:pt>
                <c:pt idx="18">
                  <c:v>19.227000000000007</c:v>
                </c:pt>
                <c:pt idx="19">
                  <c:v>19.489999999999977</c:v>
                </c:pt>
                <c:pt idx="20">
                  <c:v>19.740999999999957</c:v>
                </c:pt>
                <c:pt idx="21">
                  <c:v>19.980999999999973</c:v>
                </c:pt>
                <c:pt idx="22">
                  <c:v>20.215999999999923</c:v>
                </c:pt>
                <c:pt idx="23">
                  <c:v>20.446999999999964</c:v>
                </c:pt>
                <c:pt idx="24" formatCode="#,##0.00">
                  <c:v>20.678000000000001</c:v>
                </c:pt>
                <c:pt idx="25">
                  <c:v>20.907999999999987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26.489000000000015</c:v>
                </c:pt>
                <c:pt idx="1">
                  <c:v>26.381000000000064</c:v>
                </c:pt>
                <c:pt idx="2">
                  <c:v>32.390000000000065</c:v>
                </c:pt>
                <c:pt idx="3">
                  <c:v>34.528999999999989</c:v>
                </c:pt>
                <c:pt idx="4">
                  <c:v>33.071000000000026</c:v>
                </c:pt>
                <c:pt idx="5">
                  <c:v>28.489999999999913</c:v>
                </c:pt>
                <c:pt idx="6">
                  <c:v>29.542999999999971</c:v>
                </c:pt>
                <c:pt idx="7">
                  <c:v>36.13099999999995</c:v>
                </c:pt>
                <c:pt idx="8">
                  <c:v>37.307000000000066</c:v>
                </c:pt>
                <c:pt idx="9">
                  <c:v>43.140000000000036</c:v>
                </c:pt>
                <c:pt idx="10">
                  <c:v>44.622999999999905</c:v>
                </c:pt>
                <c:pt idx="11">
                  <c:v>44.769999999999783</c:v>
                </c:pt>
                <c:pt idx="12">
                  <c:v>44.961999999999854</c:v>
                </c:pt>
                <c:pt idx="13">
                  <c:v>45.350000000000009</c:v>
                </c:pt>
                <c:pt idx="14">
                  <c:v>45.416999999999994</c:v>
                </c:pt>
                <c:pt idx="15">
                  <c:v>45.28900000000003</c:v>
                </c:pt>
                <c:pt idx="16">
                  <c:v>45.252000000000059</c:v>
                </c:pt>
                <c:pt idx="17">
                  <c:v>45.183000000000106</c:v>
                </c:pt>
                <c:pt idx="18">
                  <c:v>45.092000000000027</c:v>
                </c:pt>
                <c:pt idx="19">
                  <c:v>44.993999999999943</c:v>
                </c:pt>
                <c:pt idx="20">
                  <c:v>44.906999999999947</c:v>
                </c:pt>
                <c:pt idx="21">
                  <c:v>44.81599999999996</c:v>
                </c:pt>
                <c:pt idx="22">
                  <c:v>44.720000000000049</c:v>
                </c:pt>
                <c:pt idx="23">
                  <c:v>44.615999999999978</c:v>
                </c:pt>
                <c:pt idx="24" formatCode="#,##0.00">
                  <c:v>44.503999999999948</c:v>
                </c:pt>
                <c:pt idx="25">
                  <c:v>44.386000000000017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11.423000000000023</c:v>
                </c:pt>
                <c:pt idx="1">
                  <c:v>12.034000000000001</c:v>
                </c:pt>
                <c:pt idx="2">
                  <c:v>14.659000000000022</c:v>
                </c:pt>
                <c:pt idx="3">
                  <c:v>13.124000000000008</c:v>
                </c:pt>
                <c:pt idx="4">
                  <c:v>11.824999999999983</c:v>
                </c:pt>
                <c:pt idx="5">
                  <c:v>9.7490000000000059</c:v>
                </c:pt>
                <c:pt idx="6">
                  <c:v>12.442000000000034</c:v>
                </c:pt>
                <c:pt idx="7">
                  <c:v>9.3659999999999535</c:v>
                </c:pt>
                <c:pt idx="8">
                  <c:v>10.546999999999986</c:v>
                </c:pt>
                <c:pt idx="9">
                  <c:v>13.439999999999996</c:v>
                </c:pt>
                <c:pt idx="10">
                  <c:v>13.726999999999988</c:v>
                </c:pt>
                <c:pt idx="11">
                  <c:v>14.945000000000014</c:v>
                </c:pt>
                <c:pt idx="12">
                  <c:v>15.507999999999994</c:v>
                </c:pt>
                <c:pt idx="13">
                  <c:v>16.252999999999989</c:v>
                </c:pt>
                <c:pt idx="14">
                  <c:v>16.956999999999979</c:v>
                </c:pt>
                <c:pt idx="15">
                  <c:v>17.335000000000004</c:v>
                </c:pt>
                <c:pt idx="16">
                  <c:v>17.444000000000013</c:v>
                </c:pt>
                <c:pt idx="17">
                  <c:v>17.548000000000016</c:v>
                </c:pt>
                <c:pt idx="18">
                  <c:v>17.649000000000004</c:v>
                </c:pt>
                <c:pt idx="19">
                  <c:v>17.747999999999948</c:v>
                </c:pt>
                <c:pt idx="20">
                  <c:v>17.89400000000003</c:v>
                </c:pt>
                <c:pt idx="21">
                  <c:v>18.020999999999969</c:v>
                </c:pt>
                <c:pt idx="22">
                  <c:v>18.144999999999964</c:v>
                </c:pt>
                <c:pt idx="23">
                  <c:v>18.264999999999958</c:v>
                </c:pt>
                <c:pt idx="24" formatCode="#,##0.00">
                  <c:v>18.382000000000019</c:v>
                </c:pt>
                <c:pt idx="25">
                  <c:v>18.494999999999958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92.10199999999989</c:v>
                </c:pt>
                <c:pt idx="1">
                  <c:v>84.197000000000116</c:v>
                </c:pt>
                <c:pt idx="2">
                  <c:v>80.95000000000006</c:v>
                </c:pt>
                <c:pt idx="3">
                  <c:v>75.553000000000168</c:v>
                </c:pt>
                <c:pt idx="4">
                  <c:v>96.649999999999892</c:v>
                </c:pt>
                <c:pt idx="5">
                  <c:v>85.720999999999975</c:v>
                </c:pt>
                <c:pt idx="6">
                  <c:v>94.473999999999918</c:v>
                </c:pt>
                <c:pt idx="7">
                  <c:v>77.402000000000086</c:v>
                </c:pt>
                <c:pt idx="8">
                  <c:v>90.381999999999636</c:v>
                </c:pt>
                <c:pt idx="9">
                  <c:v>78.648999999999987</c:v>
                </c:pt>
                <c:pt idx="10">
                  <c:v>87.937000000000253</c:v>
                </c:pt>
                <c:pt idx="11">
                  <c:v>86.962000000000003</c:v>
                </c:pt>
                <c:pt idx="12">
                  <c:v>85.242999999999839</c:v>
                </c:pt>
                <c:pt idx="13">
                  <c:v>83.253</c:v>
                </c:pt>
                <c:pt idx="14">
                  <c:v>81.9080000000002</c:v>
                </c:pt>
                <c:pt idx="15">
                  <c:v>80.508000000000095</c:v>
                </c:pt>
                <c:pt idx="16">
                  <c:v>79.263999999999825</c:v>
                </c:pt>
                <c:pt idx="17">
                  <c:v>78.036999999999907</c:v>
                </c:pt>
                <c:pt idx="18">
                  <c:v>76.87500000000027</c:v>
                </c:pt>
                <c:pt idx="19">
                  <c:v>75.760999999999925</c:v>
                </c:pt>
                <c:pt idx="20">
                  <c:v>74.720000000000113</c:v>
                </c:pt>
                <c:pt idx="21">
                  <c:v>73.661999999999921</c:v>
                </c:pt>
                <c:pt idx="22">
                  <c:v>72.644999999999982</c:v>
                </c:pt>
                <c:pt idx="23">
                  <c:v>71.671000000000049</c:v>
                </c:pt>
                <c:pt idx="24" formatCode="#,##0.00">
                  <c:v>70.737999999999943</c:v>
                </c:pt>
                <c:pt idx="25">
                  <c:v>69.85200000000016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230.90500000000009</c:v>
                </c:pt>
                <c:pt idx="1">
                  <c:v>241.44200000000021</c:v>
                </c:pt>
                <c:pt idx="2">
                  <c:v>272.10000000000002</c:v>
                </c:pt>
                <c:pt idx="3">
                  <c:v>286.80000000000024</c:v>
                </c:pt>
                <c:pt idx="4">
                  <c:v>281.77999999999997</c:v>
                </c:pt>
                <c:pt idx="5">
                  <c:v>289.43299999999971</c:v>
                </c:pt>
                <c:pt idx="6">
                  <c:v>318.72499999999945</c:v>
                </c:pt>
                <c:pt idx="7">
                  <c:v>345.41700000000071</c:v>
                </c:pt>
                <c:pt idx="8">
                  <c:v>316.56800000000084</c:v>
                </c:pt>
                <c:pt idx="9">
                  <c:v>319.71499999999969</c:v>
                </c:pt>
                <c:pt idx="10">
                  <c:v>297.79299999999944</c:v>
                </c:pt>
                <c:pt idx="11">
                  <c:v>297.18899999999991</c:v>
                </c:pt>
                <c:pt idx="12">
                  <c:v>303.41200000000003</c:v>
                </c:pt>
                <c:pt idx="13">
                  <c:v>315.76</c:v>
                </c:pt>
                <c:pt idx="14">
                  <c:v>325.56799999999834</c:v>
                </c:pt>
                <c:pt idx="15">
                  <c:v>330.63299999999947</c:v>
                </c:pt>
                <c:pt idx="16">
                  <c:v>335.4070000000001</c:v>
                </c:pt>
                <c:pt idx="17">
                  <c:v>339.536</c:v>
                </c:pt>
                <c:pt idx="18">
                  <c:v>344.0780000000006</c:v>
                </c:pt>
                <c:pt idx="19">
                  <c:v>348.50400000000042</c:v>
                </c:pt>
                <c:pt idx="20">
                  <c:v>353.38799999999969</c:v>
                </c:pt>
                <c:pt idx="21">
                  <c:v>358.39199999999971</c:v>
                </c:pt>
                <c:pt idx="22">
                  <c:v>363.53599999999989</c:v>
                </c:pt>
                <c:pt idx="23">
                  <c:v>368.80199999999871</c:v>
                </c:pt>
                <c:pt idx="24" formatCode="#,##0.00">
                  <c:v>374.16800000000092</c:v>
                </c:pt>
                <c:pt idx="25">
                  <c:v>379.63000000000005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575.3319999999992</c:v>
                </c:pt>
                <c:pt idx="1">
                  <c:v>572.13299999999856</c:v>
                </c:pt>
                <c:pt idx="2">
                  <c:v>635.21599999999955</c:v>
                </c:pt>
                <c:pt idx="3">
                  <c:v>601.66199999999822</c:v>
                </c:pt>
                <c:pt idx="4">
                  <c:v>631.93899999999644</c:v>
                </c:pt>
                <c:pt idx="5">
                  <c:v>665.94500000000016</c:v>
                </c:pt>
                <c:pt idx="6">
                  <c:v>628.4000000000002</c:v>
                </c:pt>
                <c:pt idx="7">
                  <c:v>657.48300000000143</c:v>
                </c:pt>
                <c:pt idx="8">
                  <c:v>667.76300000000083</c:v>
                </c:pt>
                <c:pt idx="9">
                  <c:v>638.43500000000029</c:v>
                </c:pt>
                <c:pt idx="10">
                  <c:v>638.69300000000055</c:v>
                </c:pt>
                <c:pt idx="11">
                  <c:v>632.96900000000039</c:v>
                </c:pt>
                <c:pt idx="12">
                  <c:v>629.88400000000024</c:v>
                </c:pt>
                <c:pt idx="13">
                  <c:v>630.80700000000047</c:v>
                </c:pt>
                <c:pt idx="14">
                  <c:v>631.37700000000029</c:v>
                </c:pt>
                <c:pt idx="15">
                  <c:v>631.94300000000044</c:v>
                </c:pt>
                <c:pt idx="16">
                  <c:v>631.9620000000001</c:v>
                </c:pt>
                <c:pt idx="17">
                  <c:v>631.74699999999893</c:v>
                </c:pt>
                <c:pt idx="18">
                  <c:v>631.48799999999949</c:v>
                </c:pt>
                <c:pt idx="19">
                  <c:v>631.20400000000109</c:v>
                </c:pt>
                <c:pt idx="20">
                  <c:v>631.01800000000162</c:v>
                </c:pt>
                <c:pt idx="21">
                  <c:v>630.95999999999981</c:v>
                </c:pt>
                <c:pt idx="22">
                  <c:v>630.95300000000043</c:v>
                </c:pt>
                <c:pt idx="23">
                  <c:v>631.2639999999999</c:v>
                </c:pt>
                <c:pt idx="24" formatCode="#,##0.00">
                  <c:v>631.60700000000031</c:v>
                </c:pt>
                <c:pt idx="25">
                  <c:v>632.02300000000048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250.13000000000008</c:v>
                </c:pt>
                <c:pt idx="1">
                  <c:v>262.70399999999944</c:v>
                </c:pt>
                <c:pt idx="2">
                  <c:v>264.96199999999902</c:v>
                </c:pt>
                <c:pt idx="3">
                  <c:v>264.02600000000052</c:v>
                </c:pt>
                <c:pt idx="4">
                  <c:v>274.42199999999974</c:v>
                </c:pt>
                <c:pt idx="5">
                  <c:v>286.78999999999985</c:v>
                </c:pt>
                <c:pt idx="6">
                  <c:v>288.09499999999986</c:v>
                </c:pt>
                <c:pt idx="7">
                  <c:v>315.93799999999931</c:v>
                </c:pt>
                <c:pt idx="8">
                  <c:v>277.60500000000008</c:v>
                </c:pt>
                <c:pt idx="9">
                  <c:v>321.0449999999995</c:v>
                </c:pt>
                <c:pt idx="10">
                  <c:v>319.80400000000003</c:v>
                </c:pt>
                <c:pt idx="11">
                  <c:v>335.45300000000049</c:v>
                </c:pt>
                <c:pt idx="12">
                  <c:v>340.72100000000012</c:v>
                </c:pt>
                <c:pt idx="13">
                  <c:v>342.67899999999912</c:v>
                </c:pt>
                <c:pt idx="14">
                  <c:v>344.09400000000005</c:v>
                </c:pt>
                <c:pt idx="15">
                  <c:v>344.99999999999955</c:v>
                </c:pt>
                <c:pt idx="16">
                  <c:v>345.11000000000075</c:v>
                </c:pt>
                <c:pt idx="17">
                  <c:v>345.16400000000095</c:v>
                </c:pt>
                <c:pt idx="18">
                  <c:v>345.19900000000024</c:v>
                </c:pt>
                <c:pt idx="19">
                  <c:v>345.26000000000062</c:v>
                </c:pt>
                <c:pt idx="20">
                  <c:v>345.39799999999917</c:v>
                </c:pt>
                <c:pt idx="21">
                  <c:v>345.45799999999912</c:v>
                </c:pt>
                <c:pt idx="22">
                  <c:v>345.48699999999997</c:v>
                </c:pt>
                <c:pt idx="23">
                  <c:v>345.47799999999995</c:v>
                </c:pt>
                <c:pt idx="24" formatCode="#,##0.00">
                  <c:v>345.43699999999882</c:v>
                </c:pt>
                <c:pt idx="25">
                  <c:v>345.39200000000017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323.39199999999965</c:v>
                </c:pt>
                <c:pt idx="1">
                  <c:v>317.18199999999962</c:v>
                </c:pt>
                <c:pt idx="2">
                  <c:v>343.04899999999981</c:v>
                </c:pt>
                <c:pt idx="3">
                  <c:v>357.93299999999903</c:v>
                </c:pt>
                <c:pt idx="4">
                  <c:v>380.56900000000047</c:v>
                </c:pt>
                <c:pt idx="5">
                  <c:v>370.30899999999929</c:v>
                </c:pt>
                <c:pt idx="6">
                  <c:v>407.45799999999969</c:v>
                </c:pt>
                <c:pt idx="7">
                  <c:v>400.81799999999993</c:v>
                </c:pt>
                <c:pt idx="8">
                  <c:v>443.45300000000037</c:v>
                </c:pt>
                <c:pt idx="9">
                  <c:v>458.78399999999942</c:v>
                </c:pt>
                <c:pt idx="10">
                  <c:v>427.98900000000009</c:v>
                </c:pt>
                <c:pt idx="11">
                  <c:v>409.8370000000001</c:v>
                </c:pt>
                <c:pt idx="12">
                  <c:v>416.76799999999974</c:v>
                </c:pt>
                <c:pt idx="13">
                  <c:v>430.98199999999957</c:v>
                </c:pt>
                <c:pt idx="14">
                  <c:v>444.65099999999927</c:v>
                </c:pt>
                <c:pt idx="15">
                  <c:v>455.07799999999969</c:v>
                </c:pt>
                <c:pt idx="16">
                  <c:v>464.22500000000025</c:v>
                </c:pt>
                <c:pt idx="17">
                  <c:v>472.61200000000019</c:v>
                </c:pt>
                <c:pt idx="18">
                  <c:v>480.65000000000032</c:v>
                </c:pt>
                <c:pt idx="19">
                  <c:v>488.44100000000043</c:v>
                </c:pt>
                <c:pt idx="20">
                  <c:v>496.19900000000121</c:v>
                </c:pt>
                <c:pt idx="21">
                  <c:v>503.84800000000075</c:v>
                </c:pt>
                <c:pt idx="22">
                  <c:v>511.41199999999918</c:v>
                </c:pt>
                <c:pt idx="23">
                  <c:v>518.82499999999925</c:v>
                </c:pt>
                <c:pt idx="24" formatCode="#,##0.00">
                  <c:v>526.12400000000014</c:v>
                </c:pt>
                <c:pt idx="25">
                  <c:v>533.3520000000002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146.83799999999997</c:v>
                </c:pt>
                <c:pt idx="1">
                  <c:v>165.96600000000026</c:v>
                </c:pt>
                <c:pt idx="2">
                  <c:v>165.25899999999999</c:v>
                </c:pt>
                <c:pt idx="3">
                  <c:v>167.70499999999998</c:v>
                </c:pt>
                <c:pt idx="4">
                  <c:v>184.93899999999996</c:v>
                </c:pt>
                <c:pt idx="5">
                  <c:v>169.83700000000019</c:v>
                </c:pt>
                <c:pt idx="6">
                  <c:v>170.03</c:v>
                </c:pt>
                <c:pt idx="7">
                  <c:v>193.09400000000025</c:v>
                </c:pt>
                <c:pt idx="8">
                  <c:v>192.3690000000004</c:v>
                </c:pt>
                <c:pt idx="9">
                  <c:v>167.90499999999952</c:v>
                </c:pt>
                <c:pt idx="10">
                  <c:v>177.64400000000006</c:v>
                </c:pt>
                <c:pt idx="11">
                  <c:v>180.81800000000004</c:v>
                </c:pt>
                <c:pt idx="12">
                  <c:v>182.58700000000024</c:v>
                </c:pt>
                <c:pt idx="13">
                  <c:v>184.35300000000018</c:v>
                </c:pt>
                <c:pt idx="14">
                  <c:v>185.91800000000006</c:v>
                </c:pt>
                <c:pt idx="15">
                  <c:v>186.16000000000028</c:v>
                </c:pt>
                <c:pt idx="16">
                  <c:v>186.59100000000021</c:v>
                </c:pt>
                <c:pt idx="17">
                  <c:v>186.98800000000031</c:v>
                </c:pt>
                <c:pt idx="18">
                  <c:v>187.38400000000019</c:v>
                </c:pt>
                <c:pt idx="19">
                  <c:v>187.75999999999993</c:v>
                </c:pt>
                <c:pt idx="20">
                  <c:v>188.14500000000001</c:v>
                </c:pt>
                <c:pt idx="21">
                  <c:v>188.52799999999988</c:v>
                </c:pt>
                <c:pt idx="22">
                  <c:v>188.94600000000023</c:v>
                </c:pt>
                <c:pt idx="23">
                  <c:v>189.39499999999995</c:v>
                </c:pt>
                <c:pt idx="24" formatCode="#,##0.00">
                  <c:v>189.87499999999963</c:v>
                </c:pt>
                <c:pt idx="25">
                  <c:v>190.38899999999998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201.352</c:v>
                </c:pt>
                <c:pt idx="1">
                  <c:v>211.22899999999998</c:v>
                </c:pt>
                <c:pt idx="2">
                  <c:v>199.23800000000003</c:v>
                </c:pt>
                <c:pt idx="3">
                  <c:v>221.94800000000032</c:v>
                </c:pt>
                <c:pt idx="4">
                  <c:v>251.70700000000005</c:v>
                </c:pt>
                <c:pt idx="5">
                  <c:v>262.03300000000115</c:v>
                </c:pt>
                <c:pt idx="6">
                  <c:v>279.71600000000012</c:v>
                </c:pt>
                <c:pt idx="7">
                  <c:v>283.70300000000003</c:v>
                </c:pt>
                <c:pt idx="8">
                  <c:v>296.57399999999836</c:v>
                </c:pt>
                <c:pt idx="9">
                  <c:v>316.02800000000025</c:v>
                </c:pt>
                <c:pt idx="10">
                  <c:v>332.73600000000141</c:v>
                </c:pt>
                <c:pt idx="11">
                  <c:v>341.25200000000115</c:v>
                </c:pt>
                <c:pt idx="12">
                  <c:v>344.48600000000084</c:v>
                </c:pt>
                <c:pt idx="13">
                  <c:v>350.97199999999998</c:v>
                </c:pt>
                <c:pt idx="14">
                  <c:v>356.05200000000013</c:v>
                </c:pt>
                <c:pt idx="15">
                  <c:v>360.24299999999863</c:v>
                </c:pt>
                <c:pt idx="16">
                  <c:v>364.17199999999997</c:v>
                </c:pt>
                <c:pt idx="17">
                  <c:v>367.61700000000155</c:v>
                </c:pt>
                <c:pt idx="18">
                  <c:v>370.89200000000022</c:v>
                </c:pt>
                <c:pt idx="19">
                  <c:v>374.14699999999937</c:v>
                </c:pt>
                <c:pt idx="20">
                  <c:v>377.5689999999999</c:v>
                </c:pt>
                <c:pt idx="21">
                  <c:v>380.9250000000003</c:v>
                </c:pt>
                <c:pt idx="22">
                  <c:v>384.21399999999898</c:v>
                </c:pt>
                <c:pt idx="23">
                  <c:v>387.37700000000063</c:v>
                </c:pt>
                <c:pt idx="24" formatCode="#,##0.00">
                  <c:v>390.38200000000035</c:v>
                </c:pt>
                <c:pt idx="25">
                  <c:v>393.24299999999965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355.92599999999891</c:v>
                </c:pt>
                <c:pt idx="1">
                  <c:v>369.62799999999925</c:v>
                </c:pt>
                <c:pt idx="2">
                  <c:v>380.63300000000061</c:v>
                </c:pt>
                <c:pt idx="3">
                  <c:v>360.28600000000034</c:v>
                </c:pt>
                <c:pt idx="4">
                  <c:v>365.48299999999949</c:v>
                </c:pt>
                <c:pt idx="5">
                  <c:v>372.22300000000058</c:v>
                </c:pt>
                <c:pt idx="6">
                  <c:v>392.3889999999999</c:v>
                </c:pt>
                <c:pt idx="7">
                  <c:v>390.94699999999983</c:v>
                </c:pt>
                <c:pt idx="8">
                  <c:v>384.27599999999933</c:v>
                </c:pt>
                <c:pt idx="9">
                  <c:v>408.94499999999999</c:v>
                </c:pt>
                <c:pt idx="10">
                  <c:v>403.88499999999897</c:v>
                </c:pt>
                <c:pt idx="11">
                  <c:v>410.45000000000056</c:v>
                </c:pt>
                <c:pt idx="12">
                  <c:v>410.55899999999957</c:v>
                </c:pt>
                <c:pt idx="13">
                  <c:v>410.72799999999972</c:v>
                </c:pt>
                <c:pt idx="14">
                  <c:v>410.15700000000083</c:v>
                </c:pt>
                <c:pt idx="15">
                  <c:v>410.36399999999975</c:v>
                </c:pt>
                <c:pt idx="16">
                  <c:v>411.0310000000004</c:v>
                </c:pt>
                <c:pt idx="17">
                  <c:v>411.64299999999952</c:v>
                </c:pt>
                <c:pt idx="18">
                  <c:v>412.21700000000027</c:v>
                </c:pt>
                <c:pt idx="19">
                  <c:v>412.76200000000034</c:v>
                </c:pt>
                <c:pt idx="20">
                  <c:v>413.35800000000046</c:v>
                </c:pt>
                <c:pt idx="21">
                  <c:v>413.67699999999996</c:v>
                </c:pt>
                <c:pt idx="22">
                  <c:v>414.00000000000063</c:v>
                </c:pt>
                <c:pt idx="23">
                  <c:v>414.31299999999965</c:v>
                </c:pt>
                <c:pt idx="24" formatCode="#,##0.00">
                  <c:v>414.61499999999995</c:v>
                </c:pt>
                <c:pt idx="25">
                  <c:v>414.92299999999949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116.85900000000009</c:v>
                </c:pt>
                <c:pt idx="1">
                  <c:v>110.28199999999983</c:v>
                </c:pt>
                <c:pt idx="2">
                  <c:v>116.62100000000021</c:v>
                </c:pt>
                <c:pt idx="3">
                  <c:v>116.30300000000005</c:v>
                </c:pt>
                <c:pt idx="4">
                  <c:v>115.31499999999997</c:v>
                </c:pt>
                <c:pt idx="5">
                  <c:v>136.3970000000003</c:v>
                </c:pt>
                <c:pt idx="6">
                  <c:v>136.85900000000021</c:v>
                </c:pt>
                <c:pt idx="7">
                  <c:v>116.24900000000014</c:v>
                </c:pt>
                <c:pt idx="8">
                  <c:v>138.09899999999985</c:v>
                </c:pt>
                <c:pt idx="9">
                  <c:v>130.66800000000006</c:v>
                </c:pt>
                <c:pt idx="10">
                  <c:v>160.77699999999967</c:v>
                </c:pt>
                <c:pt idx="11">
                  <c:v>158.33000000000001</c:v>
                </c:pt>
                <c:pt idx="12">
                  <c:v>155.2780000000003</c:v>
                </c:pt>
                <c:pt idx="13">
                  <c:v>153.33299999999963</c:v>
                </c:pt>
                <c:pt idx="14">
                  <c:v>152.51899999999981</c:v>
                </c:pt>
                <c:pt idx="15">
                  <c:v>152.81599999999997</c:v>
                </c:pt>
                <c:pt idx="16">
                  <c:v>153.44300000000007</c:v>
                </c:pt>
                <c:pt idx="17">
                  <c:v>154.22700000000026</c:v>
                </c:pt>
                <c:pt idx="18">
                  <c:v>155.07899999999989</c:v>
                </c:pt>
                <c:pt idx="19">
                  <c:v>155.95300000000034</c:v>
                </c:pt>
                <c:pt idx="20">
                  <c:v>156.82199999999992</c:v>
                </c:pt>
                <c:pt idx="21">
                  <c:v>157.68799999999973</c:v>
                </c:pt>
                <c:pt idx="22">
                  <c:v>158.53100000000018</c:v>
                </c:pt>
                <c:pt idx="23">
                  <c:v>159.33800000000042</c:v>
                </c:pt>
                <c:pt idx="24" formatCode="#,##0.00">
                  <c:v>160.10100000000008</c:v>
                </c:pt>
                <c:pt idx="25">
                  <c:v>160.81899999999993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625.56799999999885</c:v>
                </c:pt>
                <c:pt idx="1">
                  <c:v>603.41800000000103</c:v>
                </c:pt>
                <c:pt idx="2">
                  <c:v>640.12500000000125</c:v>
                </c:pt>
                <c:pt idx="3">
                  <c:v>685.06399999999962</c:v>
                </c:pt>
                <c:pt idx="4">
                  <c:v>747.81500000000028</c:v>
                </c:pt>
                <c:pt idx="5">
                  <c:v>758.16800000000126</c:v>
                </c:pt>
                <c:pt idx="6">
                  <c:v>804.01300000000015</c:v>
                </c:pt>
                <c:pt idx="7">
                  <c:v>817.37300000000153</c:v>
                </c:pt>
                <c:pt idx="8">
                  <c:v>817.25900000000024</c:v>
                </c:pt>
                <c:pt idx="9">
                  <c:v>830.11699999999769</c:v>
                </c:pt>
                <c:pt idx="10">
                  <c:v>777.96899999999903</c:v>
                </c:pt>
                <c:pt idx="11">
                  <c:v>797.61199999999837</c:v>
                </c:pt>
                <c:pt idx="12">
                  <c:v>804.19399999999928</c:v>
                </c:pt>
                <c:pt idx="13">
                  <c:v>811.20099999999968</c:v>
                </c:pt>
                <c:pt idx="14">
                  <c:v>818.3559999999992</c:v>
                </c:pt>
                <c:pt idx="15">
                  <c:v>823.48300000000006</c:v>
                </c:pt>
                <c:pt idx="16">
                  <c:v>828.09899999999993</c:v>
                </c:pt>
                <c:pt idx="17">
                  <c:v>832.84399999999823</c:v>
                </c:pt>
                <c:pt idx="18">
                  <c:v>837.68200000000195</c:v>
                </c:pt>
                <c:pt idx="19">
                  <c:v>842.62799999999856</c:v>
                </c:pt>
                <c:pt idx="20">
                  <c:v>847.80200000000127</c:v>
                </c:pt>
                <c:pt idx="21">
                  <c:v>852.67899999999838</c:v>
                </c:pt>
                <c:pt idx="22">
                  <c:v>857.54000000000042</c:v>
                </c:pt>
                <c:pt idx="23">
                  <c:v>862.36299999999903</c:v>
                </c:pt>
                <c:pt idx="24" formatCode="#,##0.00">
                  <c:v>867.15000000000043</c:v>
                </c:pt>
                <c:pt idx="25">
                  <c:v>871.90899999999999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486.61600000000044</c:v>
                </c:pt>
                <c:pt idx="1">
                  <c:v>492.65600000000074</c:v>
                </c:pt>
                <c:pt idx="2">
                  <c:v>509.74400000000065</c:v>
                </c:pt>
                <c:pt idx="3">
                  <c:v>519.46499999999946</c:v>
                </c:pt>
                <c:pt idx="4">
                  <c:v>546.53199999999936</c:v>
                </c:pt>
                <c:pt idx="5">
                  <c:v>570.4189999999993</c:v>
                </c:pt>
                <c:pt idx="6">
                  <c:v>591.76999999999896</c:v>
                </c:pt>
                <c:pt idx="7">
                  <c:v>624.07000000000028</c:v>
                </c:pt>
                <c:pt idx="8">
                  <c:v>604.52899999999897</c:v>
                </c:pt>
                <c:pt idx="9">
                  <c:v>610.37800000000095</c:v>
                </c:pt>
                <c:pt idx="10">
                  <c:v>583.18399999999997</c:v>
                </c:pt>
                <c:pt idx="11">
                  <c:v>590.77899999999863</c:v>
                </c:pt>
                <c:pt idx="12">
                  <c:v>600.43200000000013</c:v>
                </c:pt>
                <c:pt idx="13">
                  <c:v>605.13000000000011</c:v>
                </c:pt>
                <c:pt idx="14">
                  <c:v>608.98099999999988</c:v>
                </c:pt>
                <c:pt idx="15">
                  <c:v>611.80200000000013</c:v>
                </c:pt>
                <c:pt idx="16">
                  <c:v>615.08400000000131</c:v>
                </c:pt>
                <c:pt idx="17">
                  <c:v>618.28799999999978</c:v>
                </c:pt>
                <c:pt idx="18">
                  <c:v>621.44399999999928</c:v>
                </c:pt>
                <c:pt idx="19">
                  <c:v>624.5849999999989</c:v>
                </c:pt>
                <c:pt idx="20">
                  <c:v>627.8359999999999</c:v>
                </c:pt>
                <c:pt idx="21">
                  <c:v>630.91999999999837</c:v>
                </c:pt>
                <c:pt idx="22">
                  <c:v>633.99900000000014</c:v>
                </c:pt>
                <c:pt idx="23">
                  <c:v>637.06999999999925</c:v>
                </c:pt>
                <c:pt idx="24" formatCode="#,##0.00">
                  <c:v>640.13300000000015</c:v>
                </c:pt>
                <c:pt idx="25">
                  <c:v>643.20000000000061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147.80099999999993</c:v>
                </c:pt>
                <c:pt idx="1">
                  <c:v>150.82799999999966</c:v>
                </c:pt>
                <c:pt idx="2">
                  <c:v>170.98000000000008</c:v>
                </c:pt>
                <c:pt idx="3">
                  <c:v>168.6310000000004</c:v>
                </c:pt>
                <c:pt idx="4">
                  <c:v>185.80200000000019</c:v>
                </c:pt>
                <c:pt idx="5">
                  <c:v>201.18300000000019</c:v>
                </c:pt>
                <c:pt idx="6">
                  <c:v>200.51300000000018</c:v>
                </c:pt>
                <c:pt idx="7">
                  <c:v>174.36499999999981</c:v>
                </c:pt>
                <c:pt idx="8">
                  <c:v>201.43900000000002</c:v>
                </c:pt>
                <c:pt idx="9">
                  <c:v>194.0840000000006</c:v>
                </c:pt>
                <c:pt idx="10">
                  <c:v>208.18700000000049</c:v>
                </c:pt>
                <c:pt idx="11">
                  <c:v>213.45200000000037</c:v>
                </c:pt>
                <c:pt idx="12">
                  <c:v>219.35800000000006</c:v>
                </c:pt>
                <c:pt idx="13">
                  <c:v>224.83099999999993</c:v>
                </c:pt>
                <c:pt idx="14">
                  <c:v>228.23900000000006</c:v>
                </c:pt>
                <c:pt idx="15">
                  <c:v>230.31000000000026</c:v>
                </c:pt>
                <c:pt idx="16">
                  <c:v>232.65300000000005</c:v>
                </c:pt>
                <c:pt idx="17">
                  <c:v>235.16699999999986</c:v>
                </c:pt>
                <c:pt idx="18">
                  <c:v>237.16800000000035</c:v>
                </c:pt>
                <c:pt idx="19">
                  <c:v>239.03300000000007</c:v>
                </c:pt>
                <c:pt idx="20">
                  <c:v>241.16000000000003</c:v>
                </c:pt>
                <c:pt idx="21">
                  <c:v>243.51299999999978</c:v>
                </c:pt>
                <c:pt idx="22">
                  <c:v>245.99900000000025</c:v>
                </c:pt>
                <c:pt idx="23">
                  <c:v>248.49200000000016</c:v>
                </c:pt>
                <c:pt idx="24" formatCode="#,##0.00">
                  <c:v>250.96600000000012</c:v>
                </c:pt>
                <c:pt idx="25">
                  <c:v>253.43499999999941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147.31599999999986</c:v>
                </c:pt>
                <c:pt idx="1">
                  <c:v>147.14599999999999</c:v>
                </c:pt>
                <c:pt idx="2">
                  <c:v>136.75700000000023</c:v>
                </c:pt>
                <c:pt idx="3">
                  <c:v>164.92100000000011</c:v>
                </c:pt>
                <c:pt idx="4">
                  <c:v>158.66199999999986</c:v>
                </c:pt>
                <c:pt idx="5">
                  <c:v>151.5089999999997</c:v>
                </c:pt>
                <c:pt idx="6">
                  <c:v>158.32599999999985</c:v>
                </c:pt>
                <c:pt idx="7">
                  <c:v>173.40299999999991</c:v>
                </c:pt>
                <c:pt idx="8">
                  <c:v>161.11899999999991</c:v>
                </c:pt>
                <c:pt idx="9">
                  <c:v>167.59199999999987</c:v>
                </c:pt>
                <c:pt idx="10">
                  <c:v>160.08899999999994</c:v>
                </c:pt>
                <c:pt idx="11">
                  <c:v>169.85700000000008</c:v>
                </c:pt>
                <c:pt idx="12">
                  <c:v>175.43500000000014</c:v>
                </c:pt>
                <c:pt idx="13">
                  <c:v>177.30299999999963</c:v>
                </c:pt>
                <c:pt idx="14">
                  <c:v>179.05700000000039</c:v>
                </c:pt>
                <c:pt idx="15">
                  <c:v>179.8189999999999</c:v>
                </c:pt>
                <c:pt idx="16">
                  <c:v>180.46800000000079</c:v>
                </c:pt>
                <c:pt idx="17">
                  <c:v>181.1629999999997</c:v>
                </c:pt>
                <c:pt idx="18">
                  <c:v>181.94499999999988</c:v>
                </c:pt>
                <c:pt idx="19">
                  <c:v>182.83999999999972</c:v>
                </c:pt>
                <c:pt idx="20">
                  <c:v>183.90999999999937</c:v>
                </c:pt>
                <c:pt idx="21">
                  <c:v>185.10700000000028</c:v>
                </c:pt>
                <c:pt idx="22">
                  <c:v>186.3990000000004</c:v>
                </c:pt>
                <c:pt idx="23">
                  <c:v>187.77099999999982</c:v>
                </c:pt>
                <c:pt idx="24" formatCode="#,##0.00">
                  <c:v>189.22500000000016</c:v>
                </c:pt>
                <c:pt idx="25">
                  <c:v>190.78300000000047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241.37899999999948</c:v>
                </c:pt>
                <c:pt idx="1">
                  <c:v>226.73300000000032</c:v>
                </c:pt>
                <c:pt idx="2">
                  <c:v>227.06700000000006</c:v>
                </c:pt>
                <c:pt idx="3">
                  <c:v>226.22100000000009</c:v>
                </c:pt>
                <c:pt idx="4">
                  <c:v>228.12000000000009</c:v>
                </c:pt>
                <c:pt idx="5">
                  <c:v>223.2300000000003</c:v>
                </c:pt>
                <c:pt idx="6">
                  <c:v>226.44600000000017</c:v>
                </c:pt>
                <c:pt idx="7">
                  <c:v>228.51900000000046</c:v>
                </c:pt>
                <c:pt idx="8">
                  <c:v>238.85899999999964</c:v>
                </c:pt>
                <c:pt idx="9">
                  <c:v>245.1989999999999</c:v>
                </c:pt>
                <c:pt idx="10">
                  <c:v>260.13199999999995</c:v>
                </c:pt>
                <c:pt idx="11">
                  <c:v>260.98299999999983</c:v>
                </c:pt>
                <c:pt idx="12">
                  <c:v>262.84100000000024</c:v>
                </c:pt>
                <c:pt idx="13">
                  <c:v>263.72699999999992</c:v>
                </c:pt>
                <c:pt idx="14">
                  <c:v>264.82400000000007</c:v>
                </c:pt>
                <c:pt idx="15">
                  <c:v>265.10699999999957</c:v>
                </c:pt>
                <c:pt idx="16">
                  <c:v>264.95000000000027</c:v>
                </c:pt>
                <c:pt idx="17">
                  <c:v>264.71700000000016</c:v>
                </c:pt>
                <c:pt idx="18">
                  <c:v>264.48299999999921</c:v>
                </c:pt>
                <c:pt idx="19">
                  <c:v>264.23899999999952</c:v>
                </c:pt>
                <c:pt idx="20">
                  <c:v>264.02300000000048</c:v>
                </c:pt>
                <c:pt idx="21">
                  <c:v>263.81099999999998</c:v>
                </c:pt>
                <c:pt idx="22">
                  <c:v>263.63099999999969</c:v>
                </c:pt>
                <c:pt idx="23">
                  <c:v>263.45800000000048</c:v>
                </c:pt>
                <c:pt idx="24" formatCode="#,##0.00">
                  <c:v>263.31999999999977</c:v>
                </c:pt>
                <c:pt idx="25">
                  <c:v>263.22799999999961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362.83499999999987</c:v>
                </c:pt>
                <c:pt idx="1">
                  <c:v>361.01100000000008</c:v>
                </c:pt>
                <c:pt idx="2">
                  <c:v>371.06800000000038</c:v>
                </c:pt>
                <c:pt idx="3">
                  <c:v>376.17400000000032</c:v>
                </c:pt>
                <c:pt idx="4">
                  <c:v>415.97799999999961</c:v>
                </c:pt>
                <c:pt idx="5">
                  <c:v>424.52900000000068</c:v>
                </c:pt>
                <c:pt idx="6">
                  <c:v>415.52599999999904</c:v>
                </c:pt>
                <c:pt idx="7">
                  <c:v>407.88600000000054</c:v>
                </c:pt>
                <c:pt idx="8">
                  <c:v>405.58999999999935</c:v>
                </c:pt>
                <c:pt idx="9">
                  <c:v>401.33700000000084</c:v>
                </c:pt>
                <c:pt idx="10">
                  <c:v>428.92799999999949</c:v>
                </c:pt>
                <c:pt idx="11">
                  <c:v>421.24299999999931</c:v>
                </c:pt>
                <c:pt idx="12">
                  <c:v>414.09699999999924</c:v>
                </c:pt>
                <c:pt idx="13">
                  <c:v>414.11000000000075</c:v>
                </c:pt>
                <c:pt idx="14">
                  <c:v>414.84399999999999</c:v>
                </c:pt>
                <c:pt idx="15">
                  <c:v>416.31699999999961</c:v>
                </c:pt>
                <c:pt idx="16">
                  <c:v>417.00599999999923</c:v>
                </c:pt>
                <c:pt idx="17">
                  <c:v>417.58200000000028</c:v>
                </c:pt>
                <c:pt idx="18">
                  <c:v>418.21099999999967</c:v>
                </c:pt>
                <c:pt idx="19">
                  <c:v>418.92299999999938</c:v>
                </c:pt>
                <c:pt idx="20">
                  <c:v>420.00500000000051</c:v>
                </c:pt>
                <c:pt idx="21">
                  <c:v>421.16700000000037</c:v>
                </c:pt>
                <c:pt idx="22">
                  <c:v>422.37599999999907</c:v>
                </c:pt>
                <c:pt idx="23">
                  <c:v>423.60399999999964</c:v>
                </c:pt>
                <c:pt idx="24" formatCode="#,##0.00">
                  <c:v>424.89300000000037</c:v>
                </c:pt>
                <c:pt idx="25">
                  <c:v>426.25200000000132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461.38599999999923</c:v>
                </c:pt>
                <c:pt idx="1">
                  <c:v>473.97499999999991</c:v>
                </c:pt>
                <c:pt idx="2">
                  <c:v>497.20000000000078</c:v>
                </c:pt>
                <c:pt idx="3">
                  <c:v>530.34000000000037</c:v>
                </c:pt>
                <c:pt idx="4">
                  <c:v>544.0990000000013</c:v>
                </c:pt>
                <c:pt idx="5">
                  <c:v>540.82500000000027</c:v>
                </c:pt>
                <c:pt idx="6">
                  <c:v>559.77800000000207</c:v>
                </c:pt>
                <c:pt idx="7">
                  <c:v>584.79699999999843</c:v>
                </c:pt>
                <c:pt idx="8">
                  <c:v>585.91399999999976</c:v>
                </c:pt>
                <c:pt idx="9">
                  <c:v>590.66500000000076</c:v>
                </c:pt>
                <c:pt idx="10">
                  <c:v>585.47700000000032</c:v>
                </c:pt>
                <c:pt idx="11">
                  <c:v>593.3459999999983</c:v>
                </c:pt>
                <c:pt idx="12">
                  <c:v>598.25099999999941</c:v>
                </c:pt>
                <c:pt idx="13">
                  <c:v>601.46900000000107</c:v>
                </c:pt>
                <c:pt idx="14">
                  <c:v>606.17699999999797</c:v>
                </c:pt>
                <c:pt idx="15">
                  <c:v>608.80600000000004</c:v>
                </c:pt>
                <c:pt idx="16">
                  <c:v>610.21000000000083</c:v>
                </c:pt>
                <c:pt idx="17">
                  <c:v>611.19600000000025</c:v>
                </c:pt>
                <c:pt idx="18">
                  <c:v>612.07200000000023</c:v>
                </c:pt>
                <c:pt idx="19">
                  <c:v>612.88900000000024</c:v>
                </c:pt>
                <c:pt idx="20">
                  <c:v>613.70100000000025</c:v>
                </c:pt>
                <c:pt idx="21">
                  <c:v>614.55000000000086</c:v>
                </c:pt>
                <c:pt idx="22">
                  <c:v>615.42400000000021</c:v>
                </c:pt>
                <c:pt idx="23">
                  <c:v>616.31699999999933</c:v>
                </c:pt>
                <c:pt idx="24" formatCode="#,##0.00">
                  <c:v>617.29399999999987</c:v>
                </c:pt>
                <c:pt idx="25">
                  <c:v>618.37099999999987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26.841999999999956</c:v>
                </c:pt>
                <c:pt idx="1">
                  <c:v>30.844999999999963</c:v>
                </c:pt>
                <c:pt idx="2">
                  <c:v>31.376000000000019</c:v>
                </c:pt>
                <c:pt idx="3">
                  <c:v>27.444000000000013</c:v>
                </c:pt>
                <c:pt idx="4">
                  <c:v>35.554000000000016</c:v>
                </c:pt>
                <c:pt idx="5">
                  <c:v>32.093999999999994</c:v>
                </c:pt>
                <c:pt idx="6">
                  <c:v>28.728999999999957</c:v>
                </c:pt>
                <c:pt idx="7">
                  <c:v>33.095000000000006</c:v>
                </c:pt>
                <c:pt idx="8">
                  <c:v>38.839000000000006</c:v>
                </c:pt>
                <c:pt idx="9">
                  <c:v>38.936999999999969</c:v>
                </c:pt>
                <c:pt idx="10">
                  <c:v>32.886000000000024</c:v>
                </c:pt>
                <c:pt idx="11">
                  <c:v>32.513999999999996</c:v>
                </c:pt>
                <c:pt idx="12">
                  <c:v>32.275000000000034</c:v>
                </c:pt>
                <c:pt idx="13">
                  <c:v>32.516000000000091</c:v>
                </c:pt>
                <c:pt idx="14">
                  <c:v>33.267000000000003</c:v>
                </c:pt>
                <c:pt idx="15">
                  <c:v>33.693000000000055</c:v>
                </c:pt>
                <c:pt idx="16">
                  <c:v>34.026000000000003</c:v>
                </c:pt>
                <c:pt idx="17">
                  <c:v>34.297999999999959</c:v>
                </c:pt>
                <c:pt idx="18">
                  <c:v>34.535000000000032</c:v>
                </c:pt>
                <c:pt idx="19">
                  <c:v>34.757999999999981</c:v>
                </c:pt>
                <c:pt idx="20">
                  <c:v>34.987999999999971</c:v>
                </c:pt>
                <c:pt idx="21">
                  <c:v>35.204999999999998</c:v>
                </c:pt>
                <c:pt idx="22">
                  <c:v>35.422999999999938</c:v>
                </c:pt>
                <c:pt idx="23">
                  <c:v>35.643999999999977</c:v>
                </c:pt>
                <c:pt idx="24">
                  <c:v>35.870999999999981</c:v>
                </c:pt>
                <c:pt idx="25">
                  <c:v>36.102000000000018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130.01399999999992</c:v>
                </c:pt>
                <c:pt idx="1">
                  <c:v>122.61200000000018</c:v>
                </c:pt>
                <c:pt idx="2">
                  <c:v>127.99900000000014</c:v>
                </c:pt>
                <c:pt idx="3">
                  <c:v>123.20600000000016</c:v>
                </c:pt>
                <c:pt idx="4">
                  <c:v>141.54599999999991</c:v>
                </c:pt>
                <c:pt idx="5">
                  <c:v>123.95999999999989</c:v>
                </c:pt>
                <c:pt idx="6">
                  <c:v>136.45899999999992</c:v>
                </c:pt>
                <c:pt idx="7">
                  <c:v>122.89899999999999</c:v>
                </c:pt>
                <c:pt idx="8">
                  <c:v>138.23599999999971</c:v>
                </c:pt>
                <c:pt idx="9">
                  <c:v>135.22900000000001</c:v>
                </c:pt>
                <c:pt idx="10">
                  <c:v>146.28700000000015</c:v>
                </c:pt>
                <c:pt idx="11">
                  <c:v>146.67699999999979</c:v>
                </c:pt>
                <c:pt idx="12">
                  <c:v>145.71299999999968</c:v>
                </c:pt>
                <c:pt idx="13">
                  <c:v>144.85599999999999</c:v>
                </c:pt>
                <c:pt idx="14">
                  <c:v>144.28200000000018</c:v>
                </c:pt>
                <c:pt idx="15">
                  <c:v>143.13200000000012</c:v>
                </c:pt>
                <c:pt idx="16">
                  <c:v>141.95999999999989</c:v>
                </c:pt>
                <c:pt idx="17">
                  <c:v>140.76800000000003</c:v>
                </c:pt>
                <c:pt idx="18">
                  <c:v>139.6160000000003</c:v>
                </c:pt>
                <c:pt idx="19">
                  <c:v>138.50299999999982</c:v>
                </c:pt>
                <c:pt idx="20">
                  <c:v>137.52100000000007</c:v>
                </c:pt>
                <c:pt idx="21">
                  <c:v>136.49899999999985</c:v>
                </c:pt>
                <c:pt idx="22">
                  <c:v>135.51</c:v>
                </c:pt>
                <c:pt idx="23">
                  <c:v>134.55199999999999</c:v>
                </c:pt>
                <c:pt idx="24">
                  <c:v>133.62399999999991</c:v>
                </c:pt>
                <c:pt idx="25">
                  <c:v>132.73300000000012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230.90500000000009</c:v>
                </c:pt>
                <c:pt idx="1">
                  <c:v>241.44200000000021</c:v>
                </c:pt>
                <c:pt idx="2">
                  <c:v>272.10000000000002</c:v>
                </c:pt>
                <c:pt idx="3">
                  <c:v>286.80000000000024</c:v>
                </c:pt>
                <c:pt idx="4">
                  <c:v>281.77999999999997</c:v>
                </c:pt>
                <c:pt idx="5">
                  <c:v>289.43299999999971</c:v>
                </c:pt>
                <c:pt idx="6">
                  <c:v>318.72499999999945</c:v>
                </c:pt>
                <c:pt idx="7">
                  <c:v>345.41700000000071</c:v>
                </c:pt>
                <c:pt idx="8">
                  <c:v>316.56800000000084</c:v>
                </c:pt>
                <c:pt idx="9">
                  <c:v>319.71499999999969</c:v>
                </c:pt>
                <c:pt idx="10">
                  <c:v>297.79299999999944</c:v>
                </c:pt>
                <c:pt idx="11">
                  <c:v>297.18899999999991</c:v>
                </c:pt>
                <c:pt idx="12">
                  <c:v>303.41200000000003</c:v>
                </c:pt>
                <c:pt idx="13">
                  <c:v>315.76</c:v>
                </c:pt>
                <c:pt idx="14">
                  <c:v>325.56799999999834</c:v>
                </c:pt>
                <c:pt idx="15">
                  <c:v>330.63299999999947</c:v>
                </c:pt>
                <c:pt idx="16">
                  <c:v>335.4070000000001</c:v>
                </c:pt>
                <c:pt idx="17">
                  <c:v>339.536</c:v>
                </c:pt>
                <c:pt idx="18">
                  <c:v>344.0780000000006</c:v>
                </c:pt>
                <c:pt idx="19">
                  <c:v>348.50400000000042</c:v>
                </c:pt>
                <c:pt idx="20">
                  <c:v>353.38799999999969</c:v>
                </c:pt>
                <c:pt idx="21">
                  <c:v>358.39199999999971</c:v>
                </c:pt>
                <c:pt idx="22">
                  <c:v>363.53599999999989</c:v>
                </c:pt>
                <c:pt idx="23">
                  <c:v>368.80199999999871</c:v>
                </c:pt>
                <c:pt idx="24" formatCode="#,##0.00">
                  <c:v>374.16800000000092</c:v>
                </c:pt>
                <c:pt idx="25">
                  <c:v>379.63000000000005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1148.8539999999989</c:v>
                </c:pt>
                <c:pt idx="1">
                  <c:v>1152.0189999999975</c:v>
                </c:pt>
                <c:pt idx="2">
                  <c:v>1243.2269999999983</c:v>
                </c:pt>
                <c:pt idx="3">
                  <c:v>1223.6209999999978</c:v>
                </c:pt>
                <c:pt idx="4">
                  <c:v>1286.9299999999967</c:v>
                </c:pt>
                <c:pt idx="5">
                  <c:v>1323.0439999999994</c:v>
                </c:pt>
                <c:pt idx="6">
                  <c:v>1323.9529999999997</c:v>
                </c:pt>
                <c:pt idx="7">
                  <c:v>1374.2390000000007</c:v>
                </c:pt>
                <c:pt idx="8">
                  <c:v>1388.8210000000013</c:v>
                </c:pt>
                <c:pt idx="9">
                  <c:v>1418.2639999999992</c:v>
                </c:pt>
                <c:pt idx="10">
                  <c:v>1386.4860000000006</c:v>
                </c:pt>
                <c:pt idx="11">
                  <c:v>1378.2590000000009</c:v>
                </c:pt>
                <c:pt idx="12">
                  <c:v>1387.373</c:v>
                </c:pt>
                <c:pt idx="13">
                  <c:v>1404.4679999999992</c:v>
                </c:pt>
                <c:pt idx="14">
                  <c:v>1420.1219999999996</c:v>
                </c:pt>
                <c:pt idx="15">
                  <c:v>1432.0209999999997</c:v>
                </c:pt>
                <c:pt idx="16">
                  <c:v>1441.2970000000009</c:v>
                </c:pt>
                <c:pt idx="17">
                  <c:v>1449.5230000000001</c:v>
                </c:pt>
                <c:pt idx="18">
                  <c:v>1457.337</c:v>
                </c:pt>
                <c:pt idx="19">
                  <c:v>1464.9050000000022</c:v>
                </c:pt>
                <c:pt idx="20">
                  <c:v>1472.6150000000021</c:v>
                </c:pt>
                <c:pt idx="21">
                  <c:v>1480.2659999999996</c:v>
                </c:pt>
                <c:pt idx="22">
                  <c:v>1487.8519999999996</c:v>
                </c:pt>
                <c:pt idx="23">
                  <c:v>1495.5669999999991</c:v>
                </c:pt>
                <c:pt idx="24">
                  <c:v>1503.1679999999992</c:v>
                </c:pt>
                <c:pt idx="25">
                  <c:v>1510.7670000000007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2228.275999999998</c:v>
                </c:pt>
                <c:pt idx="1">
                  <c:v>2251.1530000000007</c:v>
                </c:pt>
                <c:pt idx="2">
                  <c:v>2319.3570000000027</c:v>
                </c:pt>
                <c:pt idx="3">
                  <c:v>2404.3230000000003</c:v>
                </c:pt>
                <c:pt idx="4">
                  <c:v>2556.2549999999987</c:v>
                </c:pt>
                <c:pt idx="5">
                  <c:v>2621.7690000000025</c:v>
                </c:pt>
                <c:pt idx="6">
                  <c:v>2733.6159999999995</c:v>
                </c:pt>
                <c:pt idx="7">
                  <c:v>2773.2040000000015</c:v>
                </c:pt>
                <c:pt idx="8">
                  <c:v>2795.663999999997</c:v>
                </c:pt>
                <c:pt idx="9">
                  <c:v>2825.7169999999987</c:v>
                </c:pt>
                <c:pt idx="10">
                  <c:v>2804.4709999999991</c:v>
                </c:pt>
                <c:pt idx="11">
                  <c:v>2862.5499999999988</c:v>
                </c:pt>
                <c:pt idx="12">
                  <c:v>2892.3290000000006</c:v>
                </c:pt>
                <c:pt idx="13">
                  <c:v>2917.8509999999987</c:v>
                </c:pt>
                <c:pt idx="14">
                  <c:v>2939.279</c:v>
                </c:pt>
                <c:pt idx="15">
                  <c:v>2954.9969999999994</c:v>
                </c:pt>
                <c:pt idx="16">
                  <c:v>2971.5410000000029</c:v>
                </c:pt>
                <c:pt idx="17">
                  <c:v>2987.9369999999994</c:v>
                </c:pt>
                <c:pt idx="18">
                  <c:v>3003.8110000000024</c:v>
                </c:pt>
                <c:pt idx="19">
                  <c:v>3019.7079999999969</c:v>
                </c:pt>
                <c:pt idx="20">
                  <c:v>3036.6020000000008</c:v>
                </c:pt>
                <c:pt idx="21">
                  <c:v>3053.0369999999966</c:v>
                </c:pt>
                <c:pt idx="22">
                  <c:v>3069.6280000000011</c:v>
                </c:pt>
                <c:pt idx="23">
                  <c:v>3086.1189999999988</c:v>
                </c:pt>
                <c:pt idx="24">
                  <c:v>3102.447000000001</c:v>
                </c:pt>
                <c:pt idx="25">
                  <c:v>3118.7009999999996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1065.5999999999985</c:v>
                </c:pt>
                <c:pt idx="1">
                  <c:v>1061.7190000000003</c:v>
                </c:pt>
                <c:pt idx="2">
                  <c:v>1095.3350000000012</c:v>
                </c:pt>
                <c:pt idx="3">
                  <c:v>1132.7350000000008</c:v>
                </c:pt>
                <c:pt idx="4">
                  <c:v>1188.197000000001</c:v>
                </c:pt>
                <c:pt idx="5">
                  <c:v>1188.5840000000012</c:v>
                </c:pt>
                <c:pt idx="6">
                  <c:v>1201.7500000000014</c:v>
                </c:pt>
                <c:pt idx="7">
                  <c:v>1221.2019999999993</c:v>
                </c:pt>
                <c:pt idx="8">
                  <c:v>1230.3629999999987</c:v>
                </c:pt>
                <c:pt idx="9">
                  <c:v>1237.2010000000014</c:v>
                </c:pt>
                <c:pt idx="10">
                  <c:v>1274.5369999999998</c:v>
                </c:pt>
                <c:pt idx="11">
                  <c:v>1275.5719999999974</c:v>
                </c:pt>
                <c:pt idx="12">
                  <c:v>1275.1889999999989</c:v>
                </c:pt>
                <c:pt idx="13">
                  <c:v>1279.3060000000019</c:v>
                </c:pt>
                <c:pt idx="14">
                  <c:v>1285.844999999998</c:v>
                </c:pt>
                <c:pt idx="15">
                  <c:v>1290.2299999999991</c:v>
                </c:pt>
                <c:pt idx="16">
                  <c:v>1292.1660000000002</c:v>
                </c:pt>
                <c:pt idx="17">
                  <c:v>1293.4950000000008</c:v>
                </c:pt>
                <c:pt idx="18">
                  <c:v>1294.7659999999992</c:v>
                </c:pt>
                <c:pt idx="19">
                  <c:v>1296.050999999999</c:v>
                </c:pt>
                <c:pt idx="20">
                  <c:v>1297.7290000000012</c:v>
                </c:pt>
                <c:pt idx="21">
                  <c:v>1299.5280000000012</c:v>
                </c:pt>
                <c:pt idx="22">
                  <c:v>1301.4309999999989</c:v>
                </c:pt>
                <c:pt idx="23">
                  <c:v>1303.3789999999995</c:v>
                </c:pt>
                <c:pt idx="24">
                  <c:v>1305.5070000000001</c:v>
                </c:pt>
                <c:pt idx="25">
                  <c:v>1307.8510000000008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21.305049540374039</c:v>
                </c:pt>
                <c:pt idx="1">
                  <c:v>21.447969359490852</c:v>
                </c:pt>
                <c:pt idx="2">
                  <c:v>20.164886773904289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46.994506428167384</c:v>
                </c:pt>
                <c:pt idx="1">
                  <c:v>47.193771603006155</c:v>
                </c:pt>
                <c:pt idx="2">
                  <c:v>48.085181375142909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23.715208991619093</c:v>
                </c:pt>
                <c:pt idx="1">
                  <c:v>23.331852465140713</c:v>
                </c:pt>
                <c:pt idx="2">
                  <c:v>23.293513937559442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5.1880089279504578</c:v>
                </c:pt>
                <c:pt idx="1">
                  <c:v>5.0112747919211822</c:v>
                </c:pt>
                <c:pt idx="2">
                  <c:v>5.8532630750576953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2.2219497662973429</c:v>
                </c:pt>
                <c:pt idx="1">
                  <c:v>2.4617246056347066</c:v>
                </c:pt>
                <c:pt idx="2">
                  <c:v>2.0465220550052248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0.57527634559169871</c:v>
                </c:pt>
                <c:pt idx="1">
                  <c:v>0.55340717480639379</c:v>
                </c:pt>
                <c:pt idx="2">
                  <c:v>0.55663278333043487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85.95299999999861</c:v>
                </c:pt>
                <c:pt idx="1">
                  <c:v>182.70199999999659</c:v>
                </c:pt>
                <c:pt idx="2">
                  <c:v>63.442000000001144</c:v>
                </c:pt>
                <c:pt idx="3">
                  <c:v>8.3599999999997294</c:v>
                </c:pt>
                <c:pt idx="4">
                  <c:v>22.327000000000254</c:v>
                </c:pt>
                <c:pt idx="5">
                  <c:v>0.79200000000003001</c:v>
                </c:pt>
                <c:pt idx="7">
                  <c:v>363.57599999999729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33.314000000000988</c:v>
                </c:pt>
                <c:pt idx="1">
                  <c:v>314.23000000000047</c:v>
                </c:pt>
                <c:pt idx="2">
                  <c:v>124.28100000000018</c:v>
                </c:pt>
                <c:pt idx="3">
                  <c:v>81.837000000000614</c:v>
                </c:pt>
                <c:pt idx="4">
                  <c:v>-13.55400000000003</c:v>
                </c:pt>
                <c:pt idx="5">
                  <c:v>3.215999999999994</c:v>
                </c:pt>
                <c:pt idx="7">
                  <c:v>543.32400000000223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0.5849677316024593</c:v>
                </c:pt>
                <c:pt idx="2">
                  <c:v>-0.67597695175269923</c:v>
                </c:pt>
                <c:pt idx="3">
                  <c:v>5.3418486540248056</c:v>
                </c:pt>
                <c:pt idx="4">
                  <c:v>-6.3725398324931959E-2</c:v>
                </c:pt>
                <c:pt idx="6">
                  <c:v>0.26291115170560264</c:v>
                </c:pt>
                <c:pt idx="7">
                  <c:v>1.0661680737062085</c:v>
                </c:pt>
                <c:pt idx="8">
                  <c:v>0.38559685844570257</c:v>
                </c:pt>
                <c:pt idx="10">
                  <c:v>1.1251759041764453</c:v>
                </c:pt>
                <c:pt idx="11">
                  <c:v>-0.26731733138788405</c:v>
                </c:pt>
                <c:pt idx="12">
                  <c:v>8.2782117190105531E-2</c:v>
                </c:pt>
                <c:pt idx="14">
                  <c:v>-1.2575327924184476</c:v>
                </c:pt>
                <c:pt idx="15">
                  <c:v>0.3359270395313585</c:v>
                </c:pt>
                <c:pt idx="16">
                  <c:v>0.67889190504237806</c:v>
                </c:pt>
                <c:pt idx="17">
                  <c:v>0.55290709993676135</c:v>
                </c:pt>
                <c:pt idx="19">
                  <c:v>1.1009855973223903</c:v>
                </c:pt>
                <c:pt idx="20">
                  <c:v>0.89014565899527831</c:v>
                </c:pt>
                <c:pt idx="21">
                  <c:v>2.4036004942029621E-2</c:v>
                </c:pt>
                <c:pt idx="22">
                  <c:v>1.4722716670413361</c:v>
                </c:pt>
                <c:pt idx="23">
                  <c:v>0.74833095089290591</c:v>
                </c:pt>
                <c:pt idx="25">
                  <c:v>-1.78905072029234</c:v>
                </c:pt>
                <c:pt idx="26">
                  <c:v>-9.5079208059911657E-2</c:v>
                </c:pt>
                <c:pt idx="27">
                  <c:v>-0.37201547699811099</c:v>
                </c:pt>
                <c:pt idx="29">
                  <c:v>0.52738169110073674</c:v>
                </c:pt>
                <c:pt idx="30">
                  <c:v>0.20856694577648938</c:v>
                </c:pt>
                <c:pt idx="31">
                  <c:v>-0.78892107696317826</c:v>
                </c:pt>
                <c:pt idx="32">
                  <c:v>3.7569999913491525</c:v>
                </c:pt>
                <c:pt idx="33">
                  <c:v>0.46130437924143397</c:v>
                </c:pt>
                <c:pt idx="34">
                  <c:v>0.77172650441377222</c:v>
                </c:pt>
                <c:pt idx="36">
                  <c:v>1.0349952803422546</c:v>
                </c:pt>
                <c:pt idx="37">
                  <c:v>0.19841042583426116</c:v>
                </c:pt>
                <c:pt idx="38">
                  <c:v>-9.3915658806209557E-2</c:v>
                </c:pt>
                <c:pt idx="39">
                  <c:v>2.554618186466473</c:v>
                </c:pt>
                <c:pt idx="40">
                  <c:v>1.1002913251819013</c:v>
                </c:pt>
                <c:pt idx="42">
                  <c:v>1.0014614476814732</c:v>
                </c:pt>
                <c:pt idx="43">
                  <c:v>-6.2840708849665194E-2</c:v>
                </c:pt>
                <c:pt idx="44">
                  <c:v>0.24391692191876313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1.2706942261491605</c:v>
                </c:pt>
                <c:pt idx="2">
                  <c:v>-0.60933419271318456</c:v>
                </c:pt>
                <c:pt idx="3">
                  <c:v>-4.1858411518540306</c:v>
                </c:pt>
                <c:pt idx="4">
                  <c:v>-0.87960714112095273</c:v>
                </c:pt>
                <c:pt idx="6">
                  <c:v>0.15681756764540644</c:v>
                </c:pt>
                <c:pt idx="7">
                  <c:v>-2.450212099868887</c:v>
                </c:pt>
                <c:pt idx="8">
                  <c:v>-0.24930431821316157</c:v>
                </c:pt>
                <c:pt idx="10">
                  <c:v>1.5826875556090192</c:v>
                </c:pt>
                <c:pt idx="11">
                  <c:v>-2.6562014233923348</c:v>
                </c:pt>
                <c:pt idx="12">
                  <c:v>-1.7596302441993839</c:v>
                </c:pt>
                <c:pt idx="14">
                  <c:v>2.0312241321970959</c:v>
                </c:pt>
                <c:pt idx="15">
                  <c:v>-6.1606332074126691E-2</c:v>
                </c:pt>
                <c:pt idx="16">
                  <c:v>-0.14314562552137922</c:v>
                </c:pt>
                <c:pt idx="17">
                  <c:v>-8.2593546583109578E-2</c:v>
                </c:pt>
                <c:pt idx="19">
                  <c:v>-2.6473556011446076</c:v>
                </c:pt>
                <c:pt idx="20">
                  <c:v>-7.1369137644285319</c:v>
                </c:pt>
                <c:pt idx="21">
                  <c:v>-1.6110821696259325</c:v>
                </c:pt>
                <c:pt idx="22">
                  <c:v>-0.7753840048825289</c:v>
                </c:pt>
                <c:pt idx="23">
                  <c:v>-3.7913273860456065</c:v>
                </c:pt>
                <c:pt idx="25">
                  <c:v>-2.7714298712704921</c:v>
                </c:pt>
                <c:pt idx="26">
                  <c:v>0.12164939574057509</c:v>
                </c:pt>
                <c:pt idx="27">
                  <c:v>-0.43872699357722089</c:v>
                </c:pt>
                <c:pt idx="29">
                  <c:v>1.7713304617420045</c:v>
                </c:pt>
                <c:pt idx="30">
                  <c:v>1.8758674706184086</c:v>
                </c:pt>
                <c:pt idx="31">
                  <c:v>2.571683610023956</c:v>
                </c:pt>
                <c:pt idx="32">
                  <c:v>2.5018703781412022</c:v>
                </c:pt>
                <c:pt idx="33">
                  <c:v>5.0334058433994189</c:v>
                </c:pt>
                <c:pt idx="34">
                  <c:v>2.2143110360683727</c:v>
                </c:pt>
                <c:pt idx="36">
                  <c:v>4.7802934469453273</c:v>
                </c:pt>
                <c:pt idx="37">
                  <c:v>1.6199367413959109</c:v>
                </c:pt>
                <c:pt idx="38">
                  <c:v>2.7463608851388877</c:v>
                </c:pt>
                <c:pt idx="39">
                  <c:v>4.3876662659042109</c:v>
                </c:pt>
                <c:pt idx="40">
                  <c:v>3.670133233384032</c:v>
                </c:pt>
                <c:pt idx="42">
                  <c:v>1.2281848931459116</c:v>
                </c:pt>
                <c:pt idx="43">
                  <c:v>3.7421524964956987</c:v>
                </c:pt>
                <c:pt idx="44">
                  <c:v>3.0179494404975138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88.724774760815308</c:v>
                </c:pt>
                <c:pt idx="1">
                  <c:v>11.765713389546931</c:v>
                </c:pt>
                <c:pt idx="2">
                  <c:v>81.865951086818654</c:v>
                </c:pt>
                <c:pt idx="3">
                  <c:v>36.808045383482579</c:v>
                </c:pt>
                <c:pt idx="4">
                  <c:v>28.689500498738312</c:v>
                </c:pt>
                <c:pt idx="5">
                  <c:v>152.41582117399275</c:v>
                </c:pt>
                <c:pt idx="6">
                  <c:v>22.824741275253132</c:v>
                </c:pt>
                <c:pt idx="7">
                  <c:v>12.724564770127103</c:v>
                </c:pt>
                <c:pt idx="8">
                  <c:v>9.1139306019130828</c:v>
                </c:pt>
                <c:pt idx="9">
                  <c:v>21.770564132046587</c:v>
                </c:pt>
                <c:pt idx="10">
                  <c:v>46.250392206558786</c:v>
                </c:pt>
                <c:pt idx="11">
                  <c:v>2.4425303632907003</c:v>
                </c:pt>
                <c:pt idx="12">
                  <c:v>-13.371073152785527</c:v>
                </c:pt>
                <c:pt idx="13">
                  <c:v>-1.0041122855707769</c:v>
                </c:pt>
                <c:pt idx="14">
                  <c:v>-9.3533630959121865</c:v>
                </c:pt>
                <c:pt idx="15">
                  <c:v>-50.479630670953213</c:v>
                </c:pt>
                <c:pt idx="16">
                  <c:v>-16.194482676751832</c:v>
                </c:pt>
                <c:pt idx="17">
                  <c:v>-1.8063470528314269</c:v>
                </c:pt>
                <c:pt idx="18">
                  <c:v>-0.3082810857564624</c:v>
                </c:pt>
                <c:pt idx="19">
                  <c:v>0.63330731429152376</c:v>
                </c:pt>
                <c:pt idx="20">
                  <c:v>-40.010952707462593</c:v>
                </c:pt>
                <c:pt idx="21">
                  <c:v>6.3854719821387818</c:v>
                </c:pt>
                <c:pt idx="22">
                  <c:v>-4.1343665484980079</c:v>
                </c:pt>
                <c:pt idx="23">
                  <c:v>1.4337990636278164</c:v>
                </c:pt>
                <c:pt idx="24">
                  <c:v>-8.4942026516336639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-4.9619927473323742</c:v>
                </c:pt>
                <c:pt idx="1">
                  <c:v>32.036544222627185</c:v>
                </c:pt>
                <c:pt idx="2">
                  <c:v>194.86182769748387</c:v>
                </c:pt>
                <c:pt idx="3">
                  <c:v>-4.0660448412968435</c:v>
                </c:pt>
                <c:pt idx="4">
                  <c:v>11.214425806752899</c:v>
                </c:pt>
                <c:pt idx="5">
                  <c:v>122.2530990540597</c:v>
                </c:pt>
                <c:pt idx="6">
                  <c:v>7.4931742284205569</c:v>
                </c:pt>
                <c:pt idx="7">
                  <c:v>80.889509291221998</c:v>
                </c:pt>
                <c:pt idx="8">
                  <c:v>-8.5629014296867041</c:v>
                </c:pt>
                <c:pt idx="9">
                  <c:v>7.7884276209398138</c:v>
                </c:pt>
                <c:pt idx="10">
                  <c:v>45.175955453608026</c:v>
                </c:pt>
                <c:pt idx="11">
                  <c:v>-5.7099459434955406</c:v>
                </c:pt>
                <c:pt idx="12">
                  <c:v>-21.022506831138287</c:v>
                </c:pt>
                <c:pt idx="13">
                  <c:v>6.2016007026154796</c:v>
                </c:pt>
                <c:pt idx="14">
                  <c:v>0.39929004956847791</c:v>
                </c:pt>
                <c:pt idx="15">
                  <c:v>16.017647312947901</c:v>
                </c:pt>
                <c:pt idx="16">
                  <c:v>20.135479105773058</c:v>
                </c:pt>
                <c:pt idx="17">
                  <c:v>26.843076125041279</c:v>
                </c:pt>
                <c:pt idx="18">
                  <c:v>5.1537759501408118</c:v>
                </c:pt>
                <c:pt idx="19">
                  <c:v>-1.1447158816674481</c:v>
                </c:pt>
                <c:pt idx="20">
                  <c:v>-10.928686612021863</c:v>
                </c:pt>
                <c:pt idx="21">
                  <c:v>15.453038013446758</c:v>
                </c:pt>
                <c:pt idx="22">
                  <c:v>5.3983417985227504</c:v>
                </c:pt>
                <c:pt idx="23">
                  <c:v>7.3803072293986531</c:v>
                </c:pt>
                <c:pt idx="24">
                  <c:v>42.147971363951726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100.49048815036224</c:v>
                </c:pt>
                <c:pt idx="1">
                  <c:v>299.77931814303201</c:v>
                </c:pt>
                <c:pt idx="2">
                  <c:v>112.68419298589868</c:v>
                </c:pt>
                <c:pt idx="3">
                  <c:v>-10.928542789494827</c:v>
                </c:pt>
                <c:pt idx="4">
                  <c:v>-77.031588729188059</c:v>
                </c:pt>
                <c:pt idx="5">
                  <c:v>-1.4813208242964038</c:v>
                </c:pt>
                <c:pt idx="6">
                  <c:v>-33.625480725323825</c:v>
                </c:pt>
                <c:pt idx="7">
                  <c:v>-2.7005674848701915</c:v>
                </c:pt>
                <c:pt idx="8">
                  <c:v>-23.610498726118408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27.074551475294811</c:v>
                </c:pt>
                <c:pt idx="1">
                  <c:v>324.26330771699986</c:v>
                </c:pt>
                <c:pt idx="2">
                  <c:v>132.78416516450375</c:v>
                </c:pt>
                <c:pt idx="3">
                  <c:v>-26.732452774633828</c:v>
                </c:pt>
                <c:pt idx="4">
                  <c:v>42.754017170904945</c:v>
                </c:pt>
                <c:pt idx="5">
                  <c:v>30.852136193514696</c:v>
                </c:pt>
                <c:pt idx="6">
                  <c:v>4.5243514014249513</c:v>
                </c:pt>
                <c:pt idx="7">
                  <c:v>12.778649027921404</c:v>
                </c:pt>
                <c:pt idx="8">
                  <c:v>-4.9747253759276191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342.13694429253013</c:v>
                </c:pt>
                <c:pt idx="1">
                  <c:v>375.19207427535247</c:v>
                </c:pt>
                <c:pt idx="2">
                  <c:v>400.59822550282587</c:v>
                </c:pt>
                <c:pt idx="3">
                  <c:v>406.74927006535034</c:v>
                </c:pt>
                <c:pt idx="4">
                  <c:v>414.37970012420487</c:v>
                </c:pt>
                <c:pt idx="5">
                  <c:v>440.00429133457976</c:v>
                </c:pt>
                <c:pt idx="6">
                  <c:v>475.9431519381568</c:v>
                </c:pt>
                <c:pt idx="7">
                  <c:v>494.54276456951658</c:v>
                </c:pt>
                <c:pt idx="8">
                  <c:v>503.05891451774067</c:v>
                </c:pt>
                <c:pt idx="9">
                  <c:v>523.89974930385131</c:v>
                </c:pt>
                <c:pt idx="10">
                  <c:v>528.72906609539507</c:v>
                </c:pt>
                <c:pt idx="11">
                  <c:v>470.02564191515381</c:v>
                </c:pt>
                <c:pt idx="12">
                  <c:v>475.02841617664296</c:v>
                </c:pt>
                <c:pt idx="13">
                  <c:v>480.65933922633639</c:v>
                </c:pt>
                <c:pt idx="14">
                  <c:v>485.9720337588725</c:v>
                </c:pt>
                <c:pt idx="15">
                  <c:v>489.98404032946314</c:v>
                </c:pt>
                <c:pt idx="16">
                  <c:v>493.65395414384557</c:v>
                </c:pt>
                <c:pt idx="17">
                  <c:v>496.87262744524327</c:v>
                </c:pt>
                <c:pt idx="18">
                  <c:v>499.99286121762992</c:v>
                </c:pt>
                <c:pt idx="19">
                  <c:v>503.19544436456283</c:v>
                </c:pt>
                <c:pt idx="20">
                  <c:v>506.59147563323842</c:v>
                </c:pt>
                <c:pt idx="21">
                  <c:v>510.00100305791443</c:v>
                </c:pt>
                <c:pt idx="22">
                  <c:v>513.43717269266824</c:v>
                </c:pt>
                <c:pt idx="23">
                  <c:v>516.78596087088181</c:v>
                </c:pt>
                <c:pt idx="24">
                  <c:v>520.10901943649344</c:v>
                </c:pt>
                <c:pt idx="25">
                  <c:v>523.7670733480627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143.32940060886827</c:v>
                </c:pt>
                <c:pt idx="1">
                  <c:v>158.46710448213142</c:v>
                </c:pt>
                <c:pt idx="2">
                  <c:v>168.52244691490503</c:v>
                </c:pt>
                <c:pt idx="3">
                  <c:v>166.86446463593344</c:v>
                </c:pt>
                <c:pt idx="4">
                  <c:v>194.70441342781956</c:v>
                </c:pt>
                <c:pt idx="5">
                  <c:v>186.946309897437</c:v>
                </c:pt>
                <c:pt idx="6">
                  <c:v>176.08519425568312</c:v>
                </c:pt>
                <c:pt idx="7">
                  <c:v>190.06593067311047</c:v>
                </c:pt>
                <c:pt idx="8">
                  <c:v>201.00381027229329</c:v>
                </c:pt>
                <c:pt idx="9">
                  <c:v>201.4582203034511</c:v>
                </c:pt>
                <c:pt idx="10">
                  <c:v>198.71202328698394</c:v>
                </c:pt>
                <c:pt idx="11">
                  <c:v>200.62719353581858</c:v>
                </c:pt>
                <c:pt idx="12">
                  <c:v>203.37569559053179</c:v>
                </c:pt>
                <c:pt idx="13">
                  <c:v>206.36408766265805</c:v>
                </c:pt>
                <c:pt idx="14">
                  <c:v>209.13815890543768</c:v>
                </c:pt>
                <c:pt idx="15">
                  <c:v>211.33565176522211</c:v>
                </c:pt>
                <c:pt idx="16">
                  <c:v>213.37960881936732</c:v>
                </c:pt>
                <c:pt idx="17">
                  <c:v>215.09242715378036</c:v>
                </c:pt>
                <c:pt idx="18">
                  <c:v>216.80810656172426</c:v>
                </c:pt>
                <c:pt idx="19">
                  <c:v>218.56273483405147</c:v>
                </c:pt>
                <c:pt idx="20">
                  <c:v>220.44636016050399</c:v>
                </c:pt>
                <c:pt idx="21">
                  <c:v>222.31658396112849</c:v>
                </c:pt>
                <c:pt idx="22">
                  <c:v>224.30817396211066</c:v>
                </c:pt>
                <c:pt idx="23">
                  <c:v>226.30088799342479</c:v>
                </c:pt>
                <c:pt idx="24">
                  <c:v>227.89372193697525</c:v>
                </c:pt>
                <c:pt idx="25">
                  <c:v>230.74856750961112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286.37511508789675</c:v>
                </c:pt>
                <c:pt idx="1">
                  <c:v>281.6086388610247</c:v>
                </c:pt>
                <c:pt idx="2">
                  <c:v>290.10782748323356</c:v>
                </c:pt>
                <c:pt idx="3">
                  <c:v>294.64090027486475</c:v>
                </c:pt>
                <c:pt idx="4">
                  <c:v>326.91102999970195</c:v>
                </c:pt>
                <c:pt idx="5">
                  <c:v>341.8226541883061</c:v>
                </c:pt>
                <c:pt idx="6">
                  <c:v>371.97485158790198</c:v>
                </c:pt>
                <c:pt idx="7">
                  <c:v>364.42647766511988</c:v>
                </c:pt>
                <c:pt idx="8">
                  <c:v>390.71441120577634</c:v>
                </c:pt>
                <c:pt idx="9">
                  <c:v>406.00287130323494</c:v>
                </c:pt>
                <c:pt idx="10">
                  <c:v>423.68860527512476</c:v>
                </c:pt>
                <c:pt idx="11">
                  <c:v>504.87471646007248</c:v>
                </c:pt>
                <c:pt idx="12">
                  <c:v>514.51455438971823</c:v>
                </c:pt>
                <c:pt idx="13">
                  <c:v>524.58380266664119</c:v>
                </c:pt>
                <c:pt idx="14">
                  <c:v>534.19513422406476</c:v>
                </c:pt>
                <c:pt idx="15">
                  <c:v>542.57135866437648</c:v>
                </c:pt>
                <c:pt idx="16">
                  <c:v>550.66043218138566</c:v>
                </c:pt>
                <c:pt idx="17">
                  <c:v>558.08260864680017</c:v>
                </c:pt>
                <c:pt idx="18">
                  <c:v>565.29331017330298</c:v>
                </c:pt>
                <c:pt idx="19">
                  <c:v>572.70091363813947</c:v>
                </c:pt>
                <c:pt idx="20">
                  <c:v>580.24010907367199</c:v>
                </c:pt>
                <c:pt idx="21">
                  <c:v>587.8228663695154</c:v>
                </c:pt>
                <c:pt idx="22">
                  <c:v>595.38679319093342</c:v>
                </c:pt>
                <c:pt idx="23">
                  <c:v>603.19451031231915</c:v>
                </c:pt>
                <c:pt idx="24">
                  <c:v>610.78428634791464</c:v>
                </c:pt>
                <c:pt idx="25">
                  <c:v>618.55043297260863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196.03509676327562</c:v>
                </c:pt>
                <c:pt idx="1">
                  <c:v>211.34796260992047</c:v>
                </c:pt>
                <c:pt idx="2">
                  <c:v>227.59771405877427</c:v>
                </c:pt>
                <c:pt idx="3">
                  <c:v>242.92746167035691</c:v>
                </c:pt>
                <c:pt idx="4">
                  <c:v>252.85277962517895</c:v>
                </c:pt>
                <c:pt idx="5">
                  <c:v>253.72514426514107</c:v>
                </c:pt>
                <c:pt idx="6">
                  <c:v>264.96310527773716</c:v>
                </c:pt>
                <c:pt idx="7">
                  <c:v>276.83475535199489</c:v>
                </c:pt>
                <c:pt idx="8">
                  <c:v>283.22613165771583</c:v>
                </c:pt>
                <c:pt idx="9">
                  <c:v>293.22021633595375</c:v>
                </c:pt>
                <c:pt idx="10">
                  <c:v>290.53318964862365</c:v>
                </c:pt>
                <c:pt idx="11">
                  <c:v>278.24866452139162</c:v>
                </c:pt>
                <c:pt idx="12">
                  <c:v>279.65313268506895</c:v>
                </c:pt>
                <c:pt idx="13">
                  <c:v>281.13670353774904</c:v>
                </c:pt>
                <c:pt idx="14">
                  <c:v>282.7584316887253</c:v>
                </c:pt>
                <c:pt idx="15">
                  <c:v>283.71422869582193</c:v>
                </c:pt>
                <c:pt idx="16">
                  <c:v>284.23024282084799</c:v>
                </c:pt>
                <c:pt idx="17">
                  <c:v>284.44459735037043</c:v>
                </c:pt>
                <c:pt idx="18">
                  <c:v>284.5399706149563</c:v>
                </c:pt>
                <c:pt idx="19">
                  <c:v>284.6242229549764</c:v>
                </c:pt>
                <c:pt idx="20">
                  <c:v>284.81739195756052</c:v>
                </c:pt>
                <c:pt idx="21">
                  <c:v>285.15744492901308</c:v>
                </c:pt>
                <c:pt idx="22">
                  <c:v>285.50661742635833</c:v>
                </c:pt>
                <c:pt idx="23">
                  <c:v>285.80898820102504</c:v>
                </c:pt>
                <c:pt idx="24">
                  <c:v>286.11677829927942</c:v>
                </c:pt>
                <c:pt idx="25">
                  <c:v>286.4671448073268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292.61816626843927</c:v>
                </c:pt>
                <c:pt idx="1">
                  <c:v>296.15844396054831</c:v>
                </c:pt>
                <c:pt idx="2">
                  <c:v>303.27299751508343</c:v>
                </c:pt>
                <c:pt idx="3">
                  <c:v>307.73021288966396</c:v>
                </c:pt>
                <c:pt idx="4">
                  <c:v>336.66184721889823</c:v>
                </c:pt>
                <c:pt idx="5">
                  <c:v>342.91378557225204</c:v>
                </c:pt>
                <c:pt idx="6">
                  <c:v>348.01478382043706</c:v>
                </c:pt>
                <c:pt idx="7">
                  <c:v>341.76444820183178</c:v>
                </c:pt>
                <c:pt idx="8">
                  <c:v>343.09083252567706</c:v>
                </c:pt>
                <c:pt idx="9">
                  <c:v>347.98161079043393</c:v>
                </c:pt>
                <c:pt idx="10">
                  <c:v>371.60328607099035</c:v>
                </c:pt>
                <c:pt idx="11">
                  <c:v>353.59365790332896</c:v>
                </c:pt>
                <c:pt idx="12">
                  <c:v>352.45858440119218</c:v>
                </c:pt>
                <c:pt idx="13">
                  <c:v>355.28977112283928</c:v>
                </c:pt>
                <c:pt idx="14">
                  <c:v>358.39882621494655</c:v>
                </c:pt>
                <c:pt idx="15">
                  <c:v>361.19832185668065</c:v>
                </c:pt>
                <c:pt idx="16">
                  <c:v>363.61897964089184</c:v>
                </c:pt>
                <c:pt idx="17">
                  <c:v>365.61199932477643</c:v>
                </c:pt>
                <c:pt idx="18">
                  <c:v>367.52174679109089</c:v>
                </c:pt>
                <c:pt idx="19">
                  <c:v>369.49900906414172</c:v>
                </c:pt>
                <c:pt idx="20">
                  <c:v>371.55256242870394</c:v>
                </c:pt>
                <c:pt idx="21">
                  <c:v>373.66108402909236</c:v>
                </c:pt>
                <c:pt idx="22">
                  <c:v>375.88842412391892</c:v>
                </c:pt>
                <c:pt idx="23">
                  <c:v>378.10726912128337</c:v>
                </c:pt>
                <c:pt idx="24">
                  <c:v>380.41098889797956</c:v>
                </c:pt>
                <c:pt idx="25">
                  <c:v>382.81771187774325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535.11932816845581</c:v>
                </c:pt>
                <c:pt idx="1">
                  <c:v>509.11804064915299</c:v>
                </c:pt>
                <c:pt idx="2">
                  <c:v>533.77313279684165</c:v>
                </c:pt>
                <c:pt idx="3">
                  <c:v>560.54582972412277</c:v>
                </c:pt>
                <c:pt idx="4">
                  <c:v>589.72560488874126</c:v>
                </c:pt>
                <c:pt idx="5">
                  <c:v>579.56179340681035</c:v>
                </c:pt>
                <c:pt idx="6">
                  <c:v>629.52231203884628</c:v>
                </c:pt>
                <c:pt idx="7">
                  <c:v>650.70863374081773</c:v>
                </c:pt>
                <c:pt idx="8">
                  <c:v>676.24676620916546</c:v>
                </c:pt>
                <c:pt idx="9">
                  <c:v>695.56175538621778</c:v>
                </c:pt>
                <c:pt idx="10">
                  <c:v>731.97761458080311</c:v>
                </c:pt>
                <c:pt idx="11">
                  <c:v>747.78947805753728</c:v>
                </c:pt>
                <c:pt idx="12">
                  <c:v>759.12340253456625</c:v>
                </c:pt>
                <c:pt idx="13">
                  <c:v>769.79734495453863</c:v>
                </c:pt>
                <c:pt idx="14">
                  <c:v>780.08723108845425</c:v>
                </c:pt>
                <c:pt idx="15">
                  <c:v>788.06141323847146</c:v>
                </c:pt>
                <c:pt idx="16">
                  <c:v>795.0826910160921</c:v>
                </c:pt>
                <c:pt idx="17">
                  <c:v>801.52798805926943</c:v>
                </c:pt>
                <c:pt idx="18">
                  <c:v>807.70552759486532</c:v>
                </c:pt>
                <c:pt idx="19">
                  <c:v>813.95225632213203</c:v>
                </c:pt>
                <c:pt idx="20">
                  <c:v>820.64465998663479</c:v>
                </c:pt>
                <c:pt idx="21">
                  <c:v>827.28408427128431</c:v>
                </c:pt>
                <c:pt idx="22">
                  <c:v>833.99800167656019</c:v>
                </c:pt>
                <c:pt idx="23">
                  <c:v>840.69586303970266</c:v>
                </c:pt>
                <c:pt idx="24">
                  <c:v>847.37852277944523</c:v>
                </c:pt>
                <c:pt idx="25">
                  <c:v>854.23071363486281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77.51594565235618</c:v>
                </c:pt>
                <c:pt idx="1">
                  <c:v>78.251511108384761</c:v>
                </c:pt>
                <c:pt idx="2">
                  <c:v>81.608392075049565</c:v>
                </c:pt>
                <c:pt idx="3">
                  <c:v>84.347155103969712</c:v>
                </c:pt>
                <c:pt idx="4">
                  <c:v>81.249315147205621</c:v>
                </c:pt>
                <c:pt idx="5">
                  <c:v>82.011018661071262</c:v>
                </c:pt>
                <c:pt idx="6">
                  <c:v>90.641561887936732</c:v>
                </c:pt>
                <c:pt idx="7">
                  <c:v>99.116298267511439</c:v>
                </c:pt>
                <c:pt idx="8">
                  <c:v>101.36793315709944</c:v>
                </c:pt>
                <c:pt idx="9">
                  <c:v>99.418781258757647</c:v>
                </c:pt>
                <c:pt idx="10">
                  <c:v>104.83575993632439</c:v>
                </c:pt>
                <c:pt idx="11">
                  <c:v>97.977336423583807</c:v>
                </c:pt>
                <c:pt idx="12">
                  <c:v>99.171956741440823</c:v>
                </c:pt>
                <c:pt idx="13">
                  <c:v>100.62783442787365</c:v>
                </c:pt>
                <c:pt idx="14">
                  <c:v>102.03225204041082</c:v>
                </c:pt>
                <c:pt idx="15">
                  <c:v>103.1152984210398</c:v>
                </c:pt>
                <c:pt idx="16">
                  <c:v>104.09001784854945</c:v>
                </c:pt>
                <c:pt idx="17">
                  <c:v>105.0423756768938</c:v>
                </c:pt>
                <c:pt idx="18">
                  <c:v>105.97929176337034</c:v>
                </c:pt>
                <c:pt idx="19">
                  <c:v>106.93422661739203</c:v>
                </c:pt>
                <c:pt idx="20">
                  <c:v>107.84447498059245</c:v>
                </c:pt>
                <c:pt idx="21">
                  <c:v>108.71855752157872</c:v>
                </c:pt>
                <c:pt idx="22">
                  <c:v>109.54602291828922</c:v>
                </c:pt>
                <c:pt idx="23">
                  <c:v>110.44162008912153</c:v>
                </c:pt>
                <c:pt idx="24">
                  <c:v>111.3331620323335</c:v>
                </c:pt>
                <c:pt idx="25">
                  <c:v>112.32893416474495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64.499896629351554</c:v>
                </c:pt>
                <c:pt idx="1">
                  <c:v>86.499586813330964</c:v>
                </c:pt>
                <c:pt idx="2">
                  <c:v>88.853044662940903</c:v>
                </c:pt>
                <c:pt idx="3">
                  <c:v>91.639930821597943</c:v>
                </c:pt>
                <c:pt idx="4">
                  <c:v>94.987270646428399</c:v>
                </c:pt>
                <c:pt idx="5">
                  <c:v>96.756330703219305</c:v>
                </c:pt>
                <c:pt idx="6">
                  <c:v>100.32747685614758</c:v>
                </c:pt>
                <c:pt idx="7">
                  <c:v>101.10810092466485</c:v>
                </c:pt>
                <c:pt idx="8">
                  <c:v>110.76313944663063</c:v>
                </c:pt>
                <c:pt idx="9">
                  <c:v>108.45655327725082</c:v>
                </c:pt>
                <c:pt idx="10">
                  <c:v>109.48089547334641</c:v>
                </c:pt>
                <c:pt idx="11">
                  <c:v>160.76994174593864</c:v>
                </c:pt>
                <c:pt idx="12">
                  <c:v>163.36518608541482</c:v>
                </c:pt>
                <c:pt idx="13">
                  <c:v>165.94695994053339</c:v>
                </c:pt>
                <c:pt idx="14">
                  <c:v>168.62018365607332</c:v>
                </c:pt>
                <c:pt idx="15">
                  <c:v>170.91734679001499</c:v>
                </c:pt>
                <c:pt idx="16">
                  <c:v>172.98503823593029</c:v>
                </c:pt>
                <c:pt idx="17">
                  <c:v>174.80152917256973</c:v>
                </c:pt>
                <c:pt idx="18">
                  <c:v>176.63902244719108</c:v>
                </c:pt>
                <c:pt idx="19">
                  <c:v>178.3821275914913</c:v>
                </c:pt>
                <c:pt idx="20">
                  <c:v>180.18633059487985</c:v>
                </c:pt>
                <c:pt idx="21">
                  <c:v>181.94345027993097</c:v>
                </c:pt>
                <c:pt idx="22">
                  <c:v>183.97313671952901</c:v>
                </c:pt>
                <c:pt idx="23">
                  <c:v>186.03858425952765</c:v>
                </c:pt>
                <c:pt idx="24">
                  <c:v>188.16103528645368</c:v>
                </c:pt>
                <c:pt idx="25">
                  <c:v>190.37040476456841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58.192040173029646</c:v>
                </c:pt>
                <c:pt idx="1">
                  <c:v>68.511694841083866</c:v>
                </c:pt>
                <c:pt idx="2">
                  <c:v>69.746232051444295</c:v>
                </c:pt>
                <c:pt idx="3">
                  <c:v>63.282690571688207</c:v>
                </c:pt>
                <c:pt idx="4">
                  <c:v>65.580152677592125</c:v>
                </c:pt>
                <c:pt idx="5">
                  <c:v>67.326066254402733</c:v>
                </c:pt>
                <c:pt idx="6">
                  <c:v>73.522263961765987</c:v>
                </c:pt>
                <c:pt idx="7">
                  <c:v>70.971669514864246</c:v>
                </c:pt>
                <c:pt idx="8">
                  <c:v>70.118273175477995</c:v>
                </c:pt>
                <c:pt idx="9">
                  <c:v>71.561780310208292</c:v>
                </c:pt>
                <c:pt idx="10">
                  <c:v>76.439996856315815</c:v>
                </c:pt>
                <c:pt idx="11">
                  <c:v>62.061250004076918</c:v>
                </c:pt>
                <c:pt idx="12">
                  <c:v>62.559709882993737</c:v>
                </c:pt>
                <c:pt idx="13">
                  <c:v>63.082350296586803</c:v>
                </c:pt>
                <c:pt idx="14">
                  <c:v>63.559360658591238</c:v>
                </c:pt>
                <c:pt idx="15">
                  <c:v>63.748632198292171</c:v>
                </c:pt>
                <c:pt idx="16">
                  <c:v>64.018150193076934</c:v>
                </c:pt>
                <c:pt idx="17">
                  <c:v>64.287043821037486</c:v>
                </c:pt>
                <c:pt idx="18">
                  <c:v>64.729283174114599</c:v>
                </c:pt>
                <c:pt idx="19">
                  <c:v>64.955544036724291</c:v>
                </c:pt>
                <c:pt idx="20">
                  <c:v>65.392621223451997</c:v>
                </c:pt>
                <c:pt idx="21">
                  <c:v>65.826571925593342</c:v>
                </c:pt>
                <c:pt idx="22">
                  <c:v>66.341203854385071</c:v>
                </c:pt>
                <c:pt idx="23">
                  <c:v>66.778637235187688</c:v>
                </c:pt>
                <c:pt idx="24">
                  <c:v>67.473137157316103</c:v>
                </c:pt>
                <c:pt idx="25">
                  <c:v>67.877095426629111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163.13686743238804</c:v>
                </c:pt>
                <c:pt idx="1">
                  <c:v>164.69673609474813</c:v>
                </c:pt>
                <c:pt idx="2">
                  <c:v>182.91252964134495</c:v>
                </c:pt>
                <c:pt idx="3">
                  <c:v>187.52504759130201</c:v>
                </c:pt>
                <c:pt idx="4">
                  <c:v>219.7104705051398</c:v>
                </c:pt>
                <c:pt idx="5">
                  <c:v>223.56555554737832</c:v>
                </c:pt>
                <c:pt idx="6">
                  <c:v>219.96691025472404</c:v>
                </c:pt>
                <c:pt idx="7">
                  <c:v>227.76748307569557</c:v>
                </c:pt>
                <c:pt idx="8">
                  <c:v>236.54748010420141</c:v>
                </c:pt>
                <c:pt idx="9">
                  <c:v>212.62735090101015</c:v>
                </c:pt>
                <c:pt idx="10">
                  <c:v>245.33611967942491</c:v>
                </c:pt>
                <c:pt idx="11">
                  <c:v>219.39729748794105</c:v>
                </c:pt>
                <c:pt idx="12">
                  <c:v>224.13396662882332</c:v>
                </c:pt>
                <c:pt idx="13">
                  <c:v>228.08999016433168</c:v>
                </c:pt>
                <c:pt idx="14">
                  <c:v>231.18711048914307</c:v>
                </c:pt>
                <c:pt idx="15">
                  <c:v>233.41758824833443</c:v>
                </c:pt>
                <c:pt idx="16">
                  <c:v>235.57986628629681</c:v>
                </c:pt>
                <c:pt idx="17">
                  <c:v>237.68348644525605</c:v>
                </c:pt>
                <c:pt idx="18">
                  <c:v>239.57000010699963</c:v>
                </c:pt>
                <c:pt idx="19">
                  <c:v>241.43979274681516</c:v>
                </c:pt>
                <c:pt idx="20">
                  <c:v>243.4443477116796</c:v>
                </c:pt>
                <c:pt idx="21">
                  <c:v>245.38378945941406</c:v>
                </c:pt>
                <c:pt idx="22">
                  <c:v>247.23789781311808</c:v>
                </c:pt>
                <c:pt idx="23">
                  <c:v>249.25552649230804</c:v>
                </c:pt>
                <c:pt idx="24">
                  <c:v>251.30337169559169</c:v>
                </c:pt>
                <c:pt idx="25">
                  <c:v>253.12454730036472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448.1815420086449</c:v>
                </c:pt>
                <c:pt idx="1">
                  <c:v>428.35536260553249</c:v>
                </c:pt>
                <c:pt idx="2">
                  <c:v>464.50410550432548</c:v>
                </c:pt>
                <c:pt idx="3">
                  <c:v>460.64112238017287</c:v>
                </c:pt>
                <c:pt idx="4">
                  <c:v>494.10448837951031</c:v>
                </c:pt>
                <c:pt idx="5">
                  <c:v>504.03540002931277</c:v>
                </c:pt>
                <c:pt idx="6">
                  <c:v>523.12415557735233</c:v>
                </c:pt>
                <c:pt idx="7">
                  <c:v>533.17746483345343</c:v>
                </c:pt>
                <c:pt idx="8">
                  <c:v>529.11022564155337</c:v>
                </c:pt>
                <c:pt idx="9">
                  <c:v>544.54987468630702</c:v>
                </c:pt>
                <c:pt idx="10">
                  <c:v>550.28579223587155</c:v>
                </c:pt>
                <c:pt idx="11">
                  <c:v>549.78876212205716</c:v>
                </c:pt>
                <c:pt idx="12">
                  <c:v>554.53592530885851</c:v>
                </c:pt>
                <c:pt idx="13">
                  <c:v>559.47726865303514</c:v>
                </c:pt>
                <c:pt idx="14">
                  <c:v>564.20121389526912</c:v>
                </c:pt>
                <c:pt idx="15">
                  <c:v>567.74694864385651</c:v>
                </c:pt>
                <c:pt idx="16">
                  <c:v>570.86547189301496</c:v>
                </c:pt>
                <c:pt idx="17">
                  <c:v>573.85187292392266</c:v>
                </c:pt>
                <c:pt idx="18">
                  <c:v>576.6742954313105</c:v>
                </c:pt>
                <c:pt idx="19">
                  <c:v>579.40849757095191</c:v>
                </c:pt>
                <c:pt idx="20">
                  <c:v>582.31796337891581</c:v>
                </c:pt>
                <c:pt idx="21">
                  <c:v>585.12300119068993</c:v>
                </c:pt>
                <c:pt idx="22">
                  <c:v>587.98702436972076</c:v>
                </c:pt>
                <c:pt idx="23">
                  <c:v>590.60964571335091</c:v>
                </c:pt>
                <c:pt idx="24">
                  <c:v>592.97622228217722</c:v>
                </c:pt>
                <c:pt idx="25">
                  <c:v>595.46174768947958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365.93786848680514</c:v>
                </c:pt>
                <c:pt idx="1">
                  <c:v>371.08810240472832</c:v>
                </c:pt>
                <c:pt idx="2">
                  <c:v>383.85064723286087</c:v>
                </c:pt>
                <c:pt idx="3">
                  <c:v>371.32952102099779</c:v>
                </c:pt>
                <c:pt idx="4">
                  <c:v>387.07417552108433</c:v>
                </c:pt>
                <c:pt idx="5">
                  <c:v>400.59302003067899</c:v>
                </c:pt>
                <c:pt idx="6">
                  <c:v>388.11209120023375</c:v>
                </c:pt>
                <c:pt idx="7">
                  <c:v>406.67684138503989</c:v>
                </c:pt>
                <c:pt idx="8">
                  <c:v>393.48506968883748</c:v>
                </c:pt>
                <c:pt idx="9">
                  <c:v>392.33298858443266</c:v>
                </c:pt>
                <c:pt idx="10">
                  <c:v>403.03555039396969</c:v>
                </c:pt>
                <c:pt idx="11">
                  <c:v>421.0299158191105</c:v>
                </c:pt>
                <c:pt idx="12">
                  <c:v>418.96766865212697</c:v>
                </c:pt>
                <c:pt idx="13">
                  <c:v>418.14002614343781</c:v>
                </c:pt>
                <c:pt idx="14">
                  <c:v>416.73090911090981</c:v>
                </c:pt>
                <c:pt idx="15">
                  <c:v>414.19789988962248</c:v>
                </c:pt>
                <c:pt idx="16">
                  <c:v>411.57805322673107</c:v>
                </c:pt>
                <c:pt idx="17">
                  <c:v>409.39144851614594</c:v>
                </c:pt>
                <c:pt idx="18">
                  <c:v>407.85439646834158</c:v>
                </c:pt>
                <c:pt idx="19">
                  <c:v>406.1444231660335</c:v>
                </c:pt>
                <c:pt idx="20">
                  <c:v>404.49002374865063</c:v>
                </c:pt>
                <c:pt idx="21">
                  <c:v>402.62512224596225</c:v>
                </c:pt>
                <c:pt idx="22">
                  <c:v>401.02618998584262</c:v>
                </c:pt>
                <c:pt idx="23">
                  <c:v>399.67579469690713</c:v>
                </c:pt>
                <c:pt idx="24">
                  <c:v>398.41187357717257</c:v>
                </c:pt>
                <c:pt idx="25">
                  <c:v>397.32560445047415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117.03706231413604</c:v>
                </c:pt>
                <c:pt idx="1">
                  <c:v>107.26766062581244</c:v>
                </c:pt>
                <c:pt idx="2">
                  <c:v>106.45651656333378</c:v>
                </c:pt>
                <c:pt idx="3">
                  <c:v>108.65749339015592</c:v>
                </c:pt>
                <c:pt idx="4">
                  <c:v>108.34452024851313</c:v>
                </c:pt>
                <c:pt idx="5">
                  <c:v>101.99093379859734</c:v>
                </c:pt>
                <c:pt idx="6">
                  <c:v>99.365239310324753</c:v>
                </c:pt>
                <c:pt idx="7">
                  <c:v>102.54282102388977</c:v>
                </c:pt>
                <c:pt idx="8">
                  <c:v>101.75801053286615</c:v>
                </c:pt>
                <c:pt idx="9">
                  <c:v>93.275187933378334</c:v>
                </c:pt>
                <c:pt idx="10">
                  <c:v>88.619860645811812</c:v>
                </c:pt>
                <c:pt idx="11">
                  <c:v>87.971272939611353</c:v>
                </c:pt>
                <c:pt idx="12">
                  <c:v>85.057079245397503</c:v>
                </c:pt>
                <c:pt idx="13">
                  <c:v>82.647873302294485</c:v>
                </c:pt>
                <c:pt idx="14">
                  <c:v>80.372987636161596</c:v>
                </c:pt>
                <c:pt idx="15">
                  <c:v>78.903046834521788</c:v>
                </c:pt>
                <c:pt idx="16">
                  <c:v>77.961332416318157</c:v>
                </c:pt>
                <c:pt idx="17">
                  <c:v>77.201711132708738</c:v>
                </c:pt>
                <c:pt idx="18">
                  <c:v>76.187432134865801</c:v>
                </c:pt>
                <c:pt idx="19">
                  <c:v>75.534639836436668</c:v>
                </c:pt>
                <c:pt idx="20">
                  <c:v>74.639052540183982</c:v>
                </c:pt>
                <c:pt idx="21">
                  <c:v>73.763206031440433</c:v>
                </c:pt>
                <c:pt idx="22">
                  <c:v>72.453802721739464</c:v>
                </c:pt>
                <c:pt idx="23">
                  <c:v>71.303118890677084</c:v>
                </c:pt>
                <c:pt idx="24">
                  <c:v>70.948127945780655</c:v>
                </c:pt>
                <c:pt idx="25">
                  <c:v>67.597353814673525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20.492254426688138</c:v>
                </c:pt>
                <c:pt idx="1">
                  <c:v>19.388918421547917</c:v>
                </c:pt>
                <c:pt idx="2">
                  <c:v>21.1964287360098</c:v>
                </c:pt>
                <c:pt idx="3">
                  <c:v>23.292951786031512</c:v>
                </c:pt>
                <c:pt idx="4">
                  <c:v>25.541558496889866</c:v>
                </c:pt>
                <c:pt idx="5">
                  <c:v>26.304513303086431</c:v>
                </c:pt>
                <c:pt idx="6">
                  <c:v>27.867456062601804</c:v>
                </c:pt>
                <c:pt idx="7">
                  <c:v>24.585868891139512</c:v>
                </c:pt>
                <c:pt idx="8">
                  <c:v>23.451429126990359</c:v>
                </c:pt>
                <c:pt idx="9">
                  <c:v>26.473912432581503</c:v>
                </c:pt>
                <c:pt idx="10">
                  <c:v>25.300401017515654</c:v>
                </c:pt>
                <c:pt idx="11">
                  <c:v>24.357241310646597</c:v>
                </c:pt>
                <c:pt idx="12">
                  <c:v>24.83156470924953</c:v>
                </c:pt>
                <c:pt idx="13">
                  <c:v>25.394023997747791</c:v>
                </c:pt>
                <c:pt idx="14">
                  <c:v>25.946048515834221</c:v>
                </c:pt>
                <c:pt idx="15">
                  <c:v>26.457689907397818</c:v>
                </c:pt>
                <c:pt idx="16">
                  <c:v>26.964993891659365</c:v>
                </c:pt>
                <c:pt idx="17">
                  <c:v>27.485386260705969</c:v>
                </c:pt>
                <c:pt idx="18">
                  <c:v>27.960952079885562</c:v>
                </c:pt>
                <c:pt idx="19">
                  <c:v>28.420133316663019</c:v>
                </c:pt>
                <c:pt idx="20">
                  <c:v>28.851508581568201</c:v>
                </c:pt>
                <c:pt idx="21">
                  <c:v>29.361471939754665</c:v>
                </c:pt>
                <c:pt idx="22">
                  <c:v>29.880129785654816</c:v>
                </c:pt>
                <c:pt idx="23">
                  <c:v>30.406203247939853</c:v>
                </c:pt>
                <c:pt idx="24">
                  <c:v>30.940784034004576</c:v>
                </c:pt>
                <c:pt idx="25">
                  <c:v>31.502001720131133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102.79765221275369</c:v>
                </c:pt>
                <c:pt idx="1">
                  <c:v>106.3791670509052</c:v>
                </c:pt>
                <c:pt idx="2">
                  <c:v>107.27414295660051</c:v>
                </c:pt>
                <c:pt idx="3">
                  <c:v>111.21984626161084</c:v>
                </c:pt>
                <c:pt idx="4">
                  <c:v>120.74360605170583</c:v>
                </c:pt>
                <c:pt idx="5">
                  <c:v>119.91490537428511</c:v>
                </c:pt>
                <c:pt idx="6">
                  <c:v>124.36124601471784</c:v>
                </c:pt>
                <c:pt idx="7">
                  <c:v>126.12038167030188</c:v>
                </c:pt>
                <c:pt idx="8">
                  <c:v>120.09362073698669</c:v>
                </c:pt>
                <c:pt idx="9">
                  <c:v>126.35684228256774</c:v>
                </c:pt>
                <c:pt idx="10">
                  <c:v>110.56154227837293</c:v>
                </c:pt>
                <c:pt idx="11">
                  <c:v>113.21225210546325</c:v>
                </c:pt>
                <c:pt idx="12">
                  <c:v>113.54464980005538</c:v>
                </c:pt>
                <c:pt idx="13">
                  <c:v>114.56443592162155</c:v>
                </c:pt>
                <c:pt idx="14">
                  <c:v>115.20100298664673</c:v>
                </c:pt>
                <c:pt idx="15">
                  <c:v>115.02604992807116</c:v>
                </c:pt>
                <c:pt idx="16">
                  <c:v>114.6264862028633</c:v>
                </c:pt>
                <c:pt idx="17">
                  <c:v>114.14483958709398</c:v>
                </c:pt>
                <c:pt idx="18">
                  <c:v>113.70748540515885</c:v>
                </c:pt>
                <c:pt idx="19">
                  <c:v>113.24939685131012</c:v>
                </c:pt>
                <c:pt idx="20">
                  <c:v>112.90974271995225</c:v>
                </c:pt>
                <c:pt idx="21">
                  <c:v>112.54523294925649</c:v>
                </c:pt>
                <c:pt idx="22">
                  <c:v>112.15120591379855</c:v>
                </c:pt>
                <c:pt idx="23">
                  <c:v>111.73632385243315</c:v>
                </c:pt>
                <c:pt idx="24">
                  <c:v>111.32277478702365</c:v>
                </c:pt>
                <c:pt idx="25">
                  <c:v>110.9608323279414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128.58964036066405</c:v>
                </c:pt>
                <c:pt idx="1">
                  <c:v>128.86683361302136</c:v>
                </c:pt>
                <c:pt idx="2">
                  <c:v>133.85436704369098</c:v>
                </c:pt>
                <c:pt idx="3">
                  <c:v>150.94606414699564</c:v>
                </c:pt>
                <c:pt idx="4">
                  <c:v>151.56215860834735</c:v>
                </c:pt>
                <c:pt idx="5">
                  <c:v>163.14406824034114</c:v>
                </c:pt>
                <c:pt idx="6">
                  <c:v>159.80700444579304</c:v>
                </c:pt>
                <c:pt idx="7">
                  <c:v>167.60446099543458</c:v>
                </c:pt>
                <c:pt idx="8">
                  <c:v>147.59715938580797</c:v>
                </c:pt>
                <c:pt idx="9">
                  <c:v>142.65175451586668</c:v>
                </c:pt>
                <c:pt idx="10">
                  <c:v>112.66443756938793</c:v>
                </c:pt>
                <c:pt idx="11">
                  <c:v>115.76616744523048</c:v>
                </c:pt>
                <c:pt idx="12">
                  <c:v>116.83504446855646</c:v>
                </c:pt>
                <c:pt idx="13">
                  <c:v>119.45068607085689</c:v>
                </c:pt>
                <c:pt idx="14">
                  <c:v>121.53285802471775</c:v>
                </c:pt>
                <c:pt idx="15">
                  <c:v>122.39261312235899</c:v>
                </c:pt>
                <c:pt idx="16">
                  <c:v>123.21239183466241</c:v>
                </c:pt>
                <c:pt idx="17">
                  <c:v>123.94064792048916</c:v>
                </c:pt>
                <c:pt idx="18">
                  <c:v>124.50002998603125</c:v>
                </c:pt>
                <c:pt idx="19">
                  <c:v>125.04680513287435</c:v>
                </c:pt>
                <c:pt idx="20">
                  <c:v>125.7133591838892</c:v>
                </c:pt>
                <c:pt idx="21">
                  <c:v>126.35520323200707</c:v>
                </c:pt>
                <c:pt idx="22">
                  <c:v>126.96672431063503</c:v>
                </c:pt>
                <c:pt idx="23">
                  <c:v>127.55006945259511</c:v>
                </c:pt>
                <c:pt idx="24">
                  <c:v>128.11955627703389</c:v>
                </c:pt>
                <c:pt idx="25">
                  <c:v>128.68208488233583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103.27484543271373</c:v>
                </c:pt>
                <c:pt idx="1">
                  <c:v>102.5074661602502</c:v>
                </c:pt>
                <c:pt idx="2">
                  <c:v>114.22445322833624</c:v>
                </c:pt>
                <c:pt idx="3">
                  <c:v>114.75316580675425</c:v>
                </c:pt>
                <c:pt idx="4">
                  <c:v>127.38937500805335</c:v>
                </c:pt>
                <c:pt idx="5">
                  <c:v>128.99613672180763</c:v>
                </c:pt>
                <c:pt idx="6">
                  <c:v>129.17829983262669</c:v>
                </c:pt>
                <c:pt idx="7">
                  <c:v>132.312301643083</c:v>
                </c:pt>
                <c:pt idx="8">
                  <c:v>132.37692925131452</c:v>
                </c:pt>
                <c:pt idx="9">
                  <c:v>128.95886611123217</c:v>
                </c:pt>
                <c:pt idx="10">
                  <c:v>112.8016540450558</c:v>
                </c:pt>
                <c:pt idx="11">
                  <c:v>116.5967939073993</c:v>
                </c:pt>
                <c:pt idx="12">
                  <c:v>117.822021236675</c:v>
                </c:pt>
                <c:pt idx="13">
                  <c:v>119.81723129194268</c:v>
                </c:pt>
                <c:pt idx="14">
                  <c:v>121.55146892953503</c:v>
                </c:pt>
                <c:pt idx="15">
                  <c:v>122.63500480755786</c:v>
                </c:pt>
                <c:pt idx="16">
                  <c:v>123.70337407260709</c:v>
                </c:pt>
                <c:pt idx="17">
                  <c:v>125.2439745035133</c:v>
                </c:pt>
                <c:pt idx="18">
                  <c:v>126.43579573026798</c:v>
                </c:pt>
                <c:pt idx="19">
                  <c:v>127.55043288844112</c:v>
                </c:pt>
                <c:pt idx="20">
                  <c:v>128.63542942945296</c:v>
                </c:pt>
                <c:pt idx="21">
                  <c:v>129.57292754081112</c:v>
                </c:pt>
                <c:pt idx="22">
                  <c:v>130.48063243440598</c:v>
                </c:pt>
                <c:pt idx="23">
                  <c:v>131.36555393607006</c:v>
                </c:pt>
                <c:pt idx="24">
                  <c:v>131.8080395097781</c:v>
                </c:pt>
                <c:pt idx="25">
                  <c:v>132.93713315082886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224.08347868944762</c:v>
                </c:pt>
                <c:pt idx="1">
                  <c:v>217.89848180306018</c:v>
                </c:pt>
                <c:pt idx="2">
                  <c:v>220.04367485755049</c:v>
                </c:pt>
                <c:pt idx="3">
                  <c:v>239.05430923927051</c:v>
                </c:pt>
                <c:pt idx="4">
                  <c:v>253.85373873043659</c:v>
                </c:pt>
                <c:pt idx="5">
                  <c:v>253.1025125997476</c:v>
                </c:pt>
                <c:pt idx="6">
                  <c:v>269.44566609494422</c:v>
                </c:pt>
                <c:pt idx="7">
                  <c:v>271.41693493335299</c:v>
                </c:pt>
                <c:pt idx="8">
                  <c:v>267.02585737969542</c:v>
                </c:pt>
                <c:pt idx="9">
                  <c:v>264.94392292853303</c:v>
                </c:pt>
                <c:pt idx="10">
                  <c:v>251.29616554691617</c:v>
                </c:pt>
                <c:pt idx="11">
                  <c:v>257.22314815821335</c:v>
                </c:pt>
                <c:pt idx="12">
                  <c:v>258.89448722635001</c:v>
                </c:pt>
                <c:pt idx="13">
                  <c:v>261.10588243417976</c:v>
                </c:pt>
                <c:pt idx="14">
                  <c:v>263.54791726890852</c:v>
                </c:pt>
                <c:pt idx="15">
                  <c:v>265.20700228313592</c:v>
                </c:pt>
                <c:pt idx="16">
                  <c:v>266.62919396157042</c:v>
                </c:pt>
                <c:pt idx="17">
                  <c:v>267.91447178387</c:v>
                </c:pt>
                <c:pt idx="18">
                  <c:v>269.20703851552565</c:v>
                </c:pt>
                <c:pt idx="19">
                  <c:v>270.32657635627743</c:v>
                </c:pt>
                <c:pt idx="20">
                  <c:v>271.55894137130042</c:v>
                </c:pt>
                <c:pt idx="21">
                  <c:v>272.81266628981393</c:v>
                </c:pt>
                <c:pt idx="22">
                  <c:v>274.05875115464517</c:v>
                </c:pt>
                <c:pt idx="23">
                  <c:v>275.31910269484683</c:v>
                </c:pt>
                <c:pt idx="24">
                  <c:v>276.72253770725388</c:v>
                </c:pt>
                <c:pt idx="25">
                  <c:v>278.13924167195745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90.258545276214406</c:v>
                </c:pt>
                <c:pt idx="1">
                  <c:v>94.108476545996453</c:v>
                </c:pt>
                <c:pt idx="2">
                  <c:v>93.651458331363713</c:v>
                </c:pt>
                <c:pt idx="3">
                  <c:v>101.95725018888544</c:v>
                </c:pt>
                <c:pt idx="4">
                  <c:v>97.29738990989577</c:v>
                </c:pt>
                <c:pt idx="5">
                  <c:v>100.20436237050187</c:v>
                </c:pt>
                <c:pt idx="6">
                  <c:v>103.60263494065725</c:v>
                </c:pt>
                <c:pt idx="7">
                  <c:v>106.46234537106049</c:v>
                </c:pt>
                <c:pt idx="8">
                  <c:v>96.93956903113633</c:v>
                </c:pt>
                <c:pt idx="9">
                  <c:v>109.98690260646804</c:v>
                </c:pt>
                <c:pt idx="10">
                  <c:v>99.896081284745406</c:v>
                </c:pt>
                <c:pt idx="11">
                  <c:v>94.613705222685425</c:v>
                </c:pt>
                <c:pt idx="12">
                  <c:v>96.069879916670757</c:v>
                </c:pt>
                <c:pt idx="13">
                  <c:v>97.079523743532178</c:v>
                </c:pt>
                <c:pt idx="14">
                  <c:v>97.943626383893132</c:v>
                </c:pt>
                <c:pt idx="15">
                  <c:v>98.598602580646343</c:v>
                </c:pt>
                <c:pt idx="16">
                  <c:v>99.185482334645585</c:v>
                </c:pt>
                <c:pt idx="17">
                  <c:v>99.777271050563513</c:v>
                </c:pt>
                <c:pt idx="18">
                  <c:v>100.42535587814767</c:v>
                </c:pt>
                <c:pt idx="19">
                  <c:v>101.0016103300408</c:v>
                </c:pt>
                <c:pt idx="20">
                  <c:v>101.61202083997777</c:v>
                </c:pt>
                <c:pt idx="21">
                  <c:v>102.23107185562731</c:v>
                </c:pt>
                <c:pt idx="22">
                  <c:v>102.88559850801728</c:v>
                </c:pt>
                <c:pt idx="23">
                  <c:v>103.56266359273681</c:v>
                </c:pt>
                <c:pt idx="24">
                  <c:v>104.228047206409</c:v>
                </c:pt>
                <c:pt idx="25">
                  <c:v>105.04985723488622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8.079220826608541</c:v>
                </c:pt>
                <c:pt idx="1">
                  <c:v>5.9800915038513507</c:v>
                </c:pt>
                <c:pt idx="2">
                  <c:v>6.0853349283985168</c:v>
                </c:pt>
                <c:pt idx="3">
                  <c:v>5.6210085092724258</c:v>
                </c:pt>
                <c:pt idx="4">
                  <c:v>6.4251414843296528</c:v>
                </c:pt>
                <c:pt idx="5">
                  <c:v>5.9874908362809016</c:v>
                </c:pt>
                <c:pt idx="6">
                  <c:v>5.2606789704732044</c:v>
                </c:pt>
                <c:pt idx="7">
                  <c:v>5.6279470454865548</c:v>
                </c:pt>
                <c:pt idx="8">
                  <c:v>5.4833827429458397</c:v>
                </c:pt>
                <c:pt idx="9">
                  <c:v>5.4119636484495697</c:v>
                </c:pt>
                <c:pt idx="10">
                  <c:v>6.6207981505724254</c:v>
                </c:pt>
                <c:pt idx="11">
                  <c:v>4.9574428066451253</c:v>
                </c:pt>
                <c:pt idx="12">
                  <c:v>5.0030126825006622</c:v>
                </c:pt>
                <c:pt idx="13">
                  <c:v>5.0580793280901961</c:v>
                </c:pt>
                <c:pt idx="14">
                  <c:v>5.1077470474283393</c:v>
                </c:pt>
                <c:pt idx="15">
                  <c:v>5.1312763312406826</c:v>
                </c:pt>
                <c:pt idx="16">
                  <c:v>5.1609557144673301</c:v>
                </c:pt>
                <c:pt idx="17">
                  <c:v>5.1858991523742421</c:v>
                </c:pt>
                <c:pt idx="18">
                  <c:v>5.2234002240850366</c:v>
                </c:pt>
                <c:pt idx="19">
                  <c:v>5.239705987900118</c:v>
                </c:pt>
                <c:pt idx="20">
                  <c:v>5.2769162535491025</c:v>
                </c:pt>
                <c:pt idx="21">
                  <c:v>5.3155363967714404</c:v>
                </c:pt>
                <c:pt idx="22">
                  <c:v>5.3617827428474527</c:v>
                </c:pt>
                <c:pt idx="23">
                  <c:v>5.3936708139061817</c:v>
                </c:pt>
                <c:pt idx="24">
                  <c:v>5.4460558473763481</c:v>
                </c:pt>
                <c:pt idx="25">
                  <c:v>5.4760822689049773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279.30612456752959</c:v>
                </c:pt>
                <c:pt idx="1">
                  <c:v>286.55587596968223</c:v>
                </c:pt>
                <c:pt idx="2">
                  <c:v>312.79336825757906</c:v>
                </c:pt>
                <c:pt idx="3">
                  <c:v>301.00627799516889</c:v>
                </c:pt>
                <c:pt idx="4">
                  <c:v>308.74385673459392</c:v>
                </c:pt>
                <c:pt idx="5">
                  <c:v>317.69954976380137</c:v>
                </c:pt>
                <c:pt idx="6">
                  <c:v>307.69741685524269</c:v>
                </c:pt>
                <c:pt idx="7">
                  <c:v>302.67722277367437</c:v>
                </c:pt>
                <c:pt idx="8">
                  <c:v>307.9372923096721</c:v>
                </c:pt>
                <c:pt idx="9">
                  <c:v>283.87292448742232</c:v>
                </c:pt>
                <c:pt idx="10">
                  <c:v>277.68859705633878</c:v>
                </c:pt>
                <c:pt idx="11">
                  <c:v>274.40475244904866</c:v>
                </c:pt>
                <c:pt idx="12">
                  <c:v>272.9480210118154</c:v>
                </c:pt>
                <c:pt idx="13">
                  <c:v>273.3102050996103</c:v>
                </c:pt>
                <c:pt idx="14">
                  <c:v>273.45699613958169</c:v>
                </c:pt>
                <c:pt idx="15">
                  <c:v>272.98753651007092</c:v>
                </c:pt>
                <c:pt idx="16">
                  <c:v>272.1601709504568</c:v>
                </c:pt>
                <c:pt idx="17">
                  <c:v>271.53594448414594</c:v>
                </c:pt>
                <c:pt idx="18">
                  <c:v>270.98950197193079</c:v>
                </c:pt>
                <c:pt idx="19">
                  <c:v>270.3946127395464</c:v>
                </c:pt>
                <c:pt idx="20">
                  <c:v>269.80762351430644</c:v>
                </c:pt>
                <c:pt idx="21">
                  <c:v>269.23608973732644</c:v>
                </c:pt>
                <c:pt idx="22">
                  <c:v>268.66428782225705</c:v>
                </c:pt>
                <c:pt idx="23">
                  <c:v>268.09161637997079</c:v>
                </c:pt>
                <c:pt idx="24">
                  <c:v>267.45161527027744</c:v>
                </c:pt>
                <c:pt idx="25">
                  <c:v>266.75991044431692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70.846853930975428</c:v>
                </c:pt>
                <c:pt idx="1">
                  <c:v>70.311017537204307</c:v>
                </c:pt>
                <c:pt idx="2">
                  <c:v>72.00345407627367</c:v>
                </c:pt>
                <c:pt idx="3">
                  <c:v>72.492819711005723</c:v>
                </c:pt>
                <c:pt idx="4">
                  <c:v>71.286749658490876</c:v>
                </c:pt>
                <c:pt idx="5">
                  <c:v>78.177419451183155</c:v>
                </c:pt>
                <c:pt idx="6">
                  <c:v>75.489176993017409</c:v>
                </c:pt>
                <c:pt idx="7">
                  <c:v>82.950832823595576</c:v>
                </c:pt>
                <c:pt idx="8">
                  <c:v>84.932664115498127</c:v>
                </c:pt>
                <c:pt idx="9">
                  <c:v>84.488294169205062</c:v>
                </c:pt>
                <c:pt idx="10">
                  <c:v>84.562891433321937</c:v>
                </c:pt>
                <c:pt idx="11">
                  <c:v>90.136939530429217</c:v>
                </c:pt>
                <c:pt idx="12">
                  <c:v>90.995957916572308</c:v>
                </c:pt>
                <c:pt idx="13">
                  <c:v>92.1218572973211</c:v>
                </c:pt>
                <c:pt idx="14">
                  <c:v>93.196046653680867</c:v>
                </c:pt>
                <c:pt idx="15">
                  <c:v>94.070042317036538</c:v>
                </c:pt>
                <c:pt idx="16">
                  <c:v>94.846236141210582</c:v>
                </c:pt>
                <c:pt idx="17">
                  <c:v>95.460975884413202</c:v>
                </c:pt>
                <c:pt idx="18">
                  <c:v>96.015102520337777</c:v>
                </c:pt>
                <c:pt idx="19">
                  <c:v>96.584856119014347</c:v>
                </c:pt>
                <c:pt idx="20">
                  <c:v>97.160439060366755</c:v>
                </c:pt>
                <c:pt idx="21">
                  <c:v>97.750441400417785</c:v>
                </c:pt>
                <c:pt idx="22">
                  <c:v>98.316182035136919</c:v>
                </c:pt>
                <c:pt idx="23">
                  <c:v>98.898558144796382</c:v>
                </c:pt>
                <c:pt idx="24">
                  <c:v>99.426329085402088</c:v>
                </c:pt>
                <c:pt idx="25">
                  <c:v>100.01592944676869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32.800653461233289</c:v>
                </c:pt>
                <c:pt idx="1">
                  <c:v>29.382309319543939</c:v>
                </c:pt>
                <c:pt idx="2">
                  <c:v>32.195697871731348</c:v>
                </c:pt>
                <c:pt idx="3">
                  <c:v>32.882080986658906</c:v>
                </c:pt>
                <c:pt idx="4">
                  <c:v>34.140074388420409</c:v>
                </c:pt>
                <c:pt idx="5">
                  <c:v>35.441770143492811</c:v>
                </c:pt>
                <c:pt idx="6">
                  <c:v>34.494565113899</c:v>
                </c:pt>
                <c:pt idx="7">
                  <c:v>36.013892710662745</c:v>
                </c:pt>
                <c:pt idx="8">
                  <c:v>37.733604535100653</c:v>
                </c:pt>
                <c:pt idx="9">
                  <c:v>33.973546083283395</c:v>
                </c:pt>
                <c:pt idx="10">
                  <c:v>31.307403594994803</c:v>
                </c:pt>
                <c:pt idx="11">
                  <c:v>34.49117479154944</c:v>
                </c:pt>
                <c:pt idx="12">
                  <c:v>34.152822184003533</c:v>
                </c:pt>
                <c:pt idx="13">
                  <c:v>34.370128611514474</c:v>
                </c:pt>
                <c:pt idx="14">
                  <c:v>34.55143410093266</c:v>
                </c:pt>
                <c:pt idx="15">
                  <c:v>34.603334354020888</c:v>
                </c:pt>
                <c:pt idx="16">
                  <c:v>34.658562759406855</c:v>
                </c:pt>
                <c:pt idx="17">
                  <c:v>34.6862248629375</c:v>
                </c:pt>
                <c:pt idx="18">
                  <c:v>34.781390326108337</c:v>
                </c:pt>
                <c:pt idx="19">
                  <c:v>34.940224988397311</c:v>
                </c:pt>
                <c:pt idx="20">
                  <c:v>35.149587432357634</c:v>
                </c:pt>
                <c:pt idx="21">
                  <c:v>35.361434706207042</c:v>
                </c:pt>
                <c:pt idx="22">
                  <c:v>35.686820044524531</c:v>
                </c:pt>
                <c:pt idx="23">
                  <c:v>36.040310294702074</c:v>
                </c:pt>
                <c:pt idx="24">
                  <c:v>36.355507965975292</c:v>
                </c:pt>
                <c:pt idx="25">
                  <c:v>36.705745393517553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158.16625239694747</c:v>
                </c:pt>
                <c:pt idx="1">
                  <c:v>164.64252314084271</c:v>
                </c:pt>
                <c:pt idx="2">
                  <c:v>167.00141486418877</c:v>
                </c:pt>
                <c:pt idx="3">
                  <c:v>168.13188489184307</c:v>
                </c:pt>
                <c:pt idx="4">
                  <c:v>182.570205602447</c:v>
                </c:pt>
                <c:pt idx="5">
                  <c:v>182.28942507528441</c:v>
                </c:pt>
                <c:pt idx="6">
                  <c:v>194.96226980852083</c:v>
                </c:pt>
                <c:pt idx="7">
                  <c:v>205.48086383958992</c:v>
                </c:pt>
                <c:pt idx="8">
                  <c:v>191.07299895396622</c:v>
                </c:pt>
                <c:pt idx="9">
                  <c:v>206.44915707835781</c:v>
                </c:pt>
                <c:pt idx="10">
                  <c:v>183.72322413891223</c:v>
                </c:pt>
                <c:pt idx="11">
                  <c:v>193.01867323405892</c:v>
                </c:pt>
                <c:pt idx="12">
                  <c:v>195.12419287889512</c:v>
                </c:pt>
                <c:pt idx="13">
                  <c:v>196.33961921337894</c:v>
                </c:pt>
                <c:pt idx="14">
                  <c:v>196.90552870334048</c:v>
                </c:pt>
                <c:pt idx="15">
                  <c:v>196.60538046250599</c:v>
                </c:pt>
                <c:pt idx="16">
                  <c:v>196.16513917388198</c:v>
                </c:pt>
                <c:pt idx="17">
                  <c:v>195.67574376777338</c:v>
                </c:pt>
                <c:pt idx="18">
                  <c:v>195.16055806778547</c:v>
                </c:pt>
                <c:pt idx="19">
                  <c:v>194.56950813623126</c:v>
                </c:pt>
                <c:pt idx="20">
                  <c:v>194.02310974686876</c:v>
                </c:pt>
                <c:pt idx="21">
                  <c:v>193.46034316218686</c:v>
                </c:pt>
                <c:pt idx="22">
                  <c:v>192.87158271075774</c:v>
                </c:pt>
                <c:pt idx="23">
                  <c:v>192.29645461351615</c:v>
                </c:pt>
                <c:pt idx="24">
                  <c:v>191.7270648020735</c:v>
                </c:pt>
                <c:pt idx="25">
                  <c:v>191.10353136831088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42.214277581272036</c:v>
                </c:pt>
                <c:pt idx="1">
                  <c:v>40.170618533177468</c:v>
                </c:pt>
                <c:pt idx="2">
                  <c:v>42.170394313370785</c:v>
                </c:pt>
                <c:pt idx="3">
                  <c:v>40.230438550862139</c:v>
                </c:pt>
                <c:pt idx="4">
                  <c:v>44.51943708324206</c:v>
                </c:pt>
                <c:pt idx="5">
                  <c:v>44.128253668782314</c:v>
                </c:pt>
                <c:pt idx="6">
                  <c:v>43.422836736663747</c:v>
                </c:pt>
                <c:pt idx="7">
                  <c:v>40.80504788115875</c:v>
                </c:pt>
                <c:pt idx="8">
                  <c:v>41.050563687865363</c:v>
                </c:pt>
                <c:pt idx="9">
                  <c:v>40.010343138735685</c:v>
                </c:pt>
                <c:pt idx="10">
                  <c:v>35.63405101714865</c:v>
                </c:pt>
                <c:pt idx="11">
                  <c:v>65.756854410824914</c:v>
                </c:pt>
                <c:pt idx="12">
                  <c:v>66.329081223787171</c:v>
                </c:pt>
                <c:pt idx="13">
                  <c:v>67.524949665270839</c:v>
                </c:pt>
                <c:pt idx="14">
                  <c:v>68.643090175654038</c:v>
                </c:pt>
                <c:pt idx="15">
                  <c:v>69.512805914709389</c:v>
                </c:pt>
                <c:pt idx="16">
                  <c:v>70.289357712733079</c:v>
                </c:pt>
                <c:pt idx="17">
                  <c:v>71.01038254844309</c:v>
                </c:pt>
                <c:pt idx="18">
                  <c:v>71.850938630145933</c:v>
                </c:pt>
                <c:pt idx="19">
                  <c:v>72.713401931002352</c:v>
                </c:pt>
                <c:pt idx="20">
                  <c:v>73.587206783871721</c:v>
                </c:pt>
                <c:pt idx="21">
                  <c:v>74.476626759815218</c:v>
                </c:pt>
                <c:pt idx="22">
                  <c:v>75.315651266513811</c:v>
                </c:pt>
                <c:pt idx="23">
                  <c:v>76.102224759079235</c:v>
                </c:pt>
                <c:pt idx="24">
                  <c:v>76.94643331360588</c:v>
                </c:pt>
                <c:pt idx="25">
                  <c:v>77.782022381100376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479.46592695077044</c:v>
                </c:pt>
                <c:pt idx="1">
                  <c:v>457.03530106916617</c:v>
                </c:pt>
                <c:pt idx="2">
                  <c:v>465.09599853194709</c:v>
                </c:pt>
                <c:pt idx="3">
                  <c:v>489.65980178546243</c:v>
                </c:pt>
                <c:pt idx="4">
                  <c:v>499.90293983312455</c:v>
                </c:pt>
                <c:pt idx="5">
                  <c:v>502.2412887622167</c:v>
                </c:pt>
                <c:pt idx="6">
                  <c:v>506.07965016359259</c:v>
                </c:pt>
                <c:pt idx="7">
                  <c:v>508.29421019395056</c:v>
                </c:pt>
                <c:pt idx="8">
                  <c:v>512.30493060798415</c:v>
                </c:pt>
                <c:pt idx="9">
                  <c:v>531.13763014281199</c:v>
                </c:pt>
                <c:pt idx="10">
                  <c:v>487.12499268773195</c:v>
                </c:pt>
                <c:pt idx="11">
                  <c:v>454.07072569218229</c:v>
                </c:pt>
                <c:pt idx="12">
                  <c:v>451.79498642209126</c:v>
                </c:pt>
                <c:pt idx="13">
                  <c:v>452.77702522607268</c:v>
                </c:pt>
                <c:pt idx="14">
                  <c:v>453.52540170278178</c:v>
                </c:pt>
                <c:pt idx="15">
                  <c:v>452.56688590552847</c:v>
                </c:pt>
                <c:pt idx="16">
                  <c:v>451.090816527492</c:v>
                </c:pt>
                <c:pt idx="17">
                  <c:v>449.6035225249048</c:v>
                </c:pt>
                <c:pt idx="18">
                  <c:v>448.39020618482533</c:v>
                </c:pt>
                <c:pt idx="19">
                  <c:v>447.05790247844698</c:v>
                </c:pt>
                <c:pt idx="20">
                  <c:v>445.9497416638726</c:v>
                </c:pt>
                <c:pt idx="21">
                  <c:v>444.82118875744555</c:v>
                </c:pt>
                <c:pt idx="22">
                  <c:v>443.6501898156306</c:v>
                </c:pt>
                <c:pt idx="23">
                  <c:v>442.30384130168665</c:v>
                </c:pt>
                <c:pt idx="24">
                  <c:v>440.99000651887201</c:v>
                </c:pt>
                <c:pt idx="25">
                  <c:v>440.00229594785259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533.65917875748391</c:v>
                </c:pt>
                <c:pt idx="2">
                  <c:v>569.12067241773093</c:v>
                </c:pt>
                <c:pt idx="3">
                  <c:v>573.61373470128376</c:v>
                </c:pt>
                <c:pt idx="4">
                  <c:v>609.08411355202441</c:v>
                </c:pt>
                <c:pt idx="5">
                  <c:v>626.95060123201677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704.06272479003394</c:v>
                </c:pt>
                <c:pt idx="9">
                  <c:v>725.35796960730238</c:v>
                </c:pt>
                <c:pt idx="10">
                  <c:v>727.441089382379</c:v>
                </c:pt>
                <c:pt idx="11">
                  <c:v>670.65283545097236</c:v>
                </c:pt>
                <c:pt idx="12">
                  <c:v>678.40411176717475</c:v>
                </c:pt>
                <c:pt idx="13">
                  <c:v>687.02342688899444</c:v>
                </c:pt>
                <c:pt idx="14">
                  <c:v>695.11019266431015</c:v>
                </c:pt>
                <c:pt idx="15">
                  <c:v>701.31969209468525</c:v>
                </c:pt>
                <c:pt idx="16">
                  <c:v>707.03356296321294</c:v>
                </c:pt>
                <c:pt idx="17">
                  <c:v>711.96505459902369</c:v>
                </c:pt>
                <c:pt idx="18">
                  <c:v>716.80096777935421</c:v>
                </c:pt>
                <c:pt idx="19">
                  <c:v>721.75817919861424</c:v>
                </c:pt>
                <c:pt idx="20">
                  <c:v>727.03783579374237</c:v>
                </c:pt>
                <c:pt idx="21">
                  <c:v>732.31758701904289</c:v>
                </c:pt>
                <c:pt idx="22">
                  <c:v>737.74534665477893</c:v>
                </c:pt>
                <c:pt idx="23">
                  <c:v>743.0868488643066</c:v>
                </c:pt>
                <c:pt idx="24">
                  <c:v>748.00274137346867</c:v>
                </c:pt>
                <c:pt idx="25">
                  <c:v>754.51564085767382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1310.1477062880674</c:v>
                </c:pt>
                <c:pt idx="1">
                  <c:v>1298.2330860806464</c:v>
                </c:pt>
                <c:pt idx="2">
                  <c:v>1354.7516718539327</c:v>
                </c:pt>
                <c:pt idx="3">
                  <c:v>1405.8444045590084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1633.7343149597643</c:v>
                </c:pt>
                <c:pt idx="8">
                  <c:v>1693.2781415983345</c:v>
                </c:pt>
                <c:pt idx="9">
                  <c:v>1742.7664538158404</c:v>
                </c:pt>
                <c:pt idx="10">
                  <c:v>1817.8026955755417</c:v>
                </c:pt>
                <c:pt idx="11">
                  <c:v>1884.5065169423303</c:v>
                </c:pt>
                <c:pt idx="12">
                  <c:v>1905.7496740105457</c:v>
                </c:pt>
                <c:pt idx="13">
                  <c:v>1930.8076222817681</c:v>
                </c:pt>
                <c:pt idx="14">
                  <c:v>1955.4396232161907</c:v>
                </c:pt>
                <c:pt idx="15">
                  <c:v>1975.5453224553505</c:v>
                </c:pt>
                <c:pt idx="16">
                  <c:v>1993.5923456592177</c:v>
                </c:pt>
                <c:pt idx="17">
                  <c:v>2009.6671933812163</c:v>
                </c:pt>
                <c:pt idx="18">
                  <c:v>2025.0605551742156</c:v>
                </c:pt>
                <c:pt idx="19">
                  <c:v>2040.7764019793894</c:v>
                </c:pt>
                <c:pt idx="20">
                  <c:v>2057.2547234465715</c:v>
                </c:pt>
                <c:pt idx="21">
                  <c:v>2073.925479598905</c:v>
                </c:pt>
                <c:pt idx="22">
                  <c:v>2090.7798364177706</c:v>
                </c:pt>
                <c:pt idx="23">
                  <c:v>2107.8066306743303</c:v>
                </c:pt>
                <c:pt idx="24">
                  <c:v>2124.6905763246186</c:v>
                </c:pt>
                <c:pt idx="25">
                  <c:v>2142.0660032925416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826.31489146308013</c:v>
                </c:pt>
                <c:pt idx="2">
                  <c:v>887.62430393510522</c:v>
                </c:pt>
                <c:pt idx="3">
                  <c:v>887.43594646873078</c:v>
                </c:pt>
                <c:pt idx="4">
                  <c:v>955.63169735587621</c:v>
                </c:pt>
                <c:pt idx="5">
                  <c:v>973.69437119538441</c:v>
                </c:pt>
                <c:pt idx="6">
                  <c:v>1007.5823685379266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1036.6143404335339</c:v>
                </c:pt>
                <c:pt idx="10">
                  <c:v>1086.3785641812831</c:v>
                </c:pt>
                <c:pt idx="11">
                  <c:v>1089.9945877835976</c:v>
                </c:pt>
                <c:pt idx="12">
                  <c:v>1103.7667446475311</c:v>
                </c:pt>
                <c:pt idx="13">
                  <c:v>1117.2244034823607</c:v>
                </c:pt>
                <c:pt idx="14">
                  <c:v>1129.6001207394875</c:v>
                </c:pt>
                <c:pt idx="15">
                  <c:v>1138.9458143015379</c:v>
                </c:pt>
                <c:pt idx="16">
                  <c:v>1147.5385444568683</c:v>
                </c:pt>
                <c:pt idx="17">
                  <c:v>1155.6663080396797</c:v>
                </c:pt>
                <c:pt idx="18">
                  <c:v>1163.5918929229861</c:v>
                </c:pt>
                <c:pt idx="19">
                  <c:v>1171.1201885633745</c:v>
                </c:pt>
                <c:pt idx="20">
                  <c:v>1179.1857378895197</c:v>
                </c:pt>
                <c:pt idx="21">
                  <c:v>1186.9953703772071</c:v>
                </c:pt>
                <c:pt idx="22">
                  <c:v>1195.0852856750421</c:v>
                </c:pt>
                <c:pt idx="23">
                  <c:v>1203.1240137894958</c:v>
                </c:pt>
                <c:pt idx="24">
                  <c:v>1211.2469284538722</c:v>
                </c:pt>
                <c:pt idx="25">
                  <c:v>1219.1627293457868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482.97493080094119</c:v>
                </c:pt>
                <c:pt idx="1">
                  <c:v>478.35576303054074</c:v>
                </c:pt>
                <c:pt idx="2">
                  <c:v>490.30716379619463</c:v>
                </c:pt>
                <c:pt idx="3">
                  <c:v>479.98701441115372</c:v>
                </c:pt>
                <c:pt idx="4">
                  <c:v>495.41869576959743</c:v>
                </c:pt>
                <c:pt idx="5">
                  <c:v>502.58395382927631</c:v>
                </c:pt>
                <c:pt idx="6">
                  <c:v>487.47733051055849</c:v>
                </c:pt>
                <c:pt idx="7">
                  <c:v>509.21966240892965</c:v>
                </c:pt>
                <c:pt idx="8">
                  <c:v>495.24308022170362</c:v>
                </c:pt>
                <c:pt idx="9">
                  <c:v>485.60817651781099</c:v>
                </c:pt>
                <c:pt idx="10">
                  <c:v>491.65541103978148</c:v>
                </c:pt>
                <c:pt idx="11">
                  <c:v>509.00118875872187</c:v>
                </c:pt>
                <c:pt idx="12">
                  <c:v>504.02474789752449</c:v>
                </c:pt>
                <c:pt idx="13">
                  <c:v>500.78789944573231</c:v>
                </c:pt>
                <c:pt idx="14">
                  <c:v>497.10389674707142</c:v>
                </c:pt>
                <c:pt idx="15">
                  <c:v>493.10094672414425</c:v>
                </c:pt>
                <c:pt idx="16">
                  <c:v>489.53938564304923</c:v>
                </c:pt>
                <c:pt idx="17">
                  <c:v>486.59315964885468</c:v>
                </c:pt>
                <c:pt idx="18">
                  <c:v>484.04182860320736</c:v>
                </c:pt>
                <c:pt idx="19">
                  <c:v>481.67906300247017</c:v>
                </c:pt>
                <c:pt idx="20">
                  <c:v>479.1290762888346</c:v>
                </c:pt>
                <c:pt idx="21">
                  <c:v>476.38832827740271</c:v>
                </c:pt>
                <c:pt idx="22">
                  <c:v>473.47999270758208</c:v>
                </c:pt>
                <c:pt idx="23">
                  <c:v>470.9789135875842</c:v>
                </c:pt>
                <c:pt idx="24">
                  <c:v>469.36000152295321</c:v>
                </c:pt>
                <c:pt idx="25">
                  <c:v>464.92295826514766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357.14238524572465</c:v>
                </c:pt>
                <c:pt idx="2">
                  <c:v>376.54939196463755</c:v>
                </c:pt>
                <c:pt idx="3">
                  <c:v>400.21202800139224</c:v>
                </c:pt>
                <c:pt idx="4">
                  <c:v>425.23669816499637</c:v>
                </c:pt>
                <c:pt idx="5">
                  <c:v>438.35962363952035</c:v>
                </c:pt>
                <c:pt idx="6">
                  <c:v>441.2140063557394</c:v>
                </c:pt>
                <c:pt idx="7">
                  <c:v>450.62301319995896</c:v>
                </c:pt>
                <c:pt idx="8">
                  <c:v>423.51913850109952</c:v>
                </c:pt>
                <c:pt idx="9">
                  <c:v>424.44137534224808</c:v>
                </c:pt>
                <c:pt idx="10">
                  <c:v>361.32803491033229</c:v>
                </c:pt>
                <c:pt idx="11">
                  <c:v>369.9324547687396</c:v>
                </c:pt>
                <c:pt idx="12">
                  <c:v>373.03328021453638</c:v>
                </c:pt>
                <c:pt idx="13">
                  <c:v>379.22637728216893</c:v>
                </c:pt>
                <c:pt idx="14">
                  <c:v>384.23137845673375</c:v>
                </c:pt>
                <c:pt idx="15">
                  <c:v>386.51135776538581</c:v>
                </c:pt>
                <c:pt idx="16">
                  <c:v>388.50724600179217</c:v>
                </c:pt>
                <c:pt idx="17">
                  <c:v>390.81484827180242</c:v>
                </c:pt>
                <c:pt idx="18">
                  <c:v>392.60426320134366</c:v>
                </c:pt>
                <c:pt idx="19">
                  <c:v>394.26676818928865</c:v>
                </c:pt>
                <c:pt idx="20">
                  <c:v>396.11003991486257</c:v>
                </c:pt>
                <c:pt idx="21">
                  <c:v>397.83483566182935</c:v>
                </c:pt>
                <c:pt idx="22">
                  <c:v>399.47869244449441</c:v>
                </c:pt>
                <c:pt idx="23">
                  <c:v>401.05815048903816</c:v>
                </c:pt>
                <c:pt idx="24">
                  <c:v>402.19115460784025</c:v>
                </c:pt>
                <c:pt idx="25">
                  <c:v>404.08205208123724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322.42124479227056</c:v>
                </c:pt>
                <c:pt idx="1">
                  <c:v>317.98704985290794</c:v>
                </c:pt>
                <c:pt idx="2">
                  <c:v>319.78046811731275</c:v>
                </c:pt>
                <c:pt idx="3">
                  <c:v>346.63256793742835</c:v>
                </c:pt>
                <c:pt idx="4">
                  <c:v>357.57627012466196</c:v>
                </c:pt>
                <c:pt idx="5">
                  <c:v>359.29436580653038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369.44880915377757</c:v>
                </c:pt>
                <c:pt idx="9">
                  <c:v>380.34278918345063</c:v>
                </c:pt>
                <c:pt idx="10">
                  <c:v>357.81304498223398</c:v>
                </c:pt>
                <c:pt idx="11">
                  <c:v>356.79429618754392</c:v>
                </c:pt>
                <c:pt idx="12">
                  <c:v>359.96737982552139</c:v>
                </c:pt>
                <c:pt idx="13">
                  <c:v>363.24348550580208</c:v>
                </c:pt>
                <c:pt idx="14">
                  <c:v>366.59929070022997</c:v>
                </c:pt>
                <c:pt idx="15">
                  <c:v>368.93688119502292</c:v>
                </c:pt>
                <c:pt idx="16">
                  <c:v>370.97563201068334</c:v>
                </c:pt>
                <c:pt idx="17">
                  <c:v>372.87764198680776</c:v>
                </c:pt>
                <c:pt idx="18">
                  <c:v>374.85579461775836</c:v>
                </c:pt>
                <c:pt idx="19">
                  <c:v>376.56789267421834</c:v>
                </c:pt>
                <c:pt idx="20">
                  <c:v>378.44787846482728</c:v>
                </c:pt>
                <c:pt idx="21">
                  <c:v>380.35927454221269</c:v>
                </c:pt>
                <c:pt idx="22">
                  <c:v>382.30613240550986</c:v>
                </c:pt>
                <c:pt idx="23">
                  <c:v>384.27543710148984</c:v>
                </c:pt>
                <c:pt idx="24">
                  <c:v>386.39664076103918</c:v>
                </c:pt>
                <c:pt idx="25">
                  <c:v>388.66518117574867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356.86689350688653</c:v>
                </c:pt>
                <c:pt idx="2">
                  <c:v>384.79682233385273</c:v>
                </c:pt>
                <c:pt idx="3">
                  <c:v>373.49909770617461</c:v>
                </c:pt>
                <c:pt idx="4">
                  <c:v>380.03060639308478</c:v>
                </c:pt>
                <c:pt idx="5">
                  <c:v>395.87696921498451</c:v>
                </c:pt>
                <c:pt idx="6">
                  <c:v>383.18659384826009</c:v>
                </c:pt>
                <c:pt idx="7">
                  <c:v>385.62805559726996</c:v>
                </c:pt>
                <c:pt idx="8">
                  <c:v>392.86995642517024</c:v>
                </c:pt>
                <c:pt idx="9">
                  <c:v>368.36121865662739</c:v>
                </c:pt>
                <c:pt idx="10">
                  <c:v>362.25148848966069</c:v>
                </c:pt>
                <c:pt idx="11">
                  <c:v>364.54169197947789</c:v>
                </c:pt>
                <c:pt idx="12">
                  <c:v>363.94397892838771</c:v>
                </c:pt>
                <c:pt idx="13">
                  <c:v>365.43206239693143</c:v>
                </c:pt>
                <c:pt idx="14">
                  <c:v>366.65304279326256</c:v>
                </c:pt>
                <c:pt idx="15">
                  <c:v>367.05757882710748</c:v>
                </c:pt>
                <c:pt idx="16">
                  <c:v>367.00640709166737</c:v>
                </c:pt>
                <c:pt idx="17">
                  <c:v>366.99692036855913</c:v>
                </c:pt>
                <c:pt idx="18">
                  <c:v>367.00460449226858</c:v>
                </c:pt>
                <c:pt idx="19">
                  <c:v>366.97946885856072</c:v>
                </c:pt>
                <c:pt idx="20">
                  <c:v>366.96806257467318</c:v>
                </c:pt>
                <c:pt idx="21">
                  <c:v>366.98653113774424</c:v>
                </c:pt>
                <c:pt idx="22">
                  <c:v>366.98046985739398</c:v>
                </c:pt>
                <c:pt idx="23">
                  <c:v>366.99017452476716</c:v>
                </c:pt>
                <c:pt idx="24">
                  <c:v>366.87794435567952</c:v>
                </c:pt>
                <c:pt idx="25">
                  <c:v>366.77583989108564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190.96690585818075</c:v>
                </c:pt>
                <c:pt idx="1">
                  <c:v>194.02483246038665</c:v>
                </c:pt>
                <c:pt idx="2">
                  <c:v>199.19711273592011</c:v>
                </c:pt>
                <c:pt idx="3">
                  <c:v>201.01396587850198</c:v>
                </c:pt>
                <c:pt idx="4">
                  <c:v>216.71027999086741</c:v>
                </c:pt>
                <c:pt idx="5">
                  <c:v>217.73119521877723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228.80660348906687</c:v>
                </c:pt>
                <c:pt idx="9">
                  <c:v>240.42270316164121</c:v>
                </c:pt>
                <c:pt idx="10">
                  <c:v>215.03062773390704</c:v>
                </c:pt>
                <c:pt idx="11">
                  <c:v>227.50984802560836</c:v>
                </c:pt>
                <c:pt idx="12">
                  <c:v>229.27701506289864</c:v>
                </c:pt>
                <c:pt idx="13">
                  <c:v>230.70974782489341</c:v>
                </c:pt>
                <c:pt idx="14">
                  <c:v>231.45696280427313</c:v>
                </c:pt>
                <c:pt idx="15">
                  <c:v>231.20871481652688</c:v>
                </c:pt>
                <c:pt idx="16">
                  <c:v>230.82370193328885</c:v>
                </c:pt>
                <c:pt idx="17">
                  <c:v>230.36196863071089</c:v>
                </c:pt>
                <c:pt idx="18">
                  <c:v>229.94194839389382</c:v>
                </c:pt>
                <c:pt idx="19">
                  <c:v>229.50973312462858</c:v>
                </c:pt>
                <c:pt idx="20">
                  <c:v>229.17269717922639</c:v>
                </c:pt>
                <c:pt idx="21">
                  <c:v>228.82177786839389</c:v>
                </c:pt>
                <c:pt idx="22">
                  <c:v>228.55840275528226</c:v>
                </c:pt>
                <c:pt idx="23">
                  <c:v>228.33676490821821</c:v>
                </c:pt>
                <c:pt idx="24">
                  <c:v>228.08257276804881</c:v>
                </c:pt>
                <c:pt idx="25">
                  <c:v>227.80927676182844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497.20591960234361</c:v>
                </c:pt>
                <c:pt idx="2">
                  <c:v>507.26639284531785</c:v>
                </c:pt>
                <c:pt idx="3">
                  <c:v>529.89024033632461</c:v>
                </c:pt>
                <c:pt idx="4">
                  <c:v>544.4223769163666</c:v>
                </c:pt>
                <c:pt idx="5">
                  <c:v>546.36954243099899</c:v>
                </c:pt>
                <c:pt idx="6">
                  <c:v>549.50248690025637</c:v>
                </c:pt>
                <c:pt idx="7">
                  <c:v>549.09925807510933</c:v>
                </c:pt>
                <c:pt idx="8">
                  <c:v>553.35549429584955</c:v>
                </c:pt>
                <c:pt idx="9">
                  <c:v>571.14797328154771</c:v>
                </c:pt>
                <c:pt idx="10">
                  <c:v>522.75904370488058</c:v>
                </c:pt>
                <c:pt idx="11">
                  <c:v>519.82758010300722</c:v>
                </c:pt>
                <c:pt idx="12">
                  <c:v>518.12406764587843</c:v>
                </c:pt>
                <c:pt idx="13">
                  <c:v>520.30197489134355</c:v>
                </c:pt>
                <c:pt idx="14">
                  <c:v>522.16849187843582</c:v>
                </c:pt>
                <c:pt idx="15">
                  <c:v>522.07969182023783</c:v>
                </c:pt>
                <c:pt idx="16">
                  <c:v>521.38017424022507</c:v>
                </c:pt>
                <c:pt idx="17">
                  <c:v>520.61390507334795</c:v>
                </c:pt>
                <c:pt idx="18">
                  <c:v>520.24114481497122</c:v>
                </c:pt>
                <c:pt idx="19">
                  <c:v>519.77130440944939</c:v>
                </c:pt>
                <c:pt idx="20">
                  <c:v>519.53694844774429</c:v>
                </c:pt>
                <c:pt idx="21">
                  <c:v>519.2978155172608</c:v>
                </c:pt>
                <c:pt idx="22">
                  <c:v>518.96584108214438</c:v>
                </c:pt>
                <c:pt idx="23">
                  <c:v>518.40606606076585</c:v>
                </c:pt>
                <c:pt idx="24">
                  <c:v>517.93643983247784</c:v>
                </c:pt>
                <c:pt idx="25">
                  <c:v>517.78431832895296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533.65917875748391</c:v>
                </c:pt>
                <c:pt idx="2">
                  <c:v>569.12067241773093</c:v>
                </c:pt>
                <c:pt idx="3">
                  <c:v>573.61373470128376</c:v>
                </c:pt>
                <c:pt idx="4">
                  <c:v>609.08411355202441</c:v>
                </c:pt>
                <c:pt idx="5">
                  <c:v>626.95060123201677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704.06272479003394</c:v>
                </c:pt>
                <c:pt idx="9">
                  <c:v>725.35796960730238</c:v>
                </c:pt>
                <c:pt idx="10">
                  <c:v>727.441089382379</c:v>
                </c:pt>
                <c:pt idx="11">
                  <c:v>670.65283545097236</c:v>
                </c:pt>
                <c:pt idx="12">
                  <c:v>678.40411176717475</c:v>
                </c:pt>
                <c:pt idx="13">
                  <c:v>687.02342688899444</c:v>
                </c:pt>
                <c:pt idx="14">
                  <c:v>695.11019266431015</c:v>
                </c:pt>
                <c:pt idx="15">
                  <c:v>701.31969209468525</c:v>
                </c:pt>
                <c:pt idx="16">
                  <c:v>707.03356296321294</c:v>
                </c:pt>
                <c:pt idx="17">
                  <c:v>711.96505459902369</c:v>
                </c:pt>
                <c:pt idx="18">
                  <c:v>716.80096777935421</c:v>
                </c:pt>
                <c:pt idx="19">
                  <c:v>721.75817919861424</c:v>
                </c:pt>
                <c:pt idx="20">
                  <c:v>727.03783579374237</c:v>
                </c:pt>
                <c:pt idx="21">
                  <c:v>732.31758701904289</c:v>
                </c:pt>
                <c:pt idx="22">
                  <c:v>737.74534665477893</c:v>
                </c:pt>
                <c:pt idx="23">
                  <c:v>743.0868488643066</c:v>
                </c:pt>
                <c:pt idx="24">
                  <c:v>748.00274137346867</c:v>
                </c:pt>
                <c:pt idx="25">
                  <c:v>754.51564085767382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1310.1477062880674</c:v>
                </c:pt>
                <c:pt idx="1">
                  <c:v>1298.2330860806464</c:v>
                </c:pt>
                <c:pt idx="2">
                  <c:v>1354.7516718539327</c:v>
                </c:pt>
                <c:pt idx="3">
                  <c:v>1405.8444045590084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1633.7343149597643</c:v>
                </c:pt>
                <c:pt idx="8">
                  <c:v>1693.2781415983345</c:v>
                </c:pt>
                <c:pt idx="9">
                  <c:v>1742.7664538158404</c:v>
                </c:pt>
                <c:pt idx="10">
                  <c:v>1817.8026955755417</c:v>
                </c:pt>
                <c:pt idx="11">
                  <c:v>1884.5065169423303</c:v>
                </c:pt>
                <c:pt idx="12">
                  <c:v>1905.7496740105457</c:v>
                </c:pt>
                <c:pt idx="13">
                  <c:v>1930.8076222817681</c:v>
                </c:pt>
                <c:pt idx="14">
                  <c:v>1955.4396232161907</c:v>
                </c:pt>
                <c:pt idx="15">
                  <c:v>1975.5453224553505</c:v>
                </c:pt>
                <c:pt idx="16">
                  <c:v>1993.5923456592177</c:v>
                </c:pt>
                <c:pt idx="17">
                  <c:v>2009.6671933812163</c:v>
                </c:pt>
                <c:pt idx="18">
                  <c:v>2025.0605551742156</c:v>
                </c:pt>
                <c:pt idx="19">
                  <c:v>2040.7764019793894</c:v>
                </c:pt>
                <c:pt idx="20">
                  <c:v>2057.2547234465715</c:v>
                </c:pt>
                <c:pt idx="21">
                  <c:v>2073.925479598905</c:v>
                </c:pt>
                <c:pt idx="22">
                  <c:v>2090.7798364177706</c:v>
                </c:pt>
                <c:pt idx="23">
                  <c:v>2107.8066306743303</c:v>
                </c:pt>
                <c:pt idx="24">
                  <c:v>2124.6905763246186</c:v>
                </c:pt>
                <c:pt idx="25">
                  <c:v>2142.0660032925416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826.31489146308013</c:v>
                </c:pt>
                <c:pt idx="2">
                  <c:v>887.62430393510522</c:v>
                </c:pt>
                <c:pt idx="3">
                  <c:v>887.43594646873078</c:v>
                </c:pt>
                <c:pt idx="4">
                  <c:v>955.63169735587621</c:v>
                </c:pt>
                <c:pt idx="5">
                  <c:v>973.69437119538441</c:v>
                </c:pt>
                <c:pt idx="6">
                  <c:v>1007.5823685379266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1036.6143404335339</c:v>
                </c:pt>
                <c:pt idx="10">
                  <c:v>1086.3785641812831</c:v>
                </c:pt>
                <c:pt idx="11">
                  <c:v>1089.9945877835976</c:v>
                </c:pt>
                <c:pt idx="12">
                  <c:v>1103.7667446475311</c:v>
                </c:pt>
                <c:pt idx="13">
                  <c:v>1117.2244034823607</c:v>
                </c:pt>
                <c:pt idx="14">
                  <c:v>1129.6001207394875</c:v>
                </c:pt>
                <c:pt idx="15">
                  <c:v>1138.9458143015379</c:v>
                </c:pt>
                <c:pt idx="16">
                  <c:v>1147.5385444568683</c:v>
                </c:pt>
                <c:pt idx="17">
                  <c:v>1155.6663080396797</c:v>
                </c:pt>
                <c:pt idx="18">
                  <c:v>1163.5918929229861</c:v>
                </c:pt>
                <c:pt idx="19">
                  <c:v>1171.1201885633745</c:v>
                </c:pt>
                <c:pt idx="20">
                  <c:v>1179.1857378895197</c:v>
                </c:pt>
                <c:pt idx="21">
                  <c:v>1186.9953703772071</c:v>
                </c:pt>
                <c:pt idx="22">
                  <c:v>1195.0852856750421</c:v>
                </c:pt>
                <c:pt idx="23">
                  <c:v>1203.1240137894958</c:v>
                </c:pt>
                <c:pt idx="24">
                  <c:v>1211.2469284538722</c:v>
                </c:pt>
                <c:pt idx="25">
                  <c:v>1219.1627293457868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482.97493080094119</c:v>
                </c:pt>
                <c:pt idx="1">
                  <c:v>478.35576303054074</c:v>
                </c:pt>
                <c:pt idx="2">
                  <c:v>490.30716379619463</c:v>
                </c:pt>
                <c:pt idx="3">
                  <c:v>479.98701441115372</c:v>
                </c:pt>
                <c:pt idx="4">
                  <c:v>495.41869576959743</c:v>
                </c:pt>
                <c:pt idx="5">
                  <c:v>502.58395382927631</c:v>
                </c:pt>
                <c:pt idx="6">
                  <c:v>487.47733051055849</c:v>
                </c:pt>
                <c:pt idx="7">
                  <c:v>509.21966240892965</c:v>
                </c:pt>
                <c:pt idx="8">
                  <c:v>495.24308022170362</c:v>
                </c:pt>
                <c:pt idx="9">
                  <c:v>485.60817651781099</c:v>
                </c:pt>
                <c:pt idx="10">
                  <c:v>491.65541103978148</c:v>
                </c:pt>
                <c:pt idx="11">
                  <c:v>509.00118875872187</c:v>
                </c:pt>
                <c:pt idx="12">
                  <c:v>504.02474789752449</c:v>
                </c:pt>
                <c:pt idx="13">
                  <c:v>500.78789944573231</c:v>
                </c:pt>
                <c:pt idx="14">
                  <c:v>497.10389674707142</c:v>
                </c:pt>
                <c:pt idx="15">
                  <c:v>493.10094672414425</c:v>
                </c:pt>
                <c:pt idx="16">
                  <c:v>489.53938564304923</c:v>
                </c:pt>
                <c:pt idx="17">
                  <c:v>486.59315964885468</c:v>
                </c:pt>
                <c:pt idx="18">
                  <c:v>484.04182860320736</c:v>
                </c:pt>
                <c:pt idx="19">
                  <c:v>481.67906300247017</c:v>
                </c:pt>
                <c:pt idx="20">
                  <c:v>479.1290762888346</c:v>
                </c:pt>
                <c:pt idx="21">
                  <c:v>476.38832827740271</c:v>
                </c:pt>
                <c:pt idx="22">
                  <c:v>473.47999270758208</c:v>
                </c:pt>
                <c:pt idx="23">
                  <c:v>470.9789135875842</c:v>
                </c:pt>
                <c:pt idx="24">
                  <c:v>469.36000152295321</c:v>
                </c:pt>
                <c:pt idx="25">
                  <c:v>464.92295826514766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357.14238524572465</c:v>
                </c:pt>
                <c:pt idx="2">
                  <c:v>376.54939196463755</c:v>
                </c:pt>
                <c:pt idx="3">
                  <c:v>400.21202800139224</c:v>
                </c:pt>
                <c:pt idx="4">
                  <c:v>425.23669816499637</c:v>
                </c:pt>
                <c:pt idx="5">
                  <c:v>438.35962363952035</c:v>
                </c:pt>
                <c:pt idx="6">
                  <c:v>441.2140063557394</c:v>
                </c:pt>
                <c:pt idx="7">
                  <c:v>450.62301319995896</c:v>
                </c:pt>
                <c:pt idx="8">
                  <c:v>423.51913850109952</c:v>
                </c:pt>
                <c:pt idx="9">
                  <c:v>424.44137534224808</c:v>
                </c:pt>
                <c:pt idx="10">
                  <c:v>361.32803491033229</c:v>
                </c:pt>
                <c:pt idx="11">
                  <c:v>369.9324547687396</c:v>
                </c:pt>
                <c:pt idx="12">
                  <c:v>373.03328021453638</c:v>
                </c:pt>
                <c:pt idx="13">
                  <c:v>379.22637728216893</c:v>
                </c:pt>
                <c:pt idx="14">
                  <c:v>384.23137845673375</c:v>
                </c:pt>
                <c:pt idx="15">
                  <c:v>386.51135776538581</c:v>
                </c:pt>
                <c:pt idx="16">
                  <c:v>388.50724600179217</c:v>
                </c:pt>
                <c:pt idx="17">
                  <c:v>390.81484827180242</c:v>
                </c:pt>
                <c:pt idx="18">
                  <c:v>392.60426320134366</c:v>
                </c:pt>
                <c:pt idx="19">
                  <c:v>394.26676818928865</c:v>
                </c:pt>
                <c:pt idx="20">
                  <c:v>396.11003991486257</c:v>
                </c:pt>
                <c:pt idx="21">
                  <c:v>397.83483566182935</c:v>
                </c:pt>
                <c:pt idx="22">
                  <c:v>399.47869244449441</c:v>
                </c:pt>
                <c:pt idx="23">
                  <c:v>401.05815048903816</c:v>
                </c:pt>
                <c:pt idx="24">
                  <c:v>402.19115460784025</c:v>
                </c:pt>
                <c:pt idx="25">
                  <c:v>404.08205208123724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322.42124479227056</c:v>
                </c:pt>
                <c:pt idx="1">
                  <c:v>317.98704985290794</c:v>
                </c:pt>
                <c:pt idx="2">
                  <c:v>319.78046811731275</c:v>
                </c:pt>
                <c:pt idx="3">
                  <c:v>346.63256793742835</c:v>
                </c:pt>
                <c:pt idx="4">
                  <c:v>357.57627012466196</c:v>
                </c:pt>
                <c:pt idx="5">
                  <c:v>359.29436580653038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369.44880915377757</c:v>
                </c:pt>
                <c:pt idx="9">
                  <c:v>380.34278918345063</c:v>
                </c:pt>
                <c:pt idx="10">
                  <c:v>357.81304498223398</c:v>
                </c:pt>
                <c:pt idx="11">
                  <c:v>356.79429618754392</c:v>
                </c:pt>
                <c:pt idx="12">
                  <c:v>359.96737982552139</c:v>
                </c:pt>
                <c:pt idx="13">
                  <c:v>363.24348550580208</c:v>
                </c:pt>
                <c:pt idx="14">
                  <c:v>366.59929070022997</c:v>
                </c:pt>
                <c:pt idx="15">
                  <c:v>368.93688119502292</c:v>
                </c:pt>
                <c:pt idx="16">
                  <c:v>370.97563201068334</c:v>
                </c:pt>
                <c:pt idx="17">
                  <c:v>372.87764198680776</c:v>
                </c:pt>
                <c:pt idx="18">
                  <c:v>374.85579461775836</c:v>
                </c:pt>
                <c:pt idx="19">
                  <c:v>376.56789267421834</c:v>
                </c:pt>
                <c:pt idx="20">
                  <c:v>378.44787846482728</c:v>
                </c:pt>
                <c:pt idx="21">
                  <c:v>380.35927454221269</c:v>
                </c:pt>
                <c:pt idx="22">
                  <c:v>382.30613240550986</c:v>
                </c:pt>
                <c:pt idx="23">
                  <c:v>384.27543710148984</c:v>
                </c:pt>
                <c:pt idx="24">
                  <c:v>386.39664076103918</c:v>
                </c:pt>
                <c:pt idx="25">
                  <c:v>388.66518117574867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356.86689350688653</c:v>
                </c:pt>
                <c:pt idx="2">
                  <c:v>384.79682233385273</c:v>
                </c:pt>
                <c:pt idx="3">
                  <c:v>373.49909770617461</c:v>
                </c:pt>
                <c:pt idx="4">
                  <c:v>380.03060639308478</c:v>
                </c:pt>
                <c:pt idx="5">
                  <c:v>395.87696921498451</c:v>
                </c:pt>
                <c:pt idx="6">
                  <c:v>383.18659384826009</c:v>
                </c:pt>
                <c:pt idx="7">
                  <c:v>385.62805559726996</c:v>
                </c:pt>
                <c:pt idx="8">
                  <c:v>392.86995642517024</c:v>
                </c:pt>
                <c:pt idx="9">
                  <c:v>368.36121865662739</c:v>
                </c:pt>
                <c:pt idx="10">
                  <c:v>362.25148848966069</c:v>
                </c:pt>
                <c:pt idx="11">
                  <c:v>364.54169197947789</c:v>
                </c:pt>
                <c:pt idx="12">
                  <c:v>363.94397892838771</c:v>
                </c:pt>
                <c:pt idx="13">
                  <c:v>365.43206239693143</c:v>
                </c:pt>
                <c:pt idx="14">
                  <c:v>366.65304279326256</c:v>
                </c:pt>
                <c:pt idx="15">
                  <c:v>367.05757882710748</c:v>
                </c:pt>
                <c:pt idx="16">
                  <c:v>367.00640709166737</c:v>
                </c:pt>
                <c:pt idx="17">
                  <c:v>366.99692036855913</c:v>
                </c:pt>
                <c:pt idx="18">
                  <c:v>367.00460449226858</c:v>
                </c:pt>
                <c:pt idx="19">
                  <c:v>366.97946885856072</c:v>
                </c:pt>
                <c:pt idx="20">
                  <c:v>366.96806257467318</c:v>
                </c:pt>
                <c:pt idx="21">
                  <c:v>366.98653113774424</c:v>
                </c:pt>
                <c:pt idx="22">
                  <c:v>366.98046985739398</c:v>
                </c:pt>
                <c:pt idx="23">
                  <c:v>366.99017452476716</c:v>
                </c:pt>
                <c:pt idx="24">
                  <c:v>366.87794435567952</c:v>
                </c:pt>
                <c:pt idx="25">
                  <c:v>366.77583989108564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190.96690585818075</c:v>
                </c:pt>
                <c:pt idx="1">
                  <c:v>194.02483246038665</c:v>
                </c:pt>
                <c:pt idx="2">
                  <c:v>199.19711273592011</c:v>
                </c:pt>
                <c:pt idx="3">
                  <c:v>201.01396587850198</c:v>
                </c:pt>
                <c:pt idx="4">
                  <c:v>216.71027999086741</c:v>
                </c:pt>
                <c:pt idx="5">
                  <c:v>217.73119521877723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228.80660348906687</c:v>
                </c:pt>
                <c:pt idx="9">
                  <c:v>240.42270316164121</c:v>
                </c:pt>
                <c:pt idx="10">
                  <c:v>215.03062773390704</c:v>
                </c:pt>
                <c:pt idx="11">
                  <c:v>227.50984802560836</c:v>
                </c:pt>
                <c:pt idx="12">
                  <c:v>229.27701506289864</c:v>
                </c:pt>
                <c:pt idx="13">
                  <c:v>230.70974782489341</c:v>
                </c:pt>
                <c:pt idx="14">
                  <c:v>231.45696280427313</c:v>
                </c:pt>
                <c:pt idx="15">
                  <c:v>231.20871481652688</c:v>
                </c:pt>
                <c:pt idx="16">
                  <c:v>230.82370193328885</c:v>
                </c:pt>
                <c:pt idx="17">
                  <c:v>230.36196863071089</c:v>
                </c:pt>
                <c:pt idx="18">
                  <c:v>229.94194839389382</c:v>
                </c:pt>
                <c:pt idx="19">
                  <c:v>229.50973312462858</c:v>
                </c:pt>
                <c:pt idx="20">
                  <c:v>229.17269717922639</c:v>
                </c:pt>
                <c:pt idx="21">
                  <c:v>228.82177786839389</c:v>
                </c:pt>
                <c:pt idx="22">
                  <c:v>228.55840275528226</c:v>
                </c:pt>
                <c:pt idx="23">
                  <c:v>228.33676490821821</c:v>
                </c:pt>
                <c:pt idx="24">
                  <c:v>228.08257276804881</c:v>
                </c:pt>
                <c:pt idx="25">
                  <c:v>227.80927676182844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497.20591960234361</c:v>
                </c:pt>
                <c:pt idx="2">
                  <c:v>507.26639284531785</c:v>
                </c:pt>
                <c:pt idx="3">
                  <c:v>529.89024033632461</c:v>
                </c:pt>
                <c:pt idx="4">
                  <c:v>544.4223769163666</c:v>
                </c:pt>
                <c:pt idx="5">
                  <c:v>546.36954243099899</c:v>
                </c:pt>
                <c:pt idx="6">
                  <c:v>549.50248690025637</c:v>
                </c:pt>
                <c:pt idx="7">
                  <c:v>549.09925807510933</c:v>
                </c:pt>
                <c:pt idx="8">
                  <c:v>553.35549429584955</c:v>
                </c:pt>
                <c:pt idx="9">
                  <c:v>571.14797328154771</c:v>
                </c:pt>
                <c:pt idx="10">
                  <c:v>522.75904370488058</c:v>
                </c:pt>
                <c:pt idx="11">
                  <c:v>519.82758010300722</c:v>
                </c:pt>
                <c:pt idx="12">
                  <c:v>518.12406764587843</c:v>
                </c:pt>
                <c:pt idx="13">
                  <c:v>520.30197489134355</c:v>
                </c:pt>
                <c:pt idx="14">
                  <c:v>522.16849187843582</c:v>
                </c:pt>
                <c:pt idx="15">
                  <c:v>522.07969182023783</c:v>
                </c:pt>
                <c:pt idx="16">
                  <c:v>521.38017424022507</c:v>
                </c:pt>
                <c:pt idx="17">
                  <c:v>520.61390507334795</c:v>
                </c:pt>
                <c:pt idx="18">
                  <c:v>520.24114481497122</c:v>
                </c:pt>
                <c:pt idx="19">
                  <c:v>519.77130440944939</c:v>
                </c:pt>
                <c:pt idx="20">
                  <c:v>519.53694844774429</c:v>
                </c:pt>
                <c:pt idx="21">
                  <c:v>519.2978155172608</c:v>
                </c:pt>
                <c:pt idx="22">
                  <c:v>518.96584108214438</c:v>
                </c:pt>
                <c:pt idx="23">
                  <c:v>518.40606606076585</c:v>
                </c:pt>
                <c:pt idx="24">
                  <c:v>517.93643983247784</c:v>
                </c:pt>
                <c:pt idx="25">
                  <c:v>517.78431832895296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754.51564085767382</c:v>
                </c:pt>
                <c:pt idx="1">
                  <c:v>2142.0660032925416</c:v>
                </c:pt>
                <c:pt idx="2">
                  <c:v>1219.1627293457868</c:v>
                </c:pt>
                <c:pt idx="3">
                  <c:v>464.92295826514766</c:v>
                </c:pt>
                <c:pt idx="4">
                  <c:v>404.08205208123724</c:v>
                </c:pt>
                <c:pt idx="5">
                  <c:v>388.66518117574867</c:v>
                </c:pt>
                <c:pt idx="6">
                  <c:v>366.77583989108564</c:v>
                </c:pt>
                <c:pt idx="7">
                  <c:v>227.80927676182844</c:v>
                </c:pt>
                <c:pt idx="8">
                  <c:v>517.78431832895296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727.441089382379</c:v>
                </c:pt>
                <c:pt idx="1">
                  <c:v>1817.8026955755417</c:v>
                </c:pt>
                <c:pt idx="2">
                  <c:v>1086.3785641812831</c:v>
                </c:pt>
                <c:pt idx="3">
                  <c:v>491.65541103978148</c:v>
                </c:pt>
                <c:pt idx="4">
                  <c:v>361.32803491033229</c:v>
                </c:pt>
                <c:pt idx="5">
                  <c:v>357.81304498223398</c:v>
                </c:pt>
                <c:pt idx="6">
                  <c:v>362.25148848966069</c:v>
                </c:pt>
                <c:pt idx="7">
                  <c:v>215.03062773390704</c:v>
                </c:pt>
                <c:pt idx="8">
                  <c:v>522.75904370488058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11.633376024512588</c:v>
                </c:pt>
                <c:pt idx="1">
                  <c:v>33.027094385081909</c:v>
                </c:pt>
                <c:pt idx="2">
                  <c:v>18.797461175792876</c:v>
                </c:pt>
                <c:pt idx="3">
                  <c:v>7.1683386043252044</c:v>
                </c:pt>
                <c:pt idx="4">
                  <c:v>6.2302730414894638</c:v>
                </c:pt>
                <c:pt idx="5">
                  <c:v>5.9925705385154435</c:v>
                </c:pt>
                <c:pt idx="6">
                  <c:v>5.6550733094269789</c:v>
                </c:pt>
                <c:pt idx="7">
                  <c:v>3.5124400806722571</c:v>
                </c:pt>
                <c:pt idx="8">
                  <c:v>7.9833728401832795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12.241413310016037</c:v>
                </c:pt>
                <c:pt idx="1">
                  <c:v>30.590070367752443</c:v>
                </c:pt>
                <c:pt idx="2">
                  <c:v>18.281630236994157</c:v>
                </c:pt>
                <c:pt idx="3">
                  <c:v>8.2736006811956919</c:v>
                </c:pt>
                <c:pt idx="4">
                  <c:v>6.0804453864280497</c:v>
                </c:pt>
                <c:pt idx="5">
                  <c:v>6.0212949684513486</c:v>
                </c:pt>
                <c:pt idx="6">
                  <c:v>6.095985307257612</c:v>
                </c:pt>
                <c:pt idx="7">
                  <c:v>3.6185456483326273</c:v>
                </c:pt>
                <c:pt idx="8">
                  <c:v>8.7970140935720327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11.237921441492901</c:v>
                </c:pt>
                <c:pt idx="1">
                  <c:v>27.210162058083835</c:v>
                </c:pt>
                <c:pt idx="2">
                  <c:v>17.453210556006983</c:v>
                </c:pt>
                <c:pt idx="3">
                  <c:v>9.0086826295236904</c:v>
                </c:pt>
                <c:pt idx="4">
                  <c:v>7.8574787294290473</c:v>
                </c:pt>
                <c:pt idx="5">
                  <c:v>6.4402551801853285</c:v>
                </c:pt>
                <c:pt idx="6">
                  <c:v>7.0959885384780295</c:v>
                </c:pt>
                <c:pt idx="7">
                  <c:v>3.9027733005163268</c:v>
                </c:pt>
                <c:pt idx="8">
                  <c:v>9.7935275662838492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0.10050041391266414</c:v>
                </c:pt>
                <c:pt idx="1">
                  <c:v>0.10981116030887833</c:v>
                </c:pt>
                <c:pt idx="2">
                  <c:v>0.11182484052477179</c:v>
                </c:pt>
                <c:pt idx="3">
                  <c:v>0.1103500383890596</c:v>
                </c:pt>
                <c:pt idx="4">
                  <c:v>0.11093898862240544</c:v>
                </c:pt>
                <c:pt idx="5">
                  <c:v>0.11237921441492901</c:v>
                </c:pt>
                <c:pt idx="6">
                  <c:v>0.11352986370633127</c:v>
                </c:pt>
                <c:pt idx="7">
                  <c:v>0.11662728519840816</c:v>
                </c:pt>
                <c:pt idx="8">
                  <c:v>0.11916117411197445</c:v>
                </c:pt>
                <c:pt idx="9">
                  <c:v>0.12139754335766872</c:v>
                </c:pt>
                <c:pt idx="10">
                  <c:v>0.12241413310016037</c:v>
                </c:pt>
                <c:pt idx="11">
                  <c:v>0.11191049258446524</c:v>
                </c:pt>
                <c:pt idx="12">
                  <c:v>0.1123875757095168</c:v>
                </c:pt>
                <c:pt idx="13">
                  <c:v>0.11272367821867139</c:v>
                </c:pt>
                <c:pt idx="14">
                  <c:v>0.11305614074255387</c:v>
                </c:pt>
                <c:pt idx="15">
                  <c:v>0.11339580120618273</c:v>
                </c:pt>
                <c:pt idx="16">
                  <c:v>0.11373687410299123</c:v>
                </c:pt>
                <c:pt idx="17">
                  <c:v>0.11399544581836707</c:v>
                </c:pt>
                <c:pt idx="18">
                  <c:v>0.11424683303828975</c:v>
                </c:pt>
                <c:pt idx="19">
                  <c:v>0.11452063628144242</c:v>
                </c:pt>
                <c:pt idx="20">
                  <c:v>0.11480433602944871</c:v>
                </c:pt>
                <c:pt idx="21">
                  <c:v>0.11509130735258208</c:v>
                </c:pt>
                <c:pt idx="22">
                  <c:v>0.11539206908627034</c:v>
                </c:pt>
                <c:pt idx="23">
                  <c:v>0.11567240994745959</c:v>
                </c:pt>
                <c:pt idx="24">
                  <c:v>0.1158834479186323</c:v>
                </c:pt>
                <c:pt idx="25">
                  <c:v>0.11633376024512587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0.27122454141578334</c:v>
                </c:pt>
                <c:pt idx="1">
                  <c:v>0.26713769238601798</c:v>
                </c:pt>
                <c:pt idx="2">
                  <c:v>0.26619115593210735</c:v>
                </c:pt>
                <c:pt idx="3">
                  <c:v>0.27045200389582652</c:v>
                </c:pt>
                <c:pt idx="4">
                  <c:v>0.27433140016496871</c:v>
                </c:pt>
                <c:pt idx="5">
                  <c:v>0.27210162058083837</c:v>
                </c:pt>
                <c:pt idx="6">
                  <c:v>0.28110914772812995</c:v>
                </c:pt>
                <c:pt idx="7">
                  <c:v>0.27831664893141805</c:v>
                </c:pt>
                <c:pt idx="8">
                  <c:v>0.28658385729932306</c:v>
                </c:pt>
                <c:pt idx="9">
                  <c:v>0.29167331856012896</c:v>
                </c:pt>
                <c:pt idx="10">
                  <c:v>0.30590070367752442</c:v>
                </c:pt>
                <c:pt idx="11">
                  <c:v>0.31446382008932622</c:v>
                </c:pt>
                <c:pt idx="12">
                  <c:v>0.31571534142581031</c:v>
                </c:pt>
                <c:pt idx="13">
                  <c:v>0.31679813030802861</c:v>
                </c:pt>
                <c:pt idx="14">
                  <c:v>0.31804231845390268</c:v>
                </c:pt>
                <c:pt idx="15">
                  <c:v>0.31942428992669197</c:v>
                </c:pt>
                <c:pt idx="16">
                  <c:v>0.32069900710318466</c:v>
                </c:pt>
                <c:pt idx="17">
                  <c:v>0.32177549470467004</c:v>
                </c:pt>
                <c:pt idx="18">
                  <c:v>0.32276289449797624</c:v>
                </c:pt>
                <c:pt idx="19">
                  <c:v>0.32380791627789718</c:v>
                </c:pt>
                <c:pt idx="20">
                  <c:v>0.32485484377973223</c:v>
                </c:pt>
                <c:pt idx="21">
                  <c:v>0.32593890824127092</c:v>
                </c:pt>
                <c:pt idx="22">
                  <c:v>0.32702261345607031</c:v>
                </c:pt>
                <c:pt idx="23">
                  <c:v>0.32811113942598819</c:v>
                </c:pt>
                <c:pt idx="24">
                  <c:v>0.32916519703206532</c:v>
                </c:pt>
                <c:pt idx="25">
                  <c:v>0.33027094385081907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0.16800078747600836</c:v>
                </c:pt>
                <c:pt idx="1">
                  <c:v>0.17003098723670776</c:v>
                </c:pt>
                <c:pt idx="2">
                  <c:v>0.17440667866058401</c:v>
                </c:pt>
                <c:pt idx="3">
                  <c:v>0.17072218609209797</c:v>
                </c:pt>
                <c:pt idx="4">
                  <c:v>0.17405939777662288</c:v>
                </c:pt>
                <c:pt idx="5">
                  <c:v>0.17453210556006982</c:v>
                </c:pt>
                <c:pt idx="6">
                  <c:v>0.17543821467388521</c:v>
                </c:pt>
                <c:pt idx="7">
                  <c:v>0.17583154515326421</c:v>
                </c:pt>
                <c:pt idx="8">
                  <c:v>0.17735612215114874</c:v>
                </c:pt>
                <c:pt idx="9">
                  <c:v>0.17349011055340063</c:v>
                </c:pt>
                <c:pt idx="10">
                  <c:v>0.18281630236994159</c:v>
                </c:pt>
                <c:pt idx="11">
                  <c:v>0.18188520913542153</c:v>
                </c:pt>
                <c:pt idx="12">
                  <c:v>0.18285512488505462</c:v>
                </c:pt>
                <c:pt idx="13">
                  <c:v>0.1833090972260849</c:v>
                </c:pt>
                <c:pt idx="14">
                  <c:v>0.18372371975101151</c:v>
                </c:pt>
                <c:pt idx="15">
                  <c:v>0.1841552071030601</c:v>
                </c:pt>
                <c:pt idx="16">
                  <c:v>0.18459865810643486</c:v>
                </c:pt>
                <c:pt idx="17">
                  <c:v>0.1850381492058561</c:v>
                </c:pt>
                <c:pt idx="18">
                  <c:v>0.18545829971089062</c:v>
                </c:pt>
                <c:pt idx="19">
                  <c:v>0.18582044931618832</c:v>
                </c:pt>
                <c:pt idx="20">
                  <c:v>0.18620163769882173</c:v>
                </c:pt>
                <c:pt idx="21">
                  <c:v>0.18654863875967889</c:v>
                </c:pt>
                <c:pt idx="22">
                  <c:v>0.18692542687514932</c:v>
                </c:pt>
                <c:pt idx="23">
                  <c:v>0.18728396869543412</c:v>
                </c:pt>
                <c:pt idx="24">
                  <c:v>0.18765101059971367</c:v>
                </c:pt>
                <c:pt idx="25">
                  <c:v>0.18797461175792876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9.998464561903575E-2</c:v>
                </c:pt>
                <c:pt idx="1">
                  <c:v>9.8431364941806265E-2</c:v>
                </c:pt>
                <c:pt idx="2">
                  <c:v>9.6339006922276829E-2</c:v>
                </c:pt>
                <c:pt idx="3">
                  <c:v>9.233841915257468E-2</c:v>
                </c:pt>
                <c:pt idx="4">
                  <c:v>9.0235893254201324E-2</c:v>
                </c:pt>
                <c:pt idx="5">
                  <c:v>9.0086826295236899E-2</c:v>
                </c:pt>
                <c:pt idx="6">
                  <c:v>8.4878571945301656E-2</c:v>
                </c:pt>
                <c:pt idx="7">
                  <c:v>8.6748689008917398E-2</c:v>
                </c:pt>
                <c:pt idx="8">
                  <c:v>8.3818876972428943E-2</c:v>
                </c:pt>
                <c:pt idx="9">
                  <c:v>8.1272478050492661E-2</c:v>
                </c:pt>
                <c:pt idx="10">
                  <c:v>8.2736006811956919E-2</c:v>
                </c:pt>
                <c:pt idx="11">
                  <c:v>8.4936006751933205E-2</c:v>
                </c:pt>
                <c:pt idx="12">
                  <c:v>8.3499080461416547E-2</c:v>
                </c:pt>
                <c:pt idx="13">
                  <c:v>8.2167000168461637E-2</c:v>
                </c:pt>
                <c:pt idx="14">
                  <c:v>8.0851422849801138E-2</c:v>
                </c:pt>
                <c:pt idx="15">
                  <c:v>7.9729084409856252E-2</c:v>
                </c:pt>
                <c:pt idx="16">
                  <c:v>7.8749697878537805E-2</c:v>
                </c:pt>
                <c:pt idx="17">
                  <c:v>7.7910290411064106E-2</c:v>
                </c:pt>
                <c:pt idx="18">
                  <c:v>7.7148676497046292E-2</c:v>
                </c:pt>
                <c:pt idx="19">
                  <c:v>7.6427527069717185E-2</c:v>
                </c:pt>
                <c:pt idx="20">
                  <c:v>7.5657816921852375E-2</c:v>
                </c:pt>
                <c:pt idx="21">
                  <c:v>7.4869368810517992E-2</c:v>
                </c:pt>
                <c:pt idx="22">
                  <c:v>7.4057852451689429E-2</c:v>
                </c:pt>
                <c:pt idx="23">
                  <c:v>7.3314803044052426E-2</c:v>
                </c:pt>
                <c:pt idx="24">
                  <c:v>7.2715048064800517E-2</c:v>
                </c:pt>
                <c:pt idx="25">
                  <c:v>7.1683386043252043E-2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7.3523455986735084E-2</c:v>
                </c:pt>
                <c:pt idx="1">
                  <c:v>7.3489262961100088E-2</c:v>
                </c:pt>
                <c:pt idx="2">
                  <c:v>7.3987078218867949E-2</c:v>
                </c:pt>
                <c:pt idx="3">
                  <c:v>7.69915536919904E-2</c:v>
                </c:pt>
                <c:pt idx="4">
                  <c:v>7.7452897177766156E-2</c:v>
                </c:pt>
                <c:pt idx="5">
                  <c:v>7.8574787294290474E-2</c:v>
                </c:pt>
                <c:pt idx="6">
                  <c:v>7.6823295028955754E-2</c:v>
                </c:pt>
                <c:pt idx="7">
                  <c:v>7.6766390848734475E-2</c:v>
                </c:pt>
                <c:pt idx="8">
                  <c:v>7.1679746740935982E-2</c:v>
                </c:pt>
                <c:pt idx="9">
                  <c:v>7.1035464453219649E-2</c:v>
                </c:pt>
                <c:pt idx="10">
                  <c:v>6.0804453864280496E-2</c:v>
                </c:pt>
                <c:pt idx="11">
                  <c:v>6.1729886235866852E-2</c:v>
                </c:pt>
                <c:pt idx="12">
                  <c:v>6.1798425591896813E-2</c:v>
                </c:pt>
                <c:pt idx="13">
                  <c:v>6.2221738665244442E-2</c:v>
                </c:pt>
                <c:pt idx="14">
                  <c:v>6.2493281294018273E-2</c:v>
                </c:pt>
                <c:pt idx="15">
                  <c:v>6.249470189292522E-2</c:v>
                </c:pt>
                <c:pt idx="16">
                  <c:v>6.249717416725345E-2</c:v>
                </c:pt>
                <c:pt idx="17">
                  <c:v>6.2574858939211053E-2</c:v>
                </c:pt>
                <c:pt idx="18">
                  <c:v>6.257496254091495E-2</c:v>
                </c:pt>
                <c:pt idx="19">
                  <c:v>6.2557907148067679E-2</c:v>
                </c:pt>
                <c:pt idx="20">
                  <c:v>6.2548533086145108E-2</c:v>
                </c:pt>
                <c:pt idx="21">
                  <c:v>6.2523872372232059E-2</c:v>
                </c:pt>
                <c:pt idx="22">
                  <c:v>6.2483176730382749E-2</c:v>
                </c:pt>
                <c:pt idx="23">
                  <c:v>6.2430606687549364E-2</c:v>
                </c:pt>
                <c:pt idx="24">
                  <c:v>6.230899318998858E-2</c:v>
                </c:pt>
                <c:pt idx="25">
                  <c:v>6.230273041489464E-2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6.6747095645612597E-2</c:v>
                </c:pt>
                <c:pt idx="1">
                  <c:v>6.5432261446051757E-2</c:v>
                </c:pt>
                <c:pt idx="2">
                  <c:v>6.2832719989317484E-2</c:v>
                </c:pt>
                <c:pt idx="3">
                  <c:v>6.668410267183221E-2</c:v>
                </c:pt>
                <c:pt idx="4">
                  <c:v>6.5129181471605957E-2</c:v>
                </c:pt>
                <c:pt idx="5">
                  <c:v>6.4402551801853281E-2</c:v>
                </c:pt>
                <c:pt idx="6">
                  <c:v>6.5870398410872971E-2</c:v>
                </c:pt>
                <c:pt idx="7">
                  <c:v>6.533280557287699E-2</c:v>
                </c:pt>
                <c:pt idx="8">
                  <c:v>6.2528454245555698E-2</c:v>
                </c:pt>
                <c:pt idx="9">
                  <c:v>6.3655025760138512E-2</c:v>
                </c:pt>
                <c:pt idx="10">
                  <c:v>6.0212949684513482E-2</c:v>
                </c:pt>
                <c:pt idx="11">
                  <c:v>5.9537548083019497E-2</c:v>
                </c:pt>
                <c:pt idx="12">
                  <c:v>5.9633867854535415E-2</c:v>
                </c:pt>
                <c:pt idx="13">
                  <c:v>5.9599338497958551E-2</c:v>
                </c:pt>
                <c:pt idx="14">
                  <c:v>5.9625511815133606E-2</c:v>
                </c:pt>
                <c:pt idx="15">
                  <c:v>5.9653099305775094E-2</c:v>
                </c:pt>
                <c:pt idx="16">
                  <c:v>5.9676953066331355E-2</c:v>
                </c:pt>
                <c:pt idx="17">
                  <c:v>5.9702864290055717E-2</c:v>
                </c:pt>
                <c:pt idx="18">
                  <c:v>5.9746134988915373E-2</c:v>
                </c:pt>
                <c:pt idx="19">
                  <c:v>5.9749644569453884E-2</c:v>
                </c:pt>
                <c:pt idx="20">
                  <c:v>5.9759554826296364E-2</c:v>
                </c:pt>
                <c:pt idx="21">
                  <c:v>5.9777406615259418E-2</c:v>
                </c:pt>
                <c:pt idx="22">
                  <c:v>5.9797185902528853E-2</c:v>
                </c:pt>
                <c:pt idx="23">
                  <c:v>5.9818130224048256E-2</c:v>
                </c:pt>
                <c:pt idx="24">
                  <c:v>5.9862046646176344E-2</c:v>
                </c:pt>
                <c:pt idx="25">
                  <c:v>5.9925705385154432E-2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7.2488071812680188E-2</c:v>
                </c:pt>
                <c:pt idx="1">
                  <c:v>7.3432574968648121E-2</c:v>
                </c:pt>
                <c:pt idx="2">
                  <c:v>7.5607591460565324E-2</c:v>
                </c:pt>
                <c:pt idx="3">
                  <c:v>7.1852602678035643E-2</c:v>
                </c:pt>
                <c:pt idx="4">
                  <c:v>6.9219029327395501E-2</c:v>
                </c:pt>
                <c:pt idx="5">
                  <c:v>7.0959885384780291E-2</c:v>
                </c:pt>
                <c:pt idx="6">
                  <c:v>6.671967871892695E-2</c:v>
                </c:pt>
                <c:pt idx="7">
                  <c:v>6.5694101657168172E-2</c:v>
                </c:pt>
                <c:pt idx="8">
                  <c:v>6.6492435450129367E-2</c:v>
                </c:pt>
                <c:pt idx="9">
                  <c:v>6.1649763133313787E-2</c:v>
                </c:pt>
                <c:pt idx="10">
                  <c:v>6.095985307257612E-2</c:v>
                </c:pt>
                <c:pt idx="11">
                  <c:v>6.0830340469022207E-2</c:v>
                </c:pt>
                <c:pt idx="12">
                  <c:v>6.0292649729509026E-2</c:v>
                </c:pt>
                <c:pt idx="13">
                  <c:v>5.9958430237158224E-2</c:v>
                </c:pt>
                <c:pt idx="14">
                  <c:v>5.9634254319932453E-2</c:v>
                </c:pt>
                <c:pt idx="15">
                  <c:v>5.9349236459600122E-2</c:v>
                </c:pt>
                <c:pt idx="16">
                  <c:v>5.9038444148864215E-2</c:v>
                </c:pt>
                <c:pt idx="17">
                  <c:v>5.8761279477324263E-2</c:v>
                </c:pt>
                <c:pt idx="18">
                  <c:v>5.8494778409141884E-2</c:v>
                </c:pt>
                <c:pt idx="19">
                  <c:v>5.8228259113837069E-2</c:v>
                </c:pt>
                <c:pt idx="20">
                  <c:v>5.7946811972864797E-2</c:v>
                </c:pt>
                <c:pt idx="21">
                  <c:v>5.7675741233200427E-2</c:v>
                </c:pt>
                <c:pt idx="22">
                  <c:v>5.7400071614293856E-2</c:v>
                </c:pt>
                <c:pt idx="23">
                  <c:v>5.7127424579237064E-2</c:v>
                </c:pt>
                <c:pt idx="24">
                  <c:v>5.6838135484865826E-2</c:v>
                </c:pt>
                <c:pt idx="25">
                  <c:v>5.6550733094269785E-2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3.9533642823924305E-2</c:v>
                </c:pt>
                <c:pt idx="1">
                  <c:v>3.9924530167020925E-2</c:v>
                </c:pt>
                <c:pt idx="2">
                  <c:v>3.9139652527573995E-2</c:v>
                </c:pt>
                <c:pt idx="3">
                  <c:v>3.8670445823584226E-2</c:v>
                </c:pt>
                <c:pt idx="4">
                  <c:v>3.947175562675654E-2</c:v>
                </c:pt>
                <c:pt idx="5">
                  <c:v>3.9027733005163268E-2</c:v>
                </c:pt>
                <c:pt idx="6">
                  <c:v>3.9952562411272943E-2</c:v>
                </c:pt>
                <c:pt idx="7">
                  <c:v>4.1140111193190089E-2</c:v>
                </c:pt>
                <c:pt idx="8">
                  <c:v>3.8725048999662844E-2</c:v>
                </c:pt>
                <c:pt idx="9">
                  <c:v>4.0237685052298383E-2</c:v>
                </c:pt>
                <c:pt idx="10">
                  <c:v>3.6185456483326273E-2</c:v>
                </c:pt>
                <c:pt idx="11">
                  <c:v>3.7964111705040202E-2</c:v>
                </c:pt>
                <c:pt idx="12">
                  <c:v>3.7983095093145555E-2</c:v>
                </c:pt>
                <c:pt idx="13">
                  <c:v>3.7853805791583421E-2</c:v>
                </c:pt>
                <c:pt idx="14">
                  <c:v>3.7645298887569477E-2</c:v>
                </c:pt>
                <c:pt idx="15">
                  <c:v>3.7383945949334856E-2</c:v>
                </c:pt>
                <c:pt idx="16">
                  <c:v>3.7131428693065877E-2</c:v>
                </c:pt>
                <c:pt idx="17">
                  <c:v>3.688413517492687E-2</c:v>
                </c:pt>
                <c:pt idx="18">
                  <c:v>3.664914051112541E-2</c:v>
                </c:pt>
                <c:pt idx="19">
                  <c:v>3.6416075948595181E-2</c:v>
                </c:pt>
                <c:pt idx="20">
                  <c:v>3.6187964422807625E-2</c:v>
                </c:pt>
                <c:pt idx="21">
                  <c:v>3.5961716654676998E-2</c:v>
                </c:pt>
                <c:pt idx="22">
                  <c:v>3.5749228538782658E-2</c:v>
                </c:pt>
                <c:pt idx="23">
                  <c:v>3.5543979706957787E-2</c:v>
                </c:pt>
                <c:pt idx="24">
                  <c:v>3.5335425233845731E-2</c:v>
                </c:pt>
                <c:pt idx="25">
                  <c:v>3.5124400806722571E-2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0.10799734530755631</c:v>
                </c:pt>
                <c:pt idx="1">
                  <c:v>0.10231016558376875</c:v>
                </c:pt>
                <c:pt idx="2">
                  <c:v>9.9671275763935224E-2</c:v>
                </c:pt>
                <c:pt idx="3">
                  <c:v>0.10193864760499879</c:v>
                </c:pt>
                <c:pt idx="4">
                  <c:v>9.9161456578277518E-2</c:v>
                </c:pt>
                <c:pt idx="5">
                  <c:v>9.7935275662838495E-2</c:v>
                </c:pt>
                <c:pt idx="6">
                  <c:v>9.5678267376323414E-2</c:v>
                </c:pt>
                <c:pt idx="7">
                  <c:v>9.3542422436022635E-2</c:v>
                </c:pt>
                <c:pt idx="8">
                  <c:v>9.3654284028840809E-2</c:v>
                </c:pt>
                <c:pt idx="9">
                  <c:v>9.5588611079338831E-2</c:v>
                </c:pt>
                <c:pt idx="10">
                  <c:v>8.7970140935720323E-2</c:v>
                </c:pt>
                <c:pt idx="11">
                  <c:v>8.674258494590513E-2</c:v>
                </c:pt>
                <c:pt idx="12">
                  <c:v>8.5834839249114808E-2</c:v>
                </c:pt>
                <c:pt idx="13">
                  <c:v>8.5368780886808771E-2</c:v>
                </c:pt>
                <c:pt idx="14">
                  <c:v>8.4928051886077036E-2</c:v>
                </c:pt>
                <c:pt idx="15">
                  <c:v>8.4414633746573889E-2</c:v>
                </c:pt>
                <c:pt idx="16">
                  <c:v>8.3871762733336463E-2</c:v>
                </c:pt>
                <c:pt idx="17">
                  <c:v>8.3357481978524509E-2</c:v>
                </c:pt>
                <c:pt idx="18">
                  <c:v>8.2918279805699574E-2</c:v>
                </c:pt>
                <c:pt idx="19">
                  <c:v>8.2471584274801002E-2</c:v>
                </c:pt>
                <c:pt idx="20">
                  <c:v>8.203850126203098E-2</c:v>
                </c:pt>
                <c:pt idx="21">
                  <c:v>8.1613039960581182E-2</c:v>
                </c:pt>
                <c:pt idx="22">
                  <c:v>8.1172375344832376E-2</c:v>
                </c:pt>
                <c:pt idx="23">
                  <c:v>8.0697537689273319E-2</c:v>
                </c:pt>
                <c:pt idx="24">
                  <c:v>8.0240695829911932E-2</c:v>
                </c:pt>
                <c:pt idx="25">
                  <c:v>7.9833728401832796E-2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98.407368375285614</c:v>
                </c:pt>
                <c:pt idx="1">
                  <c:v>224.74307638333062</c:v>
                </c:pt>
                <c:pt idx="2">
                  <c:v>62.91996923814952</c:v>
                </c:pt>
                <c:pt idx="3">
                  <c:v>-16.975777311465322</c:v>
                </c:pt>
                <c:pt idx="4">
                  <c:v>-13.918248297272271</c:v>
                </c:pt>
                <c:pt idx="5">
                  <c:v>21.048423376920255</c:v>
                </c:pt>
                <c:pt idx="6">
                  <c:v>-27.515750558357126</c:v>
                </c:pt>
                <c:pt idx="7">
                  <c:v>22.691507942863979</c:v>
                </c:pt>
                <c:pt idx="8">
                  <c:v>24.778430850548716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2.083119775076625</c:v>
                </c:pt>
                <c:pt idx="1">
                  <c:v>75.036241759701397</c:v>
                </c:pt>
                <c:pt idx="2">
                  <c:v>49.764223747749156</c:v>
                </c:pt>
                <c:pt idx="3">
                  <c:v>6.0472345219704948</c:v>
                </c:pt>
                <c:pt idx="4">
                  <c:v>-63.113340431915788</c:v>
                </c:pt>
                <c:pt idx="5">
                  <c:v>-22.529744201216658</c:v>
                </c:pt>
                <c:pt idx="6">
                  <c:v>-6.109730166966699</c:v>
                </c:pt>
                <c:pt idx="7">
                  <c:v>-25.39207542773417</c:v>
                </c:pt>
                <c:pt idx="8">
                  <c:v>-48.388929576667124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-26.121397287693753</c:v>
                </c:pt>
                <c:pt idx="1">
                  <c:v>157.74262687980877</c:v>
                </c:pt>
                <c:pt idx="2">
                  <c:v>52.567250120254812</c:v>
                </c:pt>
                <c:pt idx="3">
                  <c:v>1.4455356843627669</c:v>
                </c:pt>
                <c:pt idx="4">
                  <c:v>25.183322855053518</c:v>
                </c:pt>
                <c:pt idx="5">
                  <c:v>11.123836212788945</c:v>
                </c:pt>
                <c:pt idx="6">
                  <c:v>4.8060903374467898</c:v>
                </c:pt>
                <c:pt idx="7">
                  <c:v>16.17808708261984</c:v>
                </c:pt>
                <c:pt idx="8">
                  <c:v>-0.67935188464275598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53.195948762988564</c:v>
                </c:pt>
                <c:pt idx="1">
                  <c:v>166.52068083719109</c:v>
                </c:pt>
                <c:pt idx="2">
                  <c:v>80.216915044248935</c:v>
                </c:pt>
                <c:pt idx="3">
                  <c:v>-28.177988458996595</c:v>
                </c:pt>
                <c:pt idx="4">
                  <c:v>17.570694315851426</c:v>
                </c:pt>
                <c:pt idx="5">
                  <c:v>19.728299980725751</c:v>
                </c:pt>
                <c:pt idx="6">
                  <c:v>-0.28173893602183853</c:v>
                </c:pt>
                <c:pt idx="7">
                  <c:v>-3.399438054698436</c:v>
                </c:pt>
                <c:pt idx="8">
                  <c:v>-4.2953734912848631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27.074551475294811</c:v>
                </c:pt>
                <c:pt idx="1">
                  <c:v>324.26330771699986</c:v>
                </c:pt>
                <c:pt idx="2">
                  <c:v>132.78416516450375</c:v>
                </c:pt>
                <c:pt idx="3">
                  <c:v>-26.732452774633828</c:v>
                </c:pt>
                <c:pt idx="4">
                  <c:v>42.754017170904945</c:v>
                </c:pt>
                <c:pt idx="5">
                  <c:v>30.852136193514696</c:v>
                </c:pt>
                <c:pt idx="6">
                  <c:v>4.5243514014249513</c:v>
                </c:pt>
                <c:pt idx="7">
                  <c:v>12.778649027921404</c:v>
                </c:pt>
                <c:pt idx="8">
                  <c:v>-4.9747253759276191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23.096128111535506</c:v>
                </c:pt>
                <c:pt idx="1">
                  <c:v>129.06359162452986</c:v>
                </c:pt>
                <c:pt idx="2">
                  <c:v>119.94539144739355</c:v>
                </c:pt>
                <c:pt idx="3">
                  <c:v>-35.449080491462325</c:v>
                </c:pt>
                <c:pt idx="4">
                  <c:v>9.9678991348838863</c:v>
                </c:pt>
                <c:pt idx="5">
                  <c:v>6.8373433220583308</c:v>
                </c:pt>
                <c:pt idx="6">
                  <c:v>-6.5602494058420859</c:v>
                </c:pt>
                <c:pt idx="7">
                  <c:v>9.536471572460659</c:v>
                </c:pt>
                <c:pt idx="8">
                  <c:v>-6.4231167564493603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3.9784233637602142</c:v>
                </c:pt>
                <c:pt idx="1">
                  <c:v>195.19971609246841</c:v>
                </c:pt>
                <c:pt idx="2">
                  <c:v>12.838773717109689</c:v>
                </c:pt>
                <c:pt idx="3">
                  <c:v>8.7166277168282704</c:v>
                </c:pt>
                <c:pt idx="4">
                  <c:v>32.786118036021037</c:v>
                </c:pt>
                <c:pt idx="5">
                  <c:v>24.014792871456521</c:v>
                </c:pt>
                <c:pt idx="6">
                  <c:v>11.084600807266639</c:v>
                </c:pt>
                <c:pt idx="7">
                  <c:v>3.2421774554607339</c:v>
                </c:pt>
                <c:pt idx="8">
                  <c:v>1.4483913805221391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18.952938609513339</c:v>
                </c:pt>
                <c:pt idx="1">
                  <c:v>2.7162779342081933</c:v>
                </c:pt>
                <c:pt idx="2">
                  <c:v>15.982658724177639</c:v>
                </c:pt>
                <c:pt idx="3">
                  <c:v>-2.8783200070225767</c:v>
                </c:pt>
                <c:pt idx="4">
                  <c:v>30.485142207763445</c:v>
                </c:pt>
                <c:pt idx="5">
                  <c:v>11.981959262036369</c:v>
                </c:pt>
                <c:pt idx="6">
                  <c:v>-1.9367778845409678</c:v>
                </c:pt>
                <c:pt idx="7">
                  <c:v>15.79676695240564</c:v>
                </c:pt>
                <c:pt idx="8">
                  <c:v>10.729540318824171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16.711969285122095</c:v>
                </c:pt>
                <c:pt idx="1">
                  <c:v>54.506928645220455</c:v>
                </c:pt>
                <c:pt idx="2">
                  <c:v>33.378908554093272</c:v>
                </c:pt>
                <c:pt idx="3">
                  <c:v>-9.0711554547822857</c:v>
                </c:pt>
                <c:pt idx="4">
                  <c:v>8.7918943882167255</c:v>
                </c:pt>
                <c:pt idx="5">
                  <c:v>-1.6271900876434842</c:v>
                </c:pt>
                <c:pt idx="6">
                  <c:v>10.245432665633217</c:v>
                </c:pt>
                <c:pt idx="7">
                  <c:v>13.125666910016619</c:v>
                </c:pt>
                <c:pt idx="8">
                  <c:v>-33.788468797731014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-8.5903564193398552</c:v>
                </c:pt>
                <c:pt idx="1">
                  <c:v>267.0401011375709</c:v>
                </c:pt>
                <c:pt idx="2">
                  <c:v>83.422597886233007</c:v>
                </c:pt>
                <c:pt idx="3">
                  <c:v>-14.782977312829075</c:v>
                </c:pt>
                <c:pt idx="4">
                  <c:v>3.4769805749249088</c:v>
                </c:pt>
                <c:pt idx="5">
                  <c:v>20.497367019121924</c:v>
                </c:pt>
                <c:pt idx="6">
                  <c:v>-3.7843033796678185</c:v>
                </c:pt>
                <c:pt idx="7">
                  <c:v>-16.14378483450065</c:v>
                </c:pt>
                <c:pt idx="8">
                  <c:v>18.08420310297916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5.2552858455527698</c:v>
                </c:pt>
                <c:pt idx="1">
                  <c:v>6.4888623813705522</c:v>
                </c:pt>
                <c:pt idx="2">
                  <c:v>5.6421831385327152</c:v>
                </c:pt>
                <c:pt idx="3">
                  <c:v>-3.5011896162507341</c:v>
                </c:pt>
                <c:pt idx="4">
                  <c:v>5.127851897232004</c:v>
                </c:pt>
                <c:pt idx="5">
                  <c:v>7.9080543383738053</c:v>
                </c:pt>
                <c:pt idx="6">
                  <c:v>-1.2679728697766324</c:v>
                </c:pt>
                <c:pt idx="7">
                  <c:v>1.5117755378241258</c:v>
                </c:pt>
                <c:pt idx="8">
                  <c:v>8.9275352945058977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13.862276000652329</c:v>
                </c:pt>
                <c:pt idx="1">
                  <c:v>20.999344984235364</c:v>
                </c:pt>
                <c:pt idx="2">
                  <c:v>27.820731233220556</c:v>
                </c:pt>
                <c:pt idx="3">
                  <c:v>-2.8327212460414728</c:v>
                </c:pt>
                <c:pt idx="4">
                  <c:v>2.4114943145017254</c:v>
                </c:pt>
                <c:pt idx="5">
                  <c:v>-12.387296058986848</c:v>
                </c:pt>
                <c:pt idx="6">
                  <c:v>0.66167813845399337</c:v>
                </c:pt>
                <c:pt idx="7">
                  <c:v>6.9198021684434012</c:v>
                </c:pt>
                <c:pt idx="8">
                  <c:v>-26.893869415161248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3.9785662653301586</c:v>
                </c:pt>
                <c:pt idx="1">
                  <c:v>101.57538425892494</c:v>
                </c:pt>
                <c:pt idx="2">
                  <c:v>86.482477075640475</c:v>
                </c:pt>
                <c:pt idx="3">
                  <c:v>-29.115169629170055</c:v>
                </c:pt>
                <c:pt idx="4">
                  <c:v>2.4285529231501712</c:v>
                </c:pt>
                <c:pt idx="5">
                  <c:v>11.316585042671335</c:v>
                </c:pt>
                <c:pt idx="6">
                  <c:v>-5.9539546745192453</c:v>
                </c:pt>
                <c:pt idx="7">
                  <c:v>1.1048938661931249</c:v>
                </c:pt>
                <c:pt idx="8">
                  <c:v>11.543217364205908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13.697652763960548</c:v>
                </c:pt>
                <c:pt idx="1">
                  <c:v>-3.7725844471624583</c:v>
                </c:pt>
                <c:pt idx="2">
                  <c:v>10.340475585644853</c:v>
                </c:pt>
                <c:pt idx="3">
                  <c:v>0.62286960922816093</c:v>
                </c:pt>
                <c:pt idx="4">
                  <c:v>25.357290310531369</c:v>
                </c:pt>
                <c:pt idx="5">
                  <c:v>4.0739049236625657</c:v>
                </c:pt>
                <c:pt idx="6">
                  <c:v>-0.66880501476432208</c:v>
                </c:pt>
                <c:pt idx="7">
                  <c:v>14.284991414581533</c:v>
                </c:pt>
                <c:pt idx="8">
                  <c:v>1.8020050243182641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2.8496932844697724</c:v>
                </c:pt>
                <c:pt idx="1">
                  <c:v>33.507583660985105</c:v>
                </c:pt>
                <c:pt idx="2">
                  <c:v>5.5581773208727512</c:v>
                </c:pt>
                <c:pt idx="3">
                  <c:v>-6.2384342087408449</c:v>
                </c:pt>
                <c:pt idx="4">
                  <c:v>6.380400073715002</c:v>
                </c:pt>
                <c:pt idx="5">
                  <c:v>10.760105971343393</c:v>
                </c:pt>
                <c:pt idx="6">
                  <c:v>9.5837545271794653</c:v>
                </c:pt>
                <c:pt idx="7">
                  <c:v>6.2058647415731514</c:v>
                </c:pt>
                <c:pt idx="8">
                  <c:v>-6.8945993825697371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-12.568922684669872</c:v>
                </c:pt>
                <c:pt idx="1">
                  <c:v>165.46471687864585</c:v>
                </c:pt>
                <c:pt idx="2">
                  <c:v>-3.0598791894081501</c:v>
                </c:pt>
                <c:pt idx="3">
                  <c:v>14.33219231634088</c:v>
                </c:pt>
                <c:pt idx="4">
                  <c:v>1.048427651774773</c:v>
                </c:pt>
                <c:pt idx="5">
                  <c:v>9.1807819764505894</c:v>
                </c:pt>
                <c:pt idx="6">
                  <c:v>2.1696512948514908</c:v>
                </c:pt>
                <c:pt idx="7">
                  <c:v>-17.248678700693631</c:v>
                </c:pt>
                <c:pt idx="8">
                  <c:v>6.540985738773287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288.73343156202782</c:v>
                </c:pt>
                <c:pt idx="1">
                  <c:v>248.66010381659757</c:v>
                </c:pt>
                <c:pt idx="2">
                  <c:v>270.99989200748166</c:v>
                </c:pt>
                <c:pt idx="3">
                  <c:v>267.59261106937436</c:v>
                </c:pt>
                <c:pt idx="4">
                  <c:v>251.75689953373924</c:v>
                </c:pt>
                <c:pt idx="5">
                  <c:v>265.49160619947628</c:v>
                </c:pt>
                <c:pt idx="6">
                  <c:v>212.38879554514469</c:v>
                </c:pt>
                <c:pt idx="7">
                  <c:v>233.91568995123058</c:v>
                </c:pt>
                <c:pt idx="8">
                  <c:v>222.6409427083118</c:v>
                </c:pt>
                <c:pt idx="9">
                  <c:v>226.31041262982265</c:v>
                </c:pt>
                <c:pt idx="10">
                  <c:v>145.3064189105925</c:v>
                </c:pt>
                <c:pt idx="11">
                  <c:v>166.24770883875991</c:v>
                </c:pt>
                <c:pt idx="12">
                  <c:v>151.01830690464789</c:v>
                </c:pt>
                <c:pt idx="13">
                  <c:v>138.37682446883616</c:v>
                </c:pt>
                <c:pt idx="14">
                  <c:v>126.01885201305416</c:v>
                </c:pt>
                <c:pt idx="15">
                  <c:v>117.63381432102847</c:v>
                </c:pt>
                <c:pt idx="16">
                  <c:v>110.05857849480525</c:v>
                </c:pt>
                <c:pt idx="17">
                  <c:v>102.84314831669573</c:v>
                </c:pt>
                <c:pt idx="18">
                  <c:v>96.024964341179938</c:v>
                </c:pt>
                <c:pt idx="19">
                  <c:v>89.602702235192012</c:v>
                </c:pt>
                <c:pt idx="20">
                  <c:v>83.603105951084686</c:v>
                </c:pt>
                <c:pt idx="21">
                  <c:v>77.982584400011319</c:v>
                </c:pt>
                <c:pt idx="22">
                  <c:v>72.741757196916254</c:v>
                </c:pt>
                <c:pt idx="23">
                  <c:v>67.869330182621241</c:v>
                </c:pt>
                <c:pt idx="24">
                  <c:v>63.46479378024042</c:v>
                </c:pt>
                <c:pt idx="25">
                  <c:v>60.881741967157886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719.80897361604559</c:v>
                </c:pt>
                <c:pt idx="1">
                  <c:v>631.79961491892789</c:v>
                </c:pt>
                <c:pt idx="2">
                  <c:v>559.88502995613248</c:v>
                </c:pt>
                <c:pt idx="3">
                  <c:v>595.7748767290941</c:v>
                </c:pt>
                <c:pt idx="4">
                  <c:v>606.30957161764798</c:v>
                </c:pt>
                <c:pt idx="5">
                  <c:v>619.62458595785699</c:v>
                </c:pt>
                <c:pt idx="6">
                  <c:v>625.53604477798353</c:v>
                </c:pt>
                <c:pt idx="7">
                  <c:v>608.2947580093321</c:v>
                </c:pt>
                <c:pt idx="8">
                  <c:v>661.61826867198431</c:v>
                </c:pt>
                <c:pt idx="9">
                  <c:v>590.12154676342743</c:v>
                </c:pt>
                <c:pt idx="10">
                  <c:v>549.05241161849449</c:v>
                </c:pt>
                <c:pt idx="11">
                  <c:v>494.86458505119396</c:v>
                </c:pt>
                <c:pt idx="12">
                  <c:v>530.60408731253528</c:v>
                </c:pt>
                <c:pt idx="13">
                  <c:v>516.46014417289086</c:v>
                </c:pt>
                <c:pt idx="14">
                  <c:v>501.38711643013158</c:v>
                </c:pt>
                <c:pt idx="15">
                  <c:v>484.21866758251218</c:v>
                </c:pt>
                <c:pt idx="16">
                  <c:v>466.40287231642435</c:v>
                </c:pt>
                <c:pt idx="17">
                  <c:v>448.21441711255858</c:v>
                </c:pt>
                <c:pt idx="18">
                  <c:v>429.8256099705427</c:v>
                </c:pt>
                <c:pt idx="19">
                  <c:v>411.2821833908244</c:v>
                </c:pt>
                <c:pt idx="20">
                  <c:v>392.77010193749499</c:v>
                </c:pt>
                <c:pt idx="21">
                  <c:v>374.13964360313958</c:v>
                </c:pt>
                <c:pt idx="22">
                  <c:v>355.45862627491488</c:v>
                </c:pt>
                <c:pt idx="23">
                  <c:v>336.7362098138268</c:v>
                </c:pt>
                <c:pt idx="24">
                  <c:v>317.97737239926528</c:v>
                </c:pt>
                <c:pt idx="25">
                  <c:v>299.12269230810392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819.72342927802595</c:v>
                </c:pt>
                <c:pt idx="1">
                  <c:v>744.73665182686773</c:v>
                </c:pt>
                <c:pt idx="2">
                  <c:v>758.23224462072062</c:v>
                </c:pt>
                <c:pt idx="3">
                  <c:v>720.98539820654617</c:v>
                </c:pt>
                <c:pt idx="4">
                  <c:v>774.57362003104231</c:v>
                </c:pt>
                <c:pt idx="5">
                  <c:v>733.47126648445897</c:v>
                </c:pt>
                <c:pt idx="6">
                  <c:v>769.10335376614717</c:v>
                </c:pt>
                <c:pt idx="7">
                  <c:v>758.10635956060992</c:v>
                </c:pt>
                <c:pt idx="8">
                  <c:v>803.39749878427574</c:v>
                </c:pt>
                <c:pt idx="9">
                  <c:v>777.83852129861248</c:v>
                </c:pt>
                <c:pt idx="10">
                  <c:v>630.5211997572419</c:v>
                </c:pt>
                <c:pt idx="11">
                  <c:v>640.43836084628845</c:v>
                </c:pt>
                <c:pt idx="12">
                  <c:v>654.16152561340868</c:v>
                </c:pt>
                <c:pt idx="13">
                  <c:v>637.23535004740609</c:v>
                </c:pt>
                <c:pt idx="14">
                  <c:v>619.68786058477895</c:v>
                </c:pt>
                <c:pt idx="15">
                  <c:v>600.047201484943</c:v>
                </c:pt>
                <c:pt idx="16">
                  <c:v>580.09000894413987</c:v>
                </c:pt>
                <c:pt idx="17">
                  <c:v>560.11140003294167</c:v>
                </c:pt>
                <c:pt idx="18">
                  <c:v>540.34857881787764</c:v>
                </c:pt>
                <c:pt idx="19">
                  <c:v>520.83407210134419</c:v>
                </c:pt>
                <c:pt idx="20">
                  <c:v>501.78833065263888</c:v>
                </c:pt>
                <c:pt idx="21">
                  <c:v>483.01039607561285</c:v>
                </c:pt>
                <c:pt idx="22">
                  <c:v>464.57128804646317</c:v>
                </c:pt>
                <c:pt idx="23">
                  <c:v>446.47490747513211</c:v>
                </c:pt>
                <c:pt idx="24">
                  <c:v>428.70569550071929</c:v>
                </c:pt>
                <c:pt idx="25">
                  <c:v>411.18249001511418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693.07168888424553</c:v>
                </c:pt>
                <c:pt idx="1">
                  <c:v>659.68620286994064</c:v>
                </c:pt>
                <c:pt idx="2">
                  <c:v>745.80111736042932</c:v>
                </c:pt>
                <c:pt idx="3">
                  <c:v>735.18442237282852</c:v>
                </c:pt>
                <c:pt idx="4">
                  <c:v>800.26714153750834</c:v>
                </c:pt>
                <c:pt idx="5">
                  <c:v>787.54785925571628</c:v>
                </c:pt>
                <c:pt idx="6">
                  <c:v>800.1305833789155</c:v>
                </c:pt>
                <c:pt idx="7">
                  <c:v>825.14844685246555</c:v>
                </c:pt>
                <c:pt idx="8">
                  <c:v>735.92590934047746</c:v>
                </c:pt>
                <c:pt idx="9">
                  <c:v>763.18124641932366</c:v>
                </c:pt>
                <c:pt idx="10">
                  <c:v>758.70175975513223</c:v>
                </c:pt>
                <c:pt idx="11">
                  <c:v>699.84435098838605</c:v>
                </c:pt>
                <c:pt idx="12">
                  <c:v>714.79884189683025</c:v>
                </c:pt>
                <c:pt idx="13">
                  <c:v>703.25832770502916</c:v>
                </c:pt>
                <c:pt idx="14">
                  <c:v>690.97988730093562</c:v>
                </c:pt>
                <c:pt idx="15">
                  <c:v>676.21865164365295</c:v>
                </c:pt>
                <c:pt idx="16">
                  <c:v>660.91096629528988</c:v>
                </c:pt>
                <c:pt idx="17">
                  <c:v>645.40907550368593</c:v>
                </c:pt>
                <c:pt idx="18">
                  <c:v>629.95201841053233</c:v>
                </c:pt>
                <c:pt idx="19">
                  <c:v>614.59476848033216</c:v>
                </c:pt>
                <c:pt idx="20">
                  <c:v>599.58608809110524</c:v>
                </c:pt>
                <c:pt idx="21">
                  <c:v>584.70378880347255</c:v>
                </c:pt>
                <c:pt idx="22">
                  <c:v>570.02686955570675</c:v>
                </c:pt>
                <c:pt idx="23">
                  <c:v>555.55614884788429</c:v>
                </c:pt>
                <c:pt idx="24">
                  <c:v>541.2788702749906</c:v>
                </c:pt>
                <c:pt idx="25">
                  <c:v>527.13595692668616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311.72023716589945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366.76815446474006</c:v>
                </c:pt>
                <c:pt idx="5">
                  <c:v>348.13164190526385</c:v>
                </c:pt>
                <c:pt idx="6">
                  <c:v>339.03913966571662</c:v>
                </c:pt>
                <c:pt idx="7">
                  <c:v>354.32346476262143</c:v>
                </c:pt>
                <c:pt idx="8">
                  <c:v>351.34370244494738</c:v>
                </c:pt>
                <c:pt idx="9">
                  <c:v>367.45737484351741</c:v>
                </c:pt>
                <c:pt idx="10">
                  <c:v>392.53651097332636</c:v>
                </c:pt>
                <c:pt idx="11">
                  <c:v>404.58782028202921</c:v>
                </c:pt>
                <c:pt idx="12">
                  <c:v>379.41994644776184</c:v>
                </c:pt>
                <c:pt idx="13">
                  <c:v>382.15034827914417</c:v>
                </c:pt>
                <c:pt idx="14">
                  <c:v>384.30841757651518</c:v>
                </c:pt>
                <c:pt idx="15">
                  <c:v>384.74980187332932</c:v>
                </c:pt>
                <c:pt idx="16">
                  <c:v>384.81959156170376</c:v>
                </c:pt>
                <c:pt idx="17">
                  <c:v>384.73134246417123</c:v>
                </c:pt>
                <c:pt idx="18" formatCode="General">
                  <c:v>384.85858227117353</c:v>
                </c:pt>
                <c:pt idx="19" formatCode="General">
                  <c:v>384.8523743613847</c:v>
                </c:pt>
                <c:pt idx="20" formatCode="General">
                  <c:v>384.99667873566898</c:v>
                </c:pt>
                <c:pt idx="21" formatCode="General">
                  <c:v>384.97299743831394</c:v>
                </c:pt>
                <c:pt idx="22">
                  <c:v>384.89329904526409</c:v>
                </c:pt>
                <c:pt idx="23">
                  <c:v>384.82247587082423</c:v>
                </c:pt>
                <c:pt idx="24">
                  <c:v>384.7615520856146</c:v>
                </c:pt>
                <c:pt idx="25">
                  <c:v>384.16109814942462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321.63301560900629</c:v>
                </c:pt>
                <c:pt idx="1">
                  <c:v>354.23478578756016</c:v>
                </c:pt>
                <c:pt idx="2">
                  <c:v>368.54312770483568</c:v>
                </c:pt>
                <c:pt idx="3">
                  <c:v>379.02328877384508</c:v>
                </c:pt>
                <c:pt idx="4">
                  <c:v>389.19444503055064</c:v>
                </c:pt>
                <c:pt idx="5">
                  <c:v>359.97343312807101</c:v>
                </c:pt>
                <c:pt idx="6">
                  <c:v>343.4316471090425</c:v>
                </c:pt>
                <c:pt idx="7">
                  <c:v>356.09703448936716</c:v>
                </c:pt>
                <c:pt idx="8">
                  <c:v>347.10183179621316</c:v>
                </c:pt>
                <c:pt idx="9">
                  <c:v>358.23031392592554</c:v>
                </c:pt>
                <c:pt idx="10">
                  <c:v>382.74289888007144</c:v>
                </c:pt>
                <c:pt idx="11">
                  <c:v>387.2465516440829</c:v>
                </c:pt>
                <c:pt idx="12">
                  <c:v>362.2250881983922</c:v>
                </c:pt>
                <c:pt idx="13">
                  <c:v>362.40860954687406</c:v>
                </c:pt>
                <c:pt idx="14">
                  <c:v>362.60451641778741</c:v>
                </c:pt>
                <c:pt idx="15">
                  <c:v>361.3623044119405</c:v>
                </c:pt>
                <c:pt idx="16">
                  <c:v>359.93340684256032</c:v>
                </c:pt>
                <c:pt idx="17">
                  <c:v>358.43936385621691</c:v>
                </c:pt>
                <c:pt idx="18" formatCode="General">
                  <c:v>357.62614083945169</c:v>
                </c:pt>
                <c:pt idx="19" formatCode="General">
                  <c:v>357.04626486538723</c:v>
                </c:pt>
                <c:pt idx="20" formatCode="General">
                  <c:v>356.59832356959976</c:v>
                </c:pt>
                <c:pt idx="21" formatCode="General">
                  <c:v>356.13007079815139</c:v>
                </c:pt>
                <c:pt idx="22">
                  <c:v>355.77909945506354</c:v>
                </c:pt>
                <c:pt idx="23">
                  <c:v>355.40464193414607</c:v>
                </c:pt>
                <c:pt idx="24">
                  <c:v>354.92113401676062</c:v>
                </c:pt>
                <c:pt idx="25">
                  <c:v>354.40358340132121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1468.4035975629715</c:v>
                </c:pt>
                <c:pt idx="6">
                  <c:v>1417.972011755335</c:v>
                </c:pt>
                <c:pt idx="7">
                  <c:v>1498.9239520901201</c:v>
                </c:pt>
                <c:pt idx="8">
                  <c:v>1516.7176282780115</c:v>
                </c:pt>
                <c:pt idx="9">
                  <c:v>1568.1780561871158</c:v>
                </c:pt>
                <c:pt idx="10">
                  <c:v>1633.5471327751636</c:v>
                </c:pt>
                <c:pt idx="11">
                  <c:v>1686.071454528294</c:v>
                </c:pt>
                <c:pt idx="12">
                  <c:v>1590.7266446321673</c:v>
                </c:pt>
                <c:pt idx="13">
                  <c:v>1595.8279505074102</c:v>
                </c:pt>
                <c:pt idx="14">
                  <c:v>1598.2943530709003</c:v>
                </c:pt>
                <c:pt idx="15">
                  <c:v>1594.5647706925636</c:v>
                </c:pt>
                <c:pt idx="16">
                  <c:v>1588.3423153040223</c:v>
                </c:pt>
                <c:pt idx="17">
                  <c:v>1580.3750676237364</c:v>
                </c:pt>
                <c:pt idx="18" formatCode="General">
                  <c:v>1570.3348739000514</c:v>
                </c:pt>
                <c:pt idx="19" formatCode="General">
                  <c:v>1559.1862815632517</c:v>
                </c:pt>
                <c:pt idx="20" formatCode="General">
                  <c:v>1547.6742730887754</c:v>
                </c:pt>
                <c:pt idx="21" formatCode="General">
                  <c:v>1535.4239062690747</c:v>
                </c:pt>
                <c:pt idx="22" formatCode="General">
                  <c:v>1522.4828040340217</c:v>
                </c:pt>
                <c:pt idx="23" formatCode="General">
                  <c:v>1508.921977841743</c:v>
                </c:pt>
                <c:pt idx="24" formatCode="General">
                  <c:v>1494.7689528703258</c:v>
                </c:pt>
                <c:pt idx="25" formatCode="General">
                  <c:v>1480.1784156949329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556.85742768624209</c:v>
                </c:pt>
                <c:pt idx="1">
                  <c:v>597.0489985790108</c:v>
                </c:pt>
                <c:pt idx="2">
                  <c:v>621.00847800917757</c:v>
                </c:pt>
                <c:pt idx="3">
                  <c:v>639.78184249807703</c:v>
                </c:pt>
                <c:pt idx="4">
                  <c:v>664.05741180088421</c:v>
                </c:pt>
                <c:pt idx="5">
                  <c:v>882.48352194271058</c:v>
                </c:pt>
                <c:pt idx="6">
                  <c:v>1094.4845520993147</c:v>
                </c:pt>
                <c:pt idx="7">
                  <c:v>1093.6421156481629</c:v>
                </c:pt>
                <c:pt idx="8">
                  <c:v>1125.1920696168168</c:v>
                </c:pt>
                <c:pt idx="9">
                  <c:v>1172.2971151163899</c:v>
                </c:pt>
                <c:pt idx="10">
                  <c:v>1288.2424257414666</c:v>
                </c:pt>
                <c:pt idx="11">
                  <c:v>1342.0918828696115</c:v>
                </c:pt>
                <c:pt idx="12">
                  <c:v>1467.3789839080109</c:v>
                </c:pt>
                <c:pt idx="13">
                  <c:v>1561.4077933504682</c:v>
                </c:pt>
                <c:pt idx="14">
                  <c:v>1655.6705741603676</c:v>
                </c:pt>
                <c:pt idx="15">
                  <c:v>1745.2899968823783</c:v>
                </c:pt>
                <c:pt idx="16">
                  <c:v>1834.1602614144776</c:v>
                </c:pt>
                <c:pt idx="17">
                  <c:v>1922.6513751945831</c:v>
                </c:pt>
                <c:pt idx="18" formatCode="General">
                  <c:v>2011.353864957237</c:v>
                </c:pt>
                <c:pt idx="19" formatCode="General">
                  <c:v>2100.1704041184976</c:v>
                </c:pt>
                <c:pt idx="20" formatCode="General">
                  <c:v>2189.8424949322198</c:v>
                </c:pt>
                <c:pt idx="21" formatCode="General">
                  <c:v>2279.4533882453234</c:v>
                </c:pt>
                <c:pt idx="22" formatCode="General">
                  <c:v>2369.1766773171494</c:v>
                </c:pt>
                <c:pt idx="23" formatCode="General">
                  <c:v>2458.8830424788989</c:v>
                </c:pt>
                <c:pt idx="24" formatCode="General">
                  <c:v>2548.3520713911098</c:v>
                </c:pt>
                <c:pt idx="25" formatCode="General">
                  <c:v>2637.0154890831354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76.980217713102562</c:v>
                </c:pt>
                <c:pt idx="2">
                  <c:v>79.817121650286808</c:v>
                </c:pt>
                <c:pt idx="3">
                  <c:v>83.5156553353536</c:v>
                </c:pt>
                <c:pt idx="4">
                  <c:v>87.98802223562609</c:v>
                </c:pt>
                <c:pt idx="5">
                  <c:v>113.7564875634766</c:v>
                </c:pt>
                <c:pt idx="6">
                  <c:v>141.14587190240746</c:v>
                </c:pt>
                <c:pt idx="7">
                  <c:v>141.60417863608868</c:v>
                </c:pt>
                <c:pt idx="8">
                  <c:v>144.55314835895257</c:v>
                </c:pt>
                <c:pt idx="9">
                  <c:v>151.44841281586781</c:v>
                </c:pt>
                <c:pt idx="10">
                  <c:v>161.80924158850377</c:v>
                </c:pt>
                <c:pt idx="11">
                  <c:v>171.3682849513502</c:v>
                </c:pt>
                <c:pt idx="12">
                  <c:v>185.95757508624419</c:v>
                </c:pt>
                <c:pt idx="13">
                  <c:v>197.63165192194762</c:v>
                </c:pt>
                <c:pt idx="14">
                  <c:v>209.41142244552589</c:v>
                </c:pt>
                <c:pt idx="15">
                  <c:v>220.62079110765819</c:v>
                </c:pt>
                <c:pt idx="16">
                  <c:v>231.67899882658378</c:v>
                </c:pt>
                <c:pt idx="17">
                  <c:v>242.78180989541738</c:v>
                </c:pt>
                <c:pt idx="18" formatCode="General">
                  <c:v>253.81836649194599</c:v>
                </c:pt>
                <c:pt idx="19" formatCode="General">
                  <c:v>264.85994888378639</c:v>
                </c:pt>
                <c:pt idx="20" formatCode="General">
                  <c:v>275.98360304141312</c:v>
                </c:pt>
                <c:pt idx="21" formatCode="General">
                  <c:v>287.11022436690524</c:v>
                </c:pt>
                <c:pt idx="22" formatCode="General">
                  <c:v>298.24957907448618</c:v>
                </c:pt>
                <c:pt idx="23" formatCode="General">
                  <c:v>309.39426555491883</c:v>
                </c:pt>
                <c:pt idx="24" formatCode="General">
                  <c:v>320.55455768097227</c:v>
                </c:pt>
                <c:pt idx="25" formatCode="General">
                  <c:v>331.70253245412363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288.73343156202782</c:v>
                </c:pt>
                <c:pt idx="1">
                  <c:v>248.66010381659757</c:v>
                </c:pt>
                <c:pt idx="2">
                  <c:v>270.99989200748166</c:v>
                </c:pt>
                <c:pt idx="3">
                  <c:v>267.59261106937436</c:v>
                </c:pt>
                <c:pt idx="4">
                  <c:v>251.75689953373924</c:v>
                </c:pt>
                <c:pt idx="5">
                  <c:v>265.49160619947628</c:v>
                </c:pt>
                <c:pt idx="6">
                  <c:v>212.38879554514469</c:v>
                </c:pt>
                <c:pt idx="7">
                  <c:v>233.91568995123058</c:v>
                </c:pt>
                <c:pt idx="8">
                  <c:v>222.6409427083118</c:v>
                </c:pt>
                <c:pt idx="9">
                  <c:v>226.31041262982265</c:v>
                </c:pt>
                <c:pt idx="10">
                  <c:v>145.3064189105925</c:v>
                </c:pt>
                <c:pt idx="11">
                  <c:v>166.24770883875991</c:v>
                </c:pt>
                <c:pt idx="12">
                  <c:v>151.01830690464789</c:v>
                </c:pt>
                <c:pt idx="13">
                  <c:v>138.37682446883616</c:v>
                </c:pt>
                <c:pt idx="14">
                  <c:v>126.01885201305416</c:v>
                </c:pt>
                <c:pt idx="15">
                  <c:v>117.63381432102847</c:v>
                </c:pt>
                <c:pt idx="16">
                  <c:v>110.05857849480525</c:v>
                </c:pt>
                <c:pt idx="17">
                  <c:v>102.84314831669573</c:v>
                </c:pt>
                <c:pt idx="18">
                  <c:v>96.024964341179938</c:v>
                </c:pt>
                <c:pt idx="19">
                  <c:v>89.602702235192012</c:v>
                </c:pt>
                <c:pt idx="20">
                  <c:v>83.603105951084686</c:v>
                </c:pt>
                <c:pt idx="21">
                  <c:v>77.982584400011319</c:v>
                </c:pt>
                <c:pt idx="22">
                  <c:v>72.741757196916254</c:v>
                </c:pt>
                <c:pt idx="23">
                  <c:v>67.869330182621241</c:v>
                </c:pt>
                <c:pt idx="24">
                  <c:v>63.46479378024042</c:v>
                </c:pt>
                <c:pt idx="25">
                  <c:v>60.881741967157886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719.80897361604559</c:v>
                </c:pt>
                <c:pt idx="1">
                  <c:v>631.79961491892789</c:v>
                </c:pt>
                <c:pt idx="2">
                  <c:v>559.88502995613248</c:v>
                </c:pt>
                <c:pt idx="3">
                  <c:v>595.7748767290941</c:v>
                </c:pt>
                <c:pt idx="4">
                  <c:v>606.30957161764798</c:v>
                </c:pt>
                <c:pt idx="5">
                  <c:v>619.62458595785699</c:v>
                </c:pt>
                <c:pt idx="6">
                  <c:v>625.53604477798353</c:v>
                </c:pt>
                <c:pt idx="7">
                  <c:v>608.2947580093321</c:v>
                </c:pt>
                <c:pt idx="8">
                  <c:v>661.61826867198431</c:v>
                </c:pt>
                <c:pt idx="9">
                  <c:v>590.12154676342743</c:v>
                </c:pt>
                <c:pt idx="10">
                  <c:v>549.05241161849449</c:v>
                </c:pt>
                <c:pt idx="11">
                  <c:v>494.86458505119396</c:v>
                </c:pt>
                <c:pt idx="12">
                  <c:v>530.60408731253528</c:v>
                </c:pt>
                <c:pt idx="13">
                  <c:v>516.46014417289086</c:v>
                </c:pt>
                <c:pt idx="14">
                  <c:v>501.38711643013158</c:v>
                </c:pt>
                <c:pt idx="15">
                  <c:v>484.21866758251218</c:v>
                </c:pt>
                <c:pt idx="16">
                  <c:v>466.40287231642435</c:v>
                </c:pt>
                <c:pt idx="17">
                  <c:v>448.21441711255858</c:v>
                </c:pt>
                <c:pt idx="18">
                  <c:v>429.8256099705427</c:v>
                </c:pt>
                <c:pt idx="19">
                  <c:v>411.2821833908244</c:v>
                </c:pt>
                <c:pt idx="20">
                  <c:v>392.77010193749499</c:v>
                </c:pt>
                <c:pt idx="21">
                  <c:v>374.13964360313958</c:v>
                </c:pt>
                <c:pt idx="22">
                  <c:v>355.45862627491488</c:v>
                </c:pt>
                <c:pt idx="23">
                  <c:v>336.7362098138268</c:v>
                </c:pt>
                <c:pt idx="24">
                  <c:v>317.97737239926528</c:v>
                </c:pt>
                <c:pt idx="25">
                  <c:v>299.12269230810392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819.72342927802595</c:v>
                </c:pt>
                <c:pt idx="1">
                  <c:v>744.73665182686773</c:v>
                </c:pt>
                <c:pt idx="2">
                  <c:v>758.23224462072062</c:v>
                </c:pt>
                <c:pt idx="3">
                  <c:v>720.98539820654617</c:v>
                </c:pt>
                <c:pt idx="4">
                  <c:v>774.57362003104231</c:v>
                </c:pt>
                <c:pt idx="5">
                  <c:v>733.47126648445897</c:v>
                </c:pt>
                <c:pt idx="6">
                  <c:v>769.10335376614717</c:v>
                </c:pt>
                <c:pt idx="7">
                  <c:v>758.10635956060992</c:v>
                </c:pt>
                <c:pt idx="8">
                  <c:v>803.39749878427574</c:v>
                </c:pt>
                <c:pt idx="9">
                  <c:v>777.83852129861248</c:v>
                </c:pt>
                <c:pt idx="10">
                  <c:v>630.5211997572419</c:v>
                </c:pt>
                <c:pt idx="11">
                  <c:v>640.43836084628845</c:v>
                </c:pt>
                <c:pt idx="12">
                  <c:v>654.16152561340868</c:v>
                </c:pt>
                <c:pt idx="13">
                  <c:v>637.23535004740609</c:v>
                </c:pt>
                <c:pt idx="14">
                  <c:v>619.68786058477895</c:v>
                </c:pt>
                <c:pt idx="15">
                  <c:v>600.047201484943</c:v>
                </c:pt>
                <c:pt idx="16">
                  <c:v>580.09000894413987</c:v>
                </c:pt>
                <c:pt idx="17">
                  <c:v>560.11140003294167</c:v>
                </c:pt>
                <c:pt idx="18">
                  <c:v>540.34857881787764</c:v>
                </c:pt>
                <c:pt idx="19">
                  <c:v>520.83407210134419</c:v>
                </c:pt>
                <c:pt idx="20">
                  <c:v>501.78833065263888</c:v>
                </c:pt>
                <c:pt idx="21">
                  <c:v>483.01039607561285</c:v>
                </c:pt>
                <c:pt idx="22">
                  <c:v>464.57128804646317</c:v>
                </c:pt>
                <c:pt idx="23">
                  <c:v>446.47490747513211</c:v>
                </c:pt>
                <c:pt idx="24">
                  <c:v>428.70569550071929</c:v>
                </c:pt>
                <c:pt idx="25">
                  <c:v>411.18249001511418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693.07168888424553</c:v>
                </c:pt>
                <c:pt idx="1">
                  <c:v>659.68620286994064</c:v>
                </c:pt>
                <c:pt idx="2">
                  <c:v>745.80111736042932</c:v>
                </c:pt>
                <c:pt idx="3">
                  <c:v>735.18442237282852</c:v>
                </c:pt>
                <c:pt idx="4">
                  <c:v>800.26714153750834</c:v>
                </c:pt>
                <c:pt idx="5">
                  <c:v>787.54785925571628</c:v>
                </c:pt>
                <c:pt idx="6">
                  <c:v>800.1305833789155</c:v>
                </c:pt>
                <c:pt idx="7">
                  <c:v>825.14844685246555</c:v>
                </c:pt>
                <c:pt idx="8">
                  <c:v>735.92590934047746</c:v>
                </c:pt>
                <c:pt idx="9">
                  <c:v>763.18124641932366</c:v>
                </c:pt>
                <c:pt idx="10">
                  <c:v>758.70175975513223</c:v>
                </c:pt>
                <c:pt idx="11">
                  <c:v>699.84435098838605</c:v>
                </c:pt>
                <c:pt idx="12">
                  <c:v>714.79884189683025</c:v>
                </c:pt>
                <c:pt idx="13">
                  <c:v>703.25832770502916</c:v>
                </c:pt>
                <c:pt idx="14">
                  <c:v>690.97988730093562</c:v>
                </c:pt>
                <c:pt idx="15">
                  <c:v>676.21865164365295</c:v>
                </c:pt>
                <c:pt idx="16">
                  <c:v>660.91096629528988</c:v>
                </c:pt>
                <c:pt idx="17">
                  <c:v>645.40907550368593</c:v>
                </c:pt>
                <c:pt idx="18">
                  <c:v>629.95201841053233</c:v>
                </c:pt>
                <c:pt idx="19">
                  <c:v>614.59476848033216</c:v>
                </c:pt>
                <c:pt idx="20">
                  <c:v>599.58608809110524</c:v>
                </c:pt>
                <c:pt idx="21">
                  <c:v>584.70378880347255</c:v>
                </c:pt>
                <c:pt idx="22">
                  <c:v>570.02686955570675</c:v>
                </c:pt>
                <c:pt idx="23">
                  <c:v>555.55614884788429</c:v>
                </c:pt>
                <c:pt idx="24">
                  <c:v>541.2788702749906</c:v>
                </c:pt>
                <c:pt idx="25">
                  <c:v>527.13595692668616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311.72023716589945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366.76815446474006</c:v>
                </c:pt>
                <c:pt idx="5">
                  <c:v>348.13164190526385</c:v>
                </c:pt>
                <c:pt idx="6">
                  <c:v>339.03913966571662</c:v>
                </c:pt>
                <c:pt idx="7">
                  <c:v>354.32346476262143</c:v>
                </c:pt>
                <c:pt idx="8">
                  <c:v>351.34370244494738</c:v>
                </c:pt>
                <c:pt idx="9">
                  <c:v>367.45737484351741</c:v>
                </c:pt>
                <c:pt idx="10">
                  <c:v>392.53651097332636</c:v>
                </c:pt>
                <c:pt idx="11">
                  <c:v>404.58782028202921</c:v>
                </c:pt>
                <c:pt idx="12">
                  <c:v>379.41994644776184</c:v>
                </c:pt>
                <c:pt idx="13">
                  <c:v>382.15034827914417</c:v>
                </c:pt>
                <c:pt idx="14">
                  <c:v>384.30841757651518</c:v>
                </c:pt>
                <c:pt idx="15">
                  <c:v>384.74980187332932</c:v>
                </c:pt>
                <c:pt idx="16">
                  <c:v>384.81959156170376</c:v>
                </c:pt>
                <c:pt idx="17">
                  <c:v>384.73134246417123</c:v>
                </c:pt>
                <c:pt idx="18" formatCode="General">
                  <c:v>384.85858227117353</c:v>
                </c:pt>
                <c:pt idx="19" formatCode="General">
                  <c:v>384.8523743613847</c:v>
                </c:pt>
                <c:pt idx="20" formatCode="General">
                  <c:v>384.99667873566898</c:v>
                </c:pt>
                <c:pt idx="21" formatCode="General">
                  <c:v>384.97299743831394</c:v>
                </c:pt>
                <c:pt idx="22">
                  <c:v>384.89329904526409</c:v>
                </c:pt>
                <c:pt idx="23">
                  <c:v>384.82247587082423</c:v>
                </c:pt>
                <c:pt idx="24">
                  <c:v>384.7615520856146</c:v>
                </c:pt>
                <c:pt idx="25">
                  <c:v>384.16109814942462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321.63301560900629</c:v>
                </c:pt>
                <c:pt idx="1">
                  <c:v>354.23478578756016</c:v>
                </c:pt>
                <c:pt idx="2">
                  <c:v>368.54312770483568</c:v>
                </c:pt>
                <c:pt idx="3">
                  <c:v>379.02328877384508</c:v>
                </c:pt>
                <c:pt idx="4">
                  <c:v>389.19444503055064</c:v>
                </c:pt>
                <c:pt idx="5">
                  <c:v>359.97343312807101</c:v>
                </c:pt>
                <c:pt idx="6">
                  <c:v>343.4316471090425</c:v>
                </c:pt>
                <c:pt idx="7">
                  <c:v>356.09703448936716</c:v>
                </c:pt>
                <c:pt idx="8">
                  <c:v>347.10183179621316</c:v>
                </c:pt>
                <c:pt idx="9">
                  <c:v>358.23031392592554</c:v>
                </c:pt>
                <c:pt idx="10">
                  <c:v>382.74289888007144</c:v>
                </c:pt>
                <c:pt idx="11">
                  <c:v>387.2465516440829</c:v>
                </c:pt>
                <c:pt idx="12">
                  <c:v>362.2250881983922</c:v>
                </c:pt>
                <c:pt idx="13">
                  <c:v>362.40860954687406</c:v>
                </c:pt>
                <c:pt idx="14">
                  <c:v>362.60451641778741</c:v>
                </c:pt>
                <c:pt idx="15">
                  <c:v>361.3623044119405</c:v>
                </c:pt>
                <c:pt idx="16">
                  <c:v>359.93340684256032</c:v>
                </c:pt>
                <c:pt idx="17">
                  <c:v>358.43936385621691</c:v>
                </c:pt>
                <c:pt idx="18" formatCode="General">
                  <c:v>357.62614083945169</c:v>
                </c:pt>
                <c:pt idx="19" formatCode="General">
                  <c:v>357.04626486538723</c:v>
                </c:pt>
                <c:pt idx="20" formatCode="General">
                  <c:v>356.59832356959976</c:v>
                </c:pt>
                <c:pt idx="21" formatCode="General">
                  <c:v>356.13007079815139</c:v>
                </c:pt>
                <c:pt idx="22">
                  <c:v>355.77909945506354</c:v>
                </c:pt>
                <c:pt idx="23">
                  <c:v>355.40464193414607</c:v>
                </c:pt>
                <c:pt idx="24">
                  <c:v>354.92113401676062</c:v>
                </c:pt>
                <c:pt idx="25">
                  <c:v>354.40358340132121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1468.4035975629715</c:v>
                </c:pt>
                <c:pt idx="6">
                  <c:v>1417.972011755335</c:v>
                </c:pt>
                <c:pt idx="7">
                  <c:v>1498.9239520901201</c:v>
                </c:pt>
                <c:pt idx="8">
                  <c:v>1516.7176282780115</c:v>
                </c:pt>
                <c:pt idx="9">
                  <c:v>1568.1780561871158</c:v>
                </c:pt>
                <c:pt idx="10">
                  <c:v>1633.5471327751636</c:v>
                </c:pt>
                <c:pt idx="11">
                  <c:v>1686.071454528294</c:v>
                </c:pt>
                <c:pt idx="12">
                  <c:v>1590.7266446321673</c:v>
                </c:pt>
                <c:pt idx="13">
                  <c:v>1595.8279505074102</c:v>
                </c:pt>
                <c:pt idx="14">
                  <c:v>1598.2943530709003</c:v>
                </c:pt>
                <c:pt idx="15">
                  <c:v>1594.5647706925636</c:v>
                </c:pt>
                <c:pt idx="16">
                  <c:v>1588.3423153040223</c:v>
                </c:pt>
                <c:pt idx="17">
                  <c:v>1580.3750676237364</c:v>
                </c:pt>
                <c:pt idx="18" formatCode="General">
                  <c:v>1570.3348739000514</c:v>
                </c:pt>
                <c:pt idx="19" formatCode="General">
                  <c:v>1559.1862815632517</c:v>
                </c:pt>
                <c:pt idx="20" formatCode="General">
                  <c:v>1547.6742730887754</c:v>
                </c:pt>
                <c:pt idx="21" formatCode="General">
                  <c:v>1535.4239062690747</c:v>
                </c:pt>
                <c:pt idx="22" formatCode="General">
                  <c:v>1522.4828040340217</c:v>
                </c:pt>
                <c:pt idx="23" formatCode="General">
                  <c:v>1508.921977841743</c:v>
                </c:pt>
                <c:pt idx="24" formatCode="General">
                  <c:v>1494.7689528703258</c:v>
                </c:pt>
                <c:pt idx="25" formatCode="General">
                  <c:v>1480.1784156949329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556.85742768624209</c:v>
                </c:pt>
                <c:pt idx="1">
                  <c:v>597.0489985790108</c:v>
                </c:pt>
                <c:pt idx="2">
                  <c:v>621.00847800917757</c:v>
                </c:pt>
                <c:pt idx="3">
                  <c:v>639.78184249807703</c:v>
                </c:pt>
                <c:pt idx="4">
                  <c:v>664.05741180088421</c:v>
                </c:pt>
                <c:pt idx="5">
                  <c:v>882.48352194271058</c:v>
                </c:pt>
                <c:pt idx="6">
                  <c:v>1094.4845520993147</c:v>
                </c:pt>
                <c:pt idx="7">
                  <c:v>1093.6421156481629</c:v>
                </c:pt>
                <c:pt idx="8">
                  <c:v>1125.1920696168168</c:v>
                </c:pt>
                <c:pt idx="9">
                  <c:v>1172.2971151163899</c:v>
                </c:pt>
                <c:pt idx="10">
                  <c:v>1288.2424257414666</c:v>
                </c:pt>
                <c:pt idx="11">
                  <c:v>1342.0918828696115</c:v>
                </c:pt>
                <c:pt idx="12">
                  <c:v>1467.3789839080109</c:v>
                </c:pt>
                <c:pt idx="13">
                  <c:v>1561.4077933504682</c:v>
                </c:pt>
                <c:pt idx="14">
                  <c:v>1655.6705741603676</c:v>
                </c:pt>
                <c:pt idx="15">
                  <c:v>1745.2899968823783</c:v>
                </c:pt>
                <c:pt idx="16">
                  <c:v>1834.1602614144776</c:v>
                </c:pt>
                <c:pt idx="17">
                  <c:v>1922.6513751945831</c:v>
                </c:pt>
                <c:pt idx="18" formatCode="General">
                  <c:v>2011.353864957237</c:v>
                </c:pt>
                <c:pt idx="19" formatCode="General">
                  <c:v>2100.1704041184976</c:v>
                </c:pt>
                <c:pt idx="20" formatCode="General">
                  <c:v>2189.8424949322198</c:v>
                </c:pt>
                <c:pt idx="21" formatCode="General">
                  <c:v>2279.4533882453234</c:v>
                </c:pt>
                <c:pt idx="22" formatCode="General">
                  <c:v>2369.1766773171494</c:v>
                </c:pt>
                <c:pt idx="23" formatCode="General">
                  <c:v>2458.8830424788989</c:v>
                </c:pt>
                <c:pt idx="24" formatCode="General">
                  <c:v>2548.3520713911098</c:v>
                </c:pt>
                <c:pt idx="25" formatCode="General">
                  <c:v>2637.0154890831354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76.980217713102562</c:v>
                </c:pt>
                <c:pt idx="2">
                  <c:v>79.817121650286808</c:v>
                </c:pt>
                <c:pt idx="3">
                  <c:v>83.5156553353536</c:v>
                </c:pt>
                <c:pt idx="4">
                  <c:v>87.98802223562609</c:v>
                </c:pt>
                <c:pt idx="5">
                  <c:v>113.7564875634766</c:v>
                </c:pt>
                <c:pt idx="6">
                  <c:v>141.14587190240746</c:v>
                </c:pt>
                <c:pt idx="7">
                  <c:v>141.60417863608868</c:v>
                </c:pt>
                <c:pt idx="8">
                  <c:v>144.55314835895257</c:v>
                </c:pt>
                <c:pt idx="9">
                  <c:v>151.44841281586781</c:v>
                </c:pt>
                <c:pt idx="10">
                  <c:v>161.80924158850377</c:v>
                </c:pt>
                <c:pt idx="11">
                  <c:v>171.3682849513502</c:v>
                </c:pt>
                <c:pt idx="12">
                  <c:v>185.95757508624419</c:v>
                </c:pt>
                <c:pt idx="13">
                  <c:v>197.63165192194762</c:v>
                </c:pt>
                <c:pt idx="14">
                  <c:v>209.41142244552589</c:v>
                </c:pt>
                <c:pt idx="15">
                  <c:v>220.62079110765819</c:v>
                </c:pt>
                <c:pt idx="16">
                  <c:v>231.67899882658378</c:v>
                </c:pt>
                <c:pt idx="17">
                  <c:v>242.78180989541738</c:v>
                </c:pt>
                <c:pt idx="18" formatCode="General">
                  <c:v>253.81836649194599</c:v>
                </c:pt>
                <c:pt idx="19" formatCode="General">
                  <c:v>264.85994888378639</c:v>
                </c:pt>
                <c:pt idx="20" formatCode="General">
                  <c:v>275.98360304141312</c:v>
                </c:pt>
                <c:pt idx="21" formatCode="General">
                  <c:v>287.11022436690524</c:v>
                </c:pt>
                <c:pt idx="22" formatCode="General">
                  <c:v>298.24957907448618</c:v>
                </c:pt>
                <c:pt idx="23" formatCode="General">
                  <c:v>309.39426555491883</c:v>
                </c:pt>
                <c:pt idx="24" formatCode="General">
                  <c:v>320.55455768097227</c:v>
                </c:pt>
                <c:pt idx="25" formatCode="General">
                  <c:v>331.70253245412363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440.00429133457976</c:v>
                </c:pt>
                <c:pt idx="1">
                  <c:v>186.946309897437</c:v>
                </c:pt>
                <c:pt idx="2">
                  <c:v>341.8226541883061</c:v>
                </c:pt>
                <c:pt idx="3">
                  <c:v>253.72514426514107</c:v>
                </c:pt>
                <c:pt idx="4">
                  <c:v>342.91378557225204</c:v>
                </c:pt>
                <c:pt idx="5">
                  <c:v>579.56179340681035</c:v>
                </c:pt>
                <c:pt idx="6">
                  <c:v>82.011018661071262</c:v>
                </c:pt>
                <c:pt idx="7">
                  <c:v>96.756330703219305</c:v>
                </c:pt>
                <c:pt idx="8">
                  <c:v>67.326066254402733</c:v>
                </c:pt>
                <c:pt idx="9">
                  <c:v>223.56555554737832</c:v>
                </c:pt>
                <c:pt idx="10">
                  <c:v>504.03540002931277</c:v>
                </c:pt>
                <c:pt idx="11">
                  <c:v>400.59302003067899</c:v>
                </c:pt>
                <c:pt idx="12">
                  <c:v>101.99093379859734</c:v>
                </c:pt>
                <c:pt idx="13">
                  <c:v>26.304513303086431</c:v>
                </c:pt>
                <c:pt idx="14">
                  <c:v>119.91490537428511</c:v>
                </c:pt>
                <c:pt idx="15">
                  <c:v>163.14406824034114</c:v>
                </c:pt>
                <c:pt idx="16">
                  <c:v>128.99613672180763</c:v>
                </c:pt>
                <c:pt idx="17">
                  <c:v>253.1025125997476</c:v>
                </c:pt>
                <c:pt idx="18">
                  <c:v>100.20436237050187</c:v>
                </c:pt>
                <c:pt idx="19">
                  <c:v>5.9874908362809016</c:v>
                </c:pt>
                <c:pt idx="20">
                  <c:v>317.69954976380137</c:v>
                </c:pt>
                <c:pt idx="21">
                  <c:v>78.177419451183155</c:v>
                </c:pt>
                <c:pt idx="22">
                  <c:v>35.441770143492811</c:v>
                </c:pt>
                <c:pt idx="23">
                  <c:v>182.28942507528441</c:v>
                </c:pt>
                <c:pt idx="24">
                  <c:v>44.128253668782314</c:v>
                </c:pt>
                <c:pt idx="25">
                  <c:v>502.2412887622167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528.72906609539507</c:v>
                </c:pt>
                <c:pt idx="1">
                  <c:v>198.71202328698394</c:v>
                </c:pt>
                <c:pt idx="2">
                  <c:v>423.68860527512476</c:v>
                </c:pt>
                <c:pt idx="3">
                  <c:v>290.53318964862365</c:v>
                </c:pt>
                <c:pt idx="4">
                  <c:v>371.60328607099035</c:v>
                </c:pt>
                <c:pt idx="5">
                  <c:v>731.97761458080311</c:v>
                </c:pt>
                <c:pt idx="6">
                  <c:v>104.83575993632439</c:v>
                </c:pt>
                <c:pt idx="7">
                  <c:v>109.48089547334641</c:v>
                </c:pt>
                <c:pt idx="8">
                  <c:v>76.439996856315815</c:v>
                </c:pt>
                <c:pt idx="9">
                  <c:v>245.33611967942491</c:v>
                </c:pt>
                <c:pt idx="10">
                  <c:v>550.28579223587155</c:v>
                </c:pt>
                <c:pt idx="11">
                  <c:v>403.03555039396969</c:v>
                </c:pt>
                <c:pt idx="12">
                  <c:v>88.619860645811812</c:v>
                </c:pt>
                <c:pt idx="13">
                  <c:v>25.300401017515654</c:v>
                </c:pt>
                <c:pt idx="14">
                  <c:v>110.56154227837293</c:v>
                </c:pt>
                <c:pt idx="15">
                  <c:v>112.66443756938793</c:v>
                </c:pt>
                <c:pt idx="16">
                  <c:v>112.8016540450558</c:v>
                </c:pt>
                <c:pt idx="17">
                  <c:v>251.29616554691617</c:v>
                </c:pt>
                <c:pt idx="18">
                  <c:v>99.896081284745406</c:v>
                </c:pt>
                <c:pt idx="19">
                  <c:v>6.6207981505724254</c:v>
                </c:pt>
                <c:pt idx="20">
                  <c:v>277.68859705633878</c:v>
                </c:pt>
                <c:pt idx="21">
                  <c:v>84.562891433321937</c:v>
                </c:pt>
                <c:pt idx="22">
                  <c:v>31.307403594994803</c:v>
                </c:pt>
                <c:pt idx="23">
                  <c:v>183.72322413891223</c:v>
                </c:pt>
                <c:pt idx="24">
                  <c:v>35.63405101714865</c:v>
                </c:pt>
                <c:pt idx="25">
                  <c:v>487.12499268773195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523.7670733480627</c:v>
                </c:pt>
                <c:pt idx="1">
                  <c:v>230.74856750961112</c:v>
                </c:pt>
                <c:pt idx="2">
                  <c:v>618.55043297260863</c:v>
                </c:pt>
                <c:pt idx="3">
                  <c:v>286.4671448073268</c:v>
                </c:pt>
                <c:pt idx="4">
                  <c:v>382.81771187774325</c:v>
                </c:pt>
                <c:pt idx="5">
                  <c:v>854.23071363486281</c:v>
                </c:pt>
                <c:pt idx="6">
                  <c:v>112.32893416474495</c:v>
                </c:pt>
                <c:pt idx="7">
                  <c:v>190.37040476456841</c:v>
                </c:pt>
                <c:pt idx="8">
                  <c:v>67.877095426629111</c:v>
                </c:pt>
                <c:pt idx="9">
                  <c:v>253.12454730036472</c:v>
                </c:pt>
                <c:pt idx="10">
                  <c:v>595.46174768947958</c:v>
                </c:pt>
                <c:pt idx="11">
                  <c:v>397.32560445047415</c:v>
                </c:pt>
                <c:pt idx="12">
                  <c:v>67.597353814673525</c:v>
                </c:pt>
                <c:pt idx="13">
                  <c:v>31.502001720131133</c:v>
                </c:pt>
                <c:pt idx="14">
                  <c:v>110.9608323279414</c:v>
                </c:pt>
                <c:pt idx="15">
                  <c:v>128.68208488233583</c:v>
                </c:pt>
                <c:pt idx="16">
                  <c:v>132.93713315082886</c:v>
                </c:pt>
                <c:pt idx="17">
                  <c:v>278.13924167195745</c:v>
                </c:pt>
                <c:pt idx="18">
                  <c:v>105.04985723488622</c:v>
                </c:pt>
                <c:pt idx="19">
                  <c:v>5.4760822689049773</c:v>
                </c:pt>
                <c:pt idx="20">
                  <c:v>266.75991044431692</c:v>
                </c:pt>
                <c:pt idx="21">
                  <c:v>100.01592944676869</c:v>
                </c:pt>
                <c:pt idx="22">
                  <c:v>36.705745393517553</c:v>
                </c:pt>
                <c:pt idx="23">
                  <c:v>191.10353136831088</c:v>
                </c:pt>
                <c:pt idx="24">
                  <c:v>77.782022381100376</c:v>
                </c:pt>
                <c:pt idx="25">
                  <c:v>440.00229594785259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88.724774760815308</c:v>
                </c:pt>
                <c:pt idx="1">
                  <c:v>11.765713389546931</c:v>
                </c:pt>
                <c:pt idx="2">
                  <c:v>81.865951086818654</c:v>
                </c:pt>
                <c:pt idx="3">
                  <c:v>36.808045383482579</c:v>
                </c:pt>
                <c:pt idx="4">
                  <c:v>28.689500498738312</c:v>
                </c:pt>
                <c:pt idx="5">
                  <c:v>152.41582117399275</c:v>
                </c:pt>
                <c:pt idx="6">
                  <c:v>22.824741275253132</c:v>
                </c:pt>
                <c:pt idx="7">
                  <c:v>12.724564770127103</c:v>
                </c:pt>
                <c:pt idx="8">
                  <c:v>9.1139306019130828</c:v>
                </c:pt>
                <c:pt idx="9">
                  <c:v>21.770564132046587</c:v>
                </c:pt>
                <c:pt idx="10">
                  <c:v>46.250392206558786</c:v>
                </c:pt>
                <c:pt idx="11">
                  <c:v>2.4425303632907003</c:v>
                </c:pt>
                <c:pt idx="12">
                  <c:v>-13.371073152785527</c:v>
                </c:pt>
                <c:pt idx="13">
                  <c:v>-1.0041122855707769</c:v>
                </c:pt>
                <c:pt idx="14">
                  <c:v>-9.3533630959121865</c:v>
                </c:pt>
                <c:pt idx="15">
                  <c:v>-50.479630670953213</c:v>
                </c:pt>
                <c:pt idx="16">
                  <c:v>-16.194482676751832</c:v>
                </c:pt>
                <c:pt idx="17">
                  <c:v>-1.8063470528314269</c:v>
                </c:pt>
                <c:pt idx="18">
                  <c:v>-0.3082810857564624</c:v>
                </c:pt>
                <c:pt idx="19">
                  <c:v>0.63330731429152376</c:v>
                </c:pt>
                <c:pt idx="20">
                  <c:v>-40.010952707462593</c:v>
                </c:pt>
                <c:pt idx="21">
                  <c:v>6.3854719821387818</c:v>
                </c:pt>
                <c:pt idx="22">
                  <c:v>-4.1343665484980079</c:v>
                </c:pt>
                <c:pt idx="23">
                  <c:v>1.4337990636278164</c:v>
                </c:pt>
                <c:pt idx="24">
                  <c:v>-8.4942026516336639</c:v>
                </c:pt>
                <c:pt idx="25">
                  <c:v>-15.116296074484751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-4.9619927473323742</c:v>
                </c:pt>
                <c:pt idx="1">
                  <c:v>32.036544222627185</c:v>
                </c:pt>
                <c:pt idx="2">
                  <c:v>194.86182769748387</c:v>
                </c:pt>
                <c:pt idx="3">
                  <c:v>-4.0660448412968435</c:v>
                </c:pt>
                <c:pt idx="4">
                  <c:v>11.214425806752899</c:v>
                </c:pt>
                <c:pt idx="5">
                  <c:v>122.2530990540597</c:v>
                </c:pt>
                <c:pt idx="6">
                  <c:v>7.4931742284205569</c:v>
                </c:pt>
                <c:pt idx="7">
                  <c:v>80.889509291221998</c:v>
                </c:pt>
                <c:pt idx="8">
                  <c:v>-8.5629014296867041</c:v>
                </c:pt>
                <c:pt idx="9">
                  <c:v>7.7884276209398138</c:v>
                </c:pt>
                <c:pt idx="10">
                  <c:v>45.175955453608026</c:v>
                </c:pt>
                <c:pt idx="11">
                  <c:v>-5.7099459434955406</c:v>
                </c:pt>
                <c:pt idx="12">
                  <c:v>-21.022506831138287</c:v>
                </c:pt>
                <c:pt idx="13">
                  <c:v>6.2016007026154796</c:v>
                </c:pt>
                <c:pt idx="14">
                  <c:v>0.39929004956847791</c:v>
                </c:pt>
                <c:pt idx="15">
                  <c:v>16.017647312947901</c:v>
                </c:pt>
                <c:pt idx="16">
                  <c:v>20.135479105773058</c:v>
                </c:pt>
                <c:pt idx="17">
                  <c:v>26.843076125041279</c:v>
                </c:pt>
                <c:pt idx="18">
                  <c:v>5.1537759501408118</c:v>
                </c:pt>
                <c:pt idx="19">
                  <c:v>-1.1447158816674481</c:v>
                </c:pt>
                <c:pt idx="20">
                  <c:v>-10.928686612021863</c:v>
                </c:pt>
                <c:pt idx="21">
                  <c:v>15.453038013446758</c:v>
                </c:pt>
                <c:pt idx="22">
                  <c:v>5.3983417985227504</c:v>
                </c:pt>
                <c:pt idx="23">
                  <c:v>7.3803072293986531</c:v>
                </c:pt>
                <c:pt idx="24">
                  <c:v>42.147971363951726</c:v>
                </c:pt>
                <c:pt idx="25">
                  <c:v>-47.122696739879359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7.8869589569272245</c:v>
                </c:pt>
                <c:pt idx="1">
                  <c:v>8.8974779147927805</c:v>
                </c:pt>
                <c:pt idx="2">
                  <c:v>8.0756169701004925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3.3509624845656769</c:v>
                </c:pt>
                <c:pt idx="1">
                  <c:v>3.3439353952232569</c:v>
                </c:pt>
                <c:pt idx="2">
                  <c:v>3.5577590544120961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1.470025522327965</c:v>
                </c:pt>
                <c:pt idx="1">
                  <c:v>1.7641811629581758</c:v>
                </c:pt>
                <c:pt idx="2">
                  <c:v>1.7319253025500834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1.7343312874621399</c:v>
                </c:pt>
                <c:pt idx="1">
                  <c:v>1.8423497250860152</c:v>
                </c:pt>
                <c:pt idx="2">
                  <c:v>2.9351949550673955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1.2068016874773297</c:v>
                </c:pt>
                <c:pt idx="1">
                  <c:v>1.2863359089723083</c:v>
                </c:pt>
                <c:pt idx="2">
                  <c:v>1.0465518960642088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4.0073526452132429</c:v>
                </c:pt>
                <c:pt idx="1">
                  <c:v>4.1285279106535837</c:v>
                </c:pt>
                <c:pt idx="2">
                  <c:v>3.9027594397279439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9.0346994135263046</c:v>
                </c:pt>
                <c:pt idx="1">
                  <c:v>9.2602355293240795</c:v>
                </c:pt>
                <c:pt idx="2">
                  <c:v>9.1810295823832462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7.1805224849751141</c:v>
                </c:pt>
                <c:pt idx="1">
                  <c:v>6.7823014440815719</c:v>
                </c:pt>
                <c:pt idx="2">
                  <c:v>6.1260998585594892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1.8281601445485758</c:v>
                </c:pt>
                <c:pt idx="1">
                  <c:v>1.4912992371141214</c:v>
                </c:pt>
                <c:pt idx="2">
                  <c:v>1.0422387457657163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4.5367946815124256</c:v>
                </c:pt>
                <c:pt idx="1">
                  <c:v>4.22882384646958</c:v>
                </c:pt>
                <c:pt idx="2">
                  <c:v>4.2884444143060785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1.7961363306801486</c:v>
                </c:pt>
                <c:pt idx="1">
                  <c:v>1.6810560152654863</c:v>
                </c:pt>
                <c:pt idx="2">
                  <c:v>1.6196940452362609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0.10732416799275452</c:v>
                </c:pt>
                <c:pt idx="1">
                  <c:v>0.11141510671628292</c:v>
                </c:pt>
                <c:pt idx="2">
                  <c:v>8.443207897310448E-2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5.6946792541985358</c:v>
                </c:pt>
                <c:pt idx="1">
                  <c:v>4.6729569413397618</c:v>
                </c:pt>
                <c:pt idx="2">
                  <c:v>4.1129940566062144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1.4013092842794932</c:v>
                </c:pt>
                <c:pt idx="1">
                  <c:v>1.4230283659178513</c:v>
                </c:pt>
                <c:pt idx="2">
                  <c:v>1.5420792528207641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0.63528422787591243</c:v>
                </c:pt>
                <c:pt idx="1">
                  <c:v>0.52684247929299999</c:v>
                </c:pt>
                <c:pt idx="2">
                  <c:v>0.56594153295141403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3.2674890726404144</c:v>
                </c:pt>
                <c:pt idx="1">
                  <c:v>3.0917031690396275</c:v>
                </c:pt>
                <c:pt idx="2">
                  <c:v>2.946498547720843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6.1270794335982997</c:v>
                </c:pt>
                <c:pt idx="1">
                  <c:v>7.1298520356068833</c:v>
                </c:pt>
                <c:pt idx="2">
                  <c:v>9.5370187007863407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4.5479551871869193</c:v>
                </c:pt>
                <c:pt idx="1">
                  <c:v>4.889106357444958</c:v>
                </c:pt>
                <c:pt idx="2">
                  <c:v>4.416846826957646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6.1466376711229715</c:v>
                </c:pt>
                <c:pt idx="1">
                  <c:v>6.2533578025092362</c:v>
                </c:pt>
                <c:pt idx="2">
                  <c:v>5.9024122893661453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10.388489766175644</c:v>
                </c:pt>
                <c:pt idx="1">
                  <c:v>12.317754172191368</c:v>
                </c:pt>
                <c:pt idx="2">
                  <c:v>13.170816567971775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0.47150134871215166</c:v>
                </c:pt>
                <c:pt idx="1">
                  <c:v>0.42575635372414211</c:v>
                </c:pt>
                <c:pt idx="2">
                  <c:v>0.48570846207846452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2.1494425296221453</c:v>
                </c:pt>
                <c:pt idx="1">
                  <c:v>1.8605349010068717</c:v>
                </c:pt>
                <c:pt idx="2">
                  <c:v>1.710831448101592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2.9243136842483404</c:v>
                </c:pt>
                <c:pt idx="1">
                  <c:v>1.895922523153508</c:v>
                </c:pt>
                <c:pt idx="2">
                  <c:v>1.9840636826995131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2.3122211668464097</c:v>
                </c:pt>
                <c:pt idx="1">
                  <c:v>1.8982316085435293</c:v>
                </c:pt>
                <c:pt idx="2">
                  <c:v>2.0496694486098952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0.79098711621862583</c:v>
                </c:pt>
                <c:pt idx="1">
                  <c:v>0.59965150824992774</c:v>
                </c:pt>
                <c:pt idx="2">
                  <c:v>1.1992693925838471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9.002540450065224</c:v>
                </c:pt>
                <c:pt idx="1">
                  <c:v>8.1973625853221055</c:v>
                </c:pt>
                <c:pt idx="2">
                  <c:v>6.784103447599434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-4.9747253759276191</c:v>
                </c:pt>
                <c:pt idx="1">
                  <c:v>12.778649027921404</c:v>
                </c:pt>
                <c:pt idx="2">
                  <c:v>4.5243514014249513</c:v>
                </c:pt>
                <c:pt idx="3">
                  <c:v>30.852136193514696</c:v>
                </c:pt>
                <c:pt idx="4">
                  <c:v>42.754017170904945</c:v>
                </c:pt>
                <c:pt idx="5">
                  <c:v>-26.732452774633828</c:v>
                </c:pt>
                <c:pt idx="6">
                  <c:v>132.78416516450375</c:v>
                </c:pt>
                <c:pt idx="7">
                  <c:v>324.26330771699986</c:v>
                </c:pt>
                <c:pt idx="8">
                  <c:v>27.074551475294811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256.1272241582019</c:v>
                </c:pt>
                <c:pt idx="1">
                  <c:v>130.47117922669065</c:v>
                </c:pt>
                <c:pt idx="2">
                  <c:v>171.16969292229146</c:v>
                </c:pt>
                <c:pt idx="3">
                  <c:v>230.89701044475518</c:v>
                </c:pt>
                <c:pt idx="4">
                  <c:v>211.74728169765905</c:v>
                </c:pt>
                <c:pt idx="5">
                  <c:v>224.25791022175326</c:v>
                </c:pt>
                <c:pt idx="6">
                  <c:v>678.75789161921853</c:v>
                </c:pt>
                <c:pt idx="7">
                  <c:v>1265.7215331704092</c:v>
                </c:pt>
                <c:pt idx="8">
                  <c:v>409.86740994426441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-4.9619927473323742</c:v>
                </c:pt>
                <c:pt idx="1">
                  <c:v>32.036544222627185</c:v>
                </c:pt>
                <c:pt idx="2">
                  <c:v>194.86182769748387</c:v>
                </c:pt>
                <c:pt idx="3">
                  <c:v>-4.0660448412968435</c:v>
                </c:pt>
                <c:pt idx="4">
                  <c:v>11.214425806752899</c:v>
                </c:pt>
                <c:pt idx="5">
                  <c:v>122.2530990540597</c:v>
                </c:pt>
                <c:pt idx="6">
                  <c:v>7.4931742284205569</c:v>
                </c:pt>
                <c:pt idx="7">
                  <c:v>80.889509291221998</c:v>
                </c:pt>
                <c:pt idx="8">
                  <c:v>-8.5629014296867041</c:v>
                </c:pt>
                <c:pt idx="9">
                  <c:v>7.7884276209398138</c:v>
                </c:pt>
                <c:pt idx="10">
                  <c:v>45.175955453608026</c:v>
                </c:pt>
                <c:pt idx="11">
                  <c:v>-5.7099459434955406</c:v>
                </c:pt>
                <c:pt idx="12">
                  <c:v>-21.022506831138287</c:v>
                </c:pt>
                <c:pt idx="13">
                  <c:v>6.2016007026154796</c:v>
                </c:pt>
                <c:pt idx="14">
                  <c:v>0.39929004956847791</c:v>
                </c:pt>
                <c:pt idx="15">
                  <c:v>16.017647312947901</c:v>
                </c:pt>
                <c:pt idx="16">
                  <c:v>20.135479105773058</c:v>
                </c:pt>
                <c:pt idx="17">
                  <c:v>26.843076125041279</c:v>
                </c:pt>
                <c:pt idx="18">
                  <c:v>5.1537759501408118</c:v>
                </c:pt>
                <c:pt idx="19">
                  <c:v>-1.1447158816674481</c:v>
                </c:pt>
                <c:pt idx="20">
                  <c:v>-10.928686612021863</c:v>
                </c:pt>
                <c:pt idx="21">
                  <c:v>15.453038013446758</c:v>
                </c:pt>
                <c:pt idx="22">
                  <c:v>5.3983417985227504</c:v>
                </c:pt>
                <c:pt idx="23">
                  <c:v>7.3803072293986531</c:v>
                </c:pt>
                <c:pt idx="24">
                  <c:v>42.147971363951726</c:v>
                </c:pt>
                <c:pt idx="25">
                  <c:v>-47.122696739879359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256.5528592706554</c:v>
                </c:pt>
                <c:pt idx="1">
                  <c:v>153.31455067360903</c:v>
                </c:pt>
                <c:pt idx="2">
                  <c:v>412.85823075263312</c:v>
                </c:pt>
                <c:pt idx="3">
                  <c:v>145.0824898578976</c:v>
                </c:pt>
                <c:pt idx="4">
                  <c:v>200.91327551743163</c:v>
                </c:pt>
                <c:pt idx="5">
                  <c:v>506.86753704244666</c:v>
                </c:pt>
                <c:pt idx="6">
                  <c:v>52.444519116107351</c:v>
                </c:pt>
                <c:pt idx="7">
                  <c:v>178.78785497689742</c:v>
                </c:pt>
                <c:pt idx="8">
                  <c:v>14.317478263333538</c:v>
                </c:pt>
                <c:pt idx="9">
                  <c:v>120.95364248170071</c:v>
                </c:pt>
                <c:pt idx="10">
                  <c:v>312.25439678117954</c:v>
                </c:pt>
                <c:pt idx="11">
                  <c:v>202.75815946732777</c:v>
                </c:pt>
                <c:pt idx="12">
                  <c:v>21.499750754425484</c:v>
                </c:pt>
                <c:pt idx="13">
                  <c:v>24.439145492713848</c:v>
                </c:pt>
                <c:pt idx="14">
                  <c:v>44.987684527065511</c:v>
                </c:pt>
                <c:pt idx="15">
                  <c:v>69.062630817270076</c:v>
                </c:pt>
                <c:pt idx="16">
                  <c:v>73.25782086060957</c:v>
                </c:pt>
                <c:pt idx="17">
                  <c:v>172.33050283404506</c:v>
                </c:pt>
                <c:pt idx="18">
                  <c:v>56.86466378697002</c:v>
                </c:pt>
                <c:pt idx="19">
                  <c:v>1.7018438237400311</c:v>
                </c:pt>
                <c:pt idx="20">
                  <c:v>112.35784574262988</c:v>
                </c:pt>
                <c:pt idx="21">
                  <c:v>58.811847179661534</c:v>
                </c:pt>
                <c:pt idx="22">
                  <c:v>20.016539489246618</c:v>
                </c:pt>
                <c:pt idx="23">
                  <c:v>110.45463973744404</c:v>
                </c:pt>
                <c:pt idx="24">
                  <c:v>74.575984165926528</c:v>
                </c:pt>
                <c:pt idx="25">
                  <c:v>181.55123999227538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44960.530648148146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automation/Data/Results/Workbooks/LSIPs/GL_LSIP/GL_LSIP_Database.Main.xlsx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London</v>
      </c>
      <c r="L1" s="19" t="str">
        <f>CONCATENATE("Industry Table 1.1  Employment by Industry Sector (SIC 2007), ",B$5,"-",F$5,", ",Info!B5)</f>
        <v>Industry Table 1.1  Employment by Industry Sector (SIC 2007), 2015-2035, Greater London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32.093999999999994</v>
      </c>
      <c r="N5" s="11">
        <f t="shared" si="1"/>
        <v>38.936999999999969</v>
      </c>
      <c r="O5" s="11">
        <f t="shared" si="1"/>
        <v>32.886000000000024</v>
      </c>
      <c r="P5" s="11">
        <f t="shared" si="1"/>
        <v>33.693000000000055</v>
      </c>
      <c r="Q5" s="11">
        <f t="shared" si="1"/>
        <v>36.102000000000018</v>
      </c>
      <c r="R5" s="40">
        <f t="shared" ref="R5:R10" si="2">IF(D$5-B$5 &lt;&gt; 0,(EXP(LN(D7/B7)/(D$5-B$5))-1)*100,0)</f>
        <v>0.48874927208206742</v>
      </c>
      <c r="S5" s="40">
        <f t="shared" si="0"/>
        <v>0.62394668927396868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123.95999999999989</v>
      </c>
      <c r="N6" s="11">
        <f t="shared" si="1"/>
        <v>135.22900000000001</v>
      </c>
      <c r="O6" s="11">
        <f t="shared" si="1"/>
        <v>146.28700000000015</v>
      </c>
      <c r="P6" s="11">
        <f t="shared" si="1"/>
        <v>143.13200000000012</v>
      </c>
      <c r="Q6" s="11">
        <f t="shared" si="1"/>
        <v>132.73300000000012</v>
      </c>
      <c r="R6" s="40">
        <f t="shared" si="2"/>
        <v>3.3676952817013994</v>
      </c>
      <c r="S6" s="40">
        <f t="shared" si="0"/>
        <v>-0.64610937156980297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32.093999999999994</v>
      </c>
      <c r="C7" s="11">
        <f t="array" ref="C7:C12">MMULT(aggregation!$B$3:$W$8,'Ind T2'!C5:C26)</f>
        <v>38.936999999999969</v>
      </c>
      <c r="D7" s="11">
        <f t="array" ref="D7:D12">MMULT(aggregation!$B$3:$W$8,'Ind T2'!D5:D26)</f>
        <v>32.886000000000024</v>
      </c>
      <c r="E7" s="11">
        <f t="array" ref="E7:E12">MMULT(aggregation!$B$3:$W$8,'Ind T2'!E5:E26)</f>
        <v>33.693000000000055</v>
      </c>
      <c r="F7" s="11">
        <f t="array" ref="F7:F12">MMULT(aggregation!$B$3:$W$8,'Ind T2'!F5:F26)</f>
        <v>36.102000000000018</v>
      </c>
      <c r="G7" s="11"/>
      <c r="H7" s="11">
        <f>F7-D7</f>
        <v>3.215999999999994</v>
      </c>
      <c r="I7" s="11">
        <f t="array" ref="I7:I12">MMULT(aggregation!$B$3:$W$8,'RD T1'!AB7:AB28)</f>
        <v>15.032378912168699</v>
      </c>
      <c r="J7" s="11">
        <f>SUM(H7:I7)</f>
        <v>18.248378912168693</v>
      </c>
      <c r="K7" s="11"/>
      <c r="L7" t="str">
        <f t="shared" si="1"/>
        <v>Construction</v>
      </c>
      <c r="M7" s="11">
        <f t="shared" si="1"/>
        <v>289.43299999999971</v>
      </c>
      <c r="N7" s="11">
        <f t="shared" si="1"/>
        <v>319.71499999999969</v>
      </c>
      <c r="O7" s="11">
        <f t="shared" si="1"/>
        <v>297.79299999999944</v>
      </c>
      <c r="P7" s="11">
        <f t="shared" si="1"/>
        <v>330.63299999999947</v>
      </c>
      <c r="Q7" s="11">
        <f t="shared" si="1"/>
        <v>379.63000000000005</v>
      </c>
      <c r="R7" s="40">
        <f>IF(D$5-B$5 &lt;&gt; 0,(EXP(LN(D9/B9)/(D$5-B$5))-1)*100,0)</f>
        <v>0.57112025952203993</v>
      </c>
      <c r="S7" s="40">
        <f t="shared" si="0"/>
        <v>1.6318277471758957</v>
      </c>
    </row>
    <row r="8" spans="1:19" x14ac:dyDescent="0.2">
      <c r="A8" t="str">
        <f>name!C5</f>
        <v>Manufacturing</v>
      </c>
      <c r="B8" s="11">
        <v>123.95999999999989</v>
      </c>
      <c r="C8" s="11">
        <v>135.22900000000001</v>
      </c>
      <c r="D8" s="11">
        <v>146.28700000000015</v>
      </c>
      <c r="E8" s="11">
        <v>143.13200000000012</v>
      </c>
      <c r="F8" s="11">
        <v>132.73300000000012</v>
      </c>
      <c r="G8" s="11"/>
      <c r="H8" s="11">
        <f t="shared" ref="H8:H12" si="3">F8-D8</f>
        <v>-13.55400000000003</v>
      </c>
      <c r="I8" s="11">
        <v>63.297640323210565</v>
      </c>
      <c r="J8" s="11">
        <f t="shared" ref="J8:J12" si="4">SUM(H8:I8)</f>
        <v>49.743640323210535</v>
      </c>
      <c r="K8" s="11"/>
      <c r="L8" t="str">
        <f t="shared" si="1"/>
        <v>Trade, accomod. and transport</v>
      </c>
      <c r="M8" s="11">
        <f t="shared" si="1"/>
        <v>1323.0439999999994</v>
      </c>
      <c r="N8" s="11">
        <f t="shared" si="1"/>
        <v>1418.2639999999992</v>
      </c>
      <c r="O8" s="11">
        <f t="shared" si="1"/>
        <v>1386.4860000000006</v>
      </c>
      <c r="P8" s="11">
        <f t="shared" si="1"/>
        <v>1432.0209999999997</v>
      </c>
      <c r="Q8" s="11">
        <f t="shared" si="1"/>
        <v>1510.7670000000007</v>
      </c>
      <c r="R8" s="40">
        <f t="shared" si="2"/>
        <v>0.94114813256638286</v>
      </c>
      <c r="S8" s="40">
        <f t="shared" si="0"/>
        <v>0.5739406324331453</v>
      </c>
    </row>
    <row r="9" spans="1:19" x14ac:dyDescent="0.2">
      <c r="A9" t="str">
        <f>name!C6</f>
        <v>Construction</v>
      </c>
      <c r="B9" s="11">
        <v>289.43299999999971</v>
      </c>
      <c r="C9" s="11">
        <v>319.71499999999969</v>
      </c>
      <c r="D9" s="11">
        <v>297.79299999999944</v>
      </c>
      <c r="E9" s="11">
        <v>330.63299999999947</v>
      </c>
      <c r="F9" s="11">
        <v>379.63000000000005</v>
      </c>
      <c r="G9" s="11"/>
      <c r="H9" s="11">
        <f t="shared" si="3"/>
        <v>81.837000000000614</v>
      </c>
      <c r="I9" s="11">
        <v>145.66640204051697</v>
      </c>
      <c r="J9" s="11">
        <f t="shared" si="4"/>
        <v>227.50340204051759</v>
      </c>
      <c r="K9" s="11"/>
      <c r="L9" t="str">
        <f t="shared" si="1"/>
        <v>Business and other services</v>
      </c>
      <c r="M9" s="11">
        <f t="shared" si="1"/>
        <v>2621.7690000000025</v>
      </c>
      <c r="N9" s="11">
        <f t="shared" si="1"/>
        <v>2825.7169999999987</v>
      </c>
      <c r="O9" s="11">
        <f t="shared" si="1"/>
        <v>2804.4709999999991</v>
      </c>
      <c r="P9" s="11">
        <f t="shared" si="1"/>
        <v>2954.9969999999994</v>
      </c>
      <c r="Q9" s="11">
        <f t="shared" si="1"/>
        <v>3118.7009999999996</v>
      </c>
      <c r="R9" s="40">
        <f t="shared" si="2"/>
        <v>1.3564301330708517</v>
      </c>
      <c r="S9" s="40">
        <f t="shared" si="0"/>
        <v>0.71052325361486979</v>
      </c>
    </row>
    <row r="10" spans="1:19" x14ac:dyDescent="0.2">
      <c r="A10" t="str">
        <f>name!C7</f>
        <v>Trade, accomod. and transport</v>
      </c>
      <c r="B10" s="11">
        <v>1323.0439999999994</v>
      </c>
      <c r="C10" s="11">
        <v>1418.2639999999992</v>
      </c>
      <c r="D10" s="11">
        <v>1386.4860000000006</v>
      </c>
      <c r="E10" s="11">
        <v>1432.0209999999997</v>
      </c>
      <c r="F10" s="11">
        <v>1510.7670000000007</v>
      </c>
      <c r="G10" s="11"/>
      <c r="H10" s="11">
        <f t="shared" si="3"/>
        <v>124.28100000000018</v>
      </c>
      <c r="I10" s="11">
        <v>695.46718011883308</v>
      </c>
      <c r="J10" s="11">
        <f t="shared" si="4"/>
        <v>819.74818011883326</v>
      </c>
      <c r="K10" s="11"/>
      <c r="L10" t="str">
        <f t="shared" si="1"/>
        <v>Non-marketed services</v>
      </c>
      <c r="M10" s="11">
        <f t="shared" si="1"/>
        <v>1188.5840000000012</v>
      </c>
      <c r="N10" s="11">
        <f t="shared" si="1"/>
        <v>1237.2010000000014</v>
      </c>
      <c r="O10" s="11">
        <f t="shared" si="1"/>
        <v>1274.5369999999998</v>
      </c>
      <c r="P10" s="11">
        <f t="shared" si="1"/>
        <v>1290.2299999999991</v>
      </c>
      <c r="Q10" s="11">
        <f t="shared" si="1"/>
        <v>1307.8510000000008</v>
      </c>
      <c r="R10" s="40">
        <f t="shared" si="2"/>
        <v>1.406201142650465</v>
      </c>
      <c r="S10" s="40">
        <f t="shared" si="0"/>
        <v>0.17216374367934328</v>
      </c>
    </row>
    <row r="11" spans="1:19" x14ac:dyDescent="0.2">
      <c r="A11" t="str">
        <f>name!C8</f>
        <v>Business and other services</v>
      </c>
      <c r="B11" s="11">
        <v>2621.7690000000025</v>
      </c>
      <c r="C11" s="11">
        <v>2825.7169999999987</v>
      </c>
      <c r="D11" s="11">
        <v>2804.4709999999991</v>
      </c>
      <c r="E11" s="11">
        <v>2954.9969999999994</v>
      </c>
      <c r="F11" s="11">
        <v>3118.7009999999996</v>
      </c>
      <c r="G11" s="11"/>
      <c r="H11" s="11">
        <f t="shared" si="3"/>
        <v>314.23000000000047</v>
      </c>
      <c r="I11" s="11">
        <v>1437.1282202950483</v>
      </c>
      <c r="J11" s="11">
        <f t="shared" si="4"/>
        <v>1751.3582202950488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1188.5840000000012</v>
      </c>
      <c r="C12" s="11">
        <v>1237.2010000000014</v>
      </c>
      <c r="D12" s="11">
        <v>1274.5369999999998</v>
      </c>
      <c r="E12" s="11">
        <v>1290.2299999999991</v>
      </c>
      <c r="F12" s="11">
        <v>1307.8510000000008</v>
      </c>
      <c r="G12" s="11"/>
      <c r="H12" s="11">
        <f t="shared" si="3"/>
        <v>33.314000000000988</v>
      </c>
      <c r="I12" s="11">
        <v>679.10131171546334</v>
      </c>
      <c r="J12" s="11">
        <f t="shared" si="4"/>
        <v>712.41531171546433</v>
      </c>
      <c r="K12" s="11"/>
      <c r="L12" s="24" t="str">
        <f t="shared" ref="L12:Q12" si="5">A14</f>
        <v>All industries</v>
      </c>
      <c r="M12" s="34">
        <f t="shared" si="5"/>
        <v>5578.8840000000018</v>
      </c>
      <c r="N12" s="34">
        <f t="shared" si="5"/>
        <v>5975.0629999999983</v>
      </c>
      <c r="O12" s="34">
        <f t="shared" si="5"/>
        <v>5942.4599999999991</v>
      </c>
      <c r="P12" s="34">
        <f t="shared" si="5"/>
        <v>6184.7059999999983</v>
      </c>
      <c r="Q12" s="34">
        <f t="shared" si="5"/>
        <v>6485.7840000000015</v>
      </c>
      <c r="R12" s="43">
        <f>IF(D$5-B$5 &lt;&gt; 0,(EXP(LN(D14/B14)/(D$5-B$5))-1)*100,0)</f>
        <v>1.2706942261491383</v>
      </c>
      <c r="S12" s="43">
        <f>F41</f>
        <v>0.5849677316024593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5578.8840000000018</v>
      </c>
      <c r="C14" s="34">
        <f t="shared" ref="C14:F14" si="6">SUM(C7:C12)</f>
        <v>5975.0629999999983</v>
      </c>
      <c r="D14" s="34">
        <f t="shared" si="6"/>
        <v>5942.4599999999991</v>
      </c>
      <c r="E14" s="34">
        <f t="shared" si="6"/>
        <v>6184.7059999999983</v>
      </c>
      <c r="F14" s="34">
        <f t="shared" si="6"/>
        <v>6485.7840000000015</v>
      </c>
      <c r="G14" s="34"/>
      <c r="H14" s="34">
        <f>SUM(H7:H12)</f>
        <v>543.32400000000223</v>
      </c>
      <c r="I14" s="34">
        <f>SUM(I7:I12)</f>
        <v>3035.693133405241</v>
      </c>
      <c r="J14" s="34">
        <f t="shared" ref="J14" si="7">SUM(J7:J12)</f>
        <v>3579.0171334052434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0.57527634559169871</v>
      </c>
      <c r="C20" s="18">
        <f t="shared" si="8"/>
        <v>0.6516584009239732</v>
      </c>
      <c r="D20" s="18">
        <f t="shared" si="8"/>
        <v>0.55340717480639379</v>
      </c>
      <c r="E20" s="18">
        <f t="shared" si="8"/>
        <v>0.54477933146701008</v>
      </c>
      <c r="F20" s="18">
        <f t="shared" si="8"/>
        <v>0.55663278333043487</v>
      </c>
      <c r="G20" s="351"/>
      <c r="H20" s="40">
        <f>IF(D7&gt;0,(H7/D7)*100,0)</f>
        <v>9.7792373654442368</v>
      </c>
      <c r="I20" s="40">
        <f>IF(D7&gt;0,(I7/D7)*100,0)</f>
        <v>45.710572621080971</v>
      </c>
      <c r="J20" s="40">
        <f>IF(D7&gt;0,(J7/D7)*100,0)</f>
        <v>55.489809986525209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2.2219497662973429</v>
      </c>
      <c r="C21" s="18">
        <f t="shared" si="8"/>
        <v>2.263222998652902</v>
      </c>
      <c r="D21" s="18">
        <f t="shared" si="8"/>
        <v>2.4617246056347066</v>
      </c>
      <c r="E21" s="18">
        <f t="shared" si="8"/>
        <v>2.3142894747139175</v>
      </c>
      <c r="F21" s="18">
        <f t="shared" si="8"/>
        <v>2.0465220550052248</v>
      </c>
      <c r="G21" s="351"/>
      <c r="H21" s="40">
        <f t="shared" ref="H21:H25" si="9">IF(D8&gt;0,(H8/D8)*100,0)</f>
        <v>-9.2653482537751248</v>
      </c>
      <c r="I21" s="40">
        <f t="shared" ref="I21:I25" si="10">IF(D8&gt;0,(I8/D8)*100,0)</f>
        <v>43.26949101643379</v>
      </c>
      <c r="J21" s="40">
        <f t="shared" ref="J21:J27" si="11">IF(D8&gt;0,(J8/D8)*100,0)</f>
        <v>34.004142762658667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5.1880089279504578</v>
      </c>
      <c r="C22" s="18">
        <f t="shared" si="8"/>
        <v>5.3508222423763536</v>
      </c>
      <c r="D22" s="18">
        <f t="shared" si="8"/>
        <v>5.0112747919211822</v>
      </c>
      <c r="E22" s="18">
        <f t="shared" si="8"/>
        <v>5.3459776422678713</v>
      </c>
      <c r="F22" s="18">
        <f t="shared" si="8"/>
        <v>5.8532630750576953</v>
      </c>
      <c r="G22" s="351"/>
      <c r="H22" s="40">
        <f t="shared" si="9"/>
        <v>27.481169805872124</v>
      </c>
      <c r="I22" s="40">
        <f t="shared" si="10"/>
        <v>48.915321058761371</v>
      </c>
      <c r="J22" s="40">
        <f t="shared" si="11"/>
        <v>76.396490864633492</v>
      </c>
      <c r="K22" s="351"/>
    </row>
    <row r="23" spans="1:12" x14ac:dyDescent="0.2">
      <c r="A23" t="str">
        <f>$A$10</f>
        <v>Trade, accomod. and transport</v>
      </c>
      <c r="B23" s="18">
        <f t="shared" si="8"/>
        <v>23.715208991619093</v>
      </c>
      <c r="C23" s="18">
        <f t="shared" si="8"/>
        <v>23.73638570840173</v>
      </c>
      <c r="D23" s="18">
        <f t="shared" si="8"/>
        <v>23.331852465140713</v>
      </c>
      <c r="E23" s="18">
        <f t="shared" si="8"/>
        <v>23.154229158184727</v>
      </c>
      <c r="F23" s="18">
        <f t="shared" si="8"/>
        <v>23.293513937559442</v>
      </c>
      <c r="G23" s="351"/>
      <c r="H23" s="40">
        <f t="shared" si="9"/>
        <v>8.9637399872771972</v>
      </c>
      <c r="I23" s="40">
        <f t="shared" si="10"/>
        <v>50.16041850540379</v>
      </c>
      <c r="J23" s="40">
        <f t="shared" si="11"/>
        <v>59.124158492680991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46.994506428167384</v>
      </c>
      <c r="C24" s="18">
        <f t="shared" si="8"/>
        <v>47.291836086079755</v>
      </c>
      <c r="D24" s="18">
        <f t="shared" si="8"/>
        <v>47.193771603006155</v>
      </c>
      <c r="E24" s="18">
        <f t="shared" si="8"/>
        <v>47.779102191761424</v>
      </c>
      <c r="F24" s="18">
        <f t="shared" si="8"/>
        <v>48.085181375142909</v>
      </c>
      <c r="G24" s="351"/>
      <c r="H24" s="40">
        <f t="shared" si="9"/>
        <v>11.204608640987928</v>
      </c>
      <c r="I24" s="40">
        <f t="shared" si="10"/>
        <v>51.244181890097948</v>
      </c>
      <c r="J24" s="40">
        <f t="shared" si="11"/>
        <v>62.448790531085876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21.305049540374039</v>
      </c>
      <c r="C25" s="18">
        <f t="shared" si="8"/>
        <v>20.706074563565299</v>
      </c>
      <c r="D25" s="18">
        <f t="shared" si="8"/>
        <v>21.447969359490852</v>
      </c>
      <c r="E25" s="18">
        <f t="shared" si="8"/>
        <v>20.861622201605048</v>
      </c>
      <c r="F25" s="18">
        <f t="shared" si="8"/>
        <v>20.164886773904289</v>
      </c>
      <c r="G25" s="351"/>
      <c r="H25" s="40">
        <f t="shared" si="9"/>
        <v>2.6138119175826979</v>
      </c>
      <c r="I25" s="40">
        <f t="shared" si="10"/>
        <v>53.282196728338484</v>
      </c>
      <c r="J25" s="40">
        <f t="shared" si="11"/>
        <v>55.896008645921178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9.1430821578942449</v>
      </c>
      <c r="I27" s="43">
        <f>IF(D14&gt;0,(I14/D14)*100,0)</f>
        <v>51.084788680197114</v>
      </c>
      <c r="J27" s="43">
        <f t="shared" si="11"/>
        <v>60.227870838091356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London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4.9505357050606547</v>
      </c>
      <c r="C34" s="18">
        <f t="shared" si="12"/>
        <v>-15.540488481392888</v>
      </c>
      <c r="D34" s="18">
        <f t="shared" si="12"/>
        <v>0.48603866165171095</v>
      </c>
      <c r="E34" s="18">
        <f t="shared" si="12"/>
        <v>0.69297166173398761</v>
      </c>
      <c r="F34" s="18">
        <f t="shared" ref="F34:F39" si="13">IF(F$5-D$5 &lt;&gt; 0,(EXP(LN(F7/D7)/(F$5-D$5))-1)*100,0)</f>
        <v>0.62394668927396868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2.1990990497402496</v>
      </c>
      <c r="C35" s="18">
        <f t="shared" si="12"/>
        <v>8.1772400890342656</v>
      </c>
      <c r="D35" s="18">
        <f t="shared" si="12"/>
        <v>-0.43511390769677138</v>
      </c>
      <c r="E35" s="18">
        <f t="shared" si="12"/>
        <v>-0.75143936808275136</v>
      </c>
      <c r="F35" s="18">
        <f t="shared" si="13"/>
        <v>-0.64610937156980297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2.5188537097442287</v>
      </c>
      <c r="C36" s="18">
        <f t="shared" si="12"/>
        <v>-6.8567317767387443</v>
      </c>
      <c r="D36" s="18">
        <f t="shared" si="12"/>
        <v>2.1142477980887975</v>
      </c>
      <c r="E36" s="18">
        <f t="shared" si="12"/>
        <v>1.3914730602873737</v>
      </c>
      <c r="F36" s="18">
        <f t="shared" si="13"/>
        <v>1.6318277471758957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1.7526428081922063</v>
      </c>
      <c r="C37" s="18">
        <f t="shared" si="12"/>
        <v>-2.2406265688192484</v>
      </c>
      <c r="D37" s="18">
        <f>IF(E$5-D$5 &lt;&gt; 0,(EXP(LN(E10/D10)/(E$5-D$5))-1)*100,0)</f>
        <v>0.64837781873654521</v>
      </c>
      <c r="E37" s="18">
        <f t="shared" si="12"/>
        <v>0.53674268632761812</v>
      </c>
      <c r="F37" s="18">
        <f t="shared" si="13"/>
        <v>0.5739406324331453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1.8904687189889469</v>
      </c>
      <c r="C38" s="18">
        <f t="shared" si="12"/>
        <v>-0.7518799653326802</v>
      </c>
      <c r="D38" s="18">
        <f t="shared" si="12"/>
        <v>1.051140192644362</v>
      </c>
      <c r="E38" s="18">
        <f t="shared" si="12"/>
        <v>0.54064557523312295</v>
      </c>
      <c r="F38" s="18">
        <f t="shared" si="13"/>
        <v>0.71052325361486979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1.0072612532078695</v>
      </c>
      <c r="C39" s="18">
        <f t="shared" si="12"/>
        <v>3.0177796493858544</v>
      </c>
      <c r="D39" s="18">
        <f t="shared" si="12"/>
        <v>0.24505019136460415</v>
      </c>
      <c r="E39" s="18">
        <f t="shared" si="12"/>
        <v>0.13574039517538772</v>
      </c>
      <c r="F39" s="18">
        <f t="shared" si="13"/>
        <v>0.17216374367934328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1.7299402345130277</v>
      </c>
      <c r="C41" s="18">
        <f>IF(D$5-C$5 &lt;&gt; 0,(EXP(LN(D14/C14)/(D$5-C$5))-1)*100,0)</f>
        <v>-0.54565115045647206</v>
      </c>
      <c r="D41" s="18">
        <f>IF(E$5-D$5 &lt;&gt; 0,(EXP(LN(E14/D14)/(E$5-D$5))-1)*100,0)</f>
        <v>0.80232715726484827</v>
      </c>
      <c r="E41" s="18">
        <f>IF(F$5-E$5 &lt;&gt; 0,(EXP(LN(F14/E14)/(F$5-E$5))-1)*100,0)</f>
        <v>0.4764638410243105</v>
      </c>
      <c r="F41" s="18">
        <f>IF(F$5-D$5 &lt;&gt; 0,(EXP(LN(F14/D14)/(F$5-D$5))-1)*100,0)</f>
        <v>0.5849677316024593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6.8429999999999751</v>
      </c>
      <c r="C45" s="27">
        <f>D7-C7</f>
        <v>-6.0509999999999451</v>
      </c>
      <c r="D45" s="27">
        <f>E7-D7</f>
        <v>0.80700000000003058</v>
      </c>
      <c r="E45" s="27">
        <f>F7-E7</f>
        <v>2.4089999999999634</v>
      </c>
      <c r="F45" s="27">
        <f>F7-D7</f>
        <v>3.215999999999994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11.269000000000119</v>
      </c>
      <c r="C46" s="27">
        <f>D8-C8</f>
        <v>11.058000000000135</v>
      </c>
      <c r="D46" s="27">
        <f t="shared" si="14"/>
        <v>-3.1550000000000296</v>
      </c>
      <c r="E46" s="27">
        <f t="shared" si="14"/>
        <v>-10.399000000000001</v>
      </c>
      <c r="F46" s="27">
        <f t="shared" ref="F46:F52" si="15">F8-D8</f>
        <v>-13.55400000000003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30.281999999999982</v>
      </c>
      <c r="C47" s="27">
        <f t="shared" ref="C47:C50" si="16">D9-C9</f>
        <v>-21.922000000000253</v>
      </c>
      <c r="D47" s="27">
        <f t="shared" si="14"/>
        <v>32.840000000000032</v>
      </c>
      <c r="E47" s="27">
        <f t="shared" si="14"/>
        <v>48.997000000000583</v>
      </c>
      <c r="F47" s="27">
        <f t="shared" si="15"/>
        <v>81.837000000000614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95.2199999999998</v>
      </c>
      <c r="C48" s="27">
        <f t="shared" si="16"/>
        <v>-31.777999999998656</v>
      </c>
      <c r="D48" s="27">
        <f t="shared" si="14"/>
        <v>45.534999999999172</v>
      </c>
      <c r="E48" s="27">
        <f t="shared" si="14"/>
        <v>78.746000000001004</v>
      </c>
      <c r="F48" s="27">
        <f t="shared" si="15"/>
        <v>124.28100000000018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203.94799999999623</v>
      </c>
      <c r="C49" s="27">
        <f t="shared" si="16"/>
        <v>-21.24599999999964</v>
      </c>
      <c r="D49" s="27">
        <f t="shared" si="14"/>
        <v>150.52600000000029</v>
      </c>
      <c r="E49" s="27">
        <f t="shared" si="14"/>
        <v>163.70400000000018</v>
      </c>
      <c r="F49" s="27">
        <f t="shared" si="15"/>
        <v>314.23000000000047</v>
      </c>
    </row>
    <row r="50" spans="1:6" x14ac:dyDescent="0.2">
      <c r="A50" t="str">
        <f>$A$12</f>
        <v>Non-marketed services</v>
      </c>
      <c r="B50" s="27">
        <f t="shared" si="14"/>
        <v>48.617000000000189</v>
      </c>
      <c r="C50" s="27">
        <f t="shared" si="16"/>
        <v>37.335999999998421</v>
      </c>
      <c r="D50" s="27">
        <f t="shared" si="14"/>
        <v>15.692999999999302</v>
      </c>
      <c r="E50" s="27">
        <f t="shared" si="14"/>
        <v>17.621000000001686</v>
      </c>
      <c r="F50" s="27">
        <f t="shared" si="15"/>
        <v>33.314000000000988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396.17899999999645</v>
      </c>
      <c r="C52" s="29">
        <f>D14-C14</f>
        <v>-32.602999999999156</v>
      </c>
      <c r="D52" s="29">
        <f t="shared" si="14"/>
        <v>242.24599999999919</v>
      </c>
      <c r="E52" s="29">
        <f t="shared" si="14"/>
        <v>301.07800000000316</v>
      </c>
      <c r="F52" s="29">
        <f t="shared" si="15"/>
        <v>543.32400000000234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London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1.6950000000000005</v>
      </c>
      <c r="C5" s="11">
        <v>4.5530000000000008</v>
      </c>
      <c r="D5" s="11">
        <v>1.0339999999999989</v>
      </c>
      <c r="E5" s="11">
        <v>1.0710000000000013</v>
      </c>
      <c r="F5" s="11">
        <v>1.1000000000000001</v>
      </c>
      <c r="G5" s="10"/>
    </row>
    <row r="6" spans="1:7" x14ac:dyDescent="0.2">
      <c r="A6" s="10" t="str">
        <f>name!B5</f>
        <v>Mining and quarrying</v>
      </c>
      <c r="B6" s="11">
        <v>4.2609999999999957</v>
      </c>
      <c r="C6" s="11">
        <v>2.2420000000000018</v>
      </c>
      <c r="D6" s="11">
        <v>2.7040000000000015</v>
      </c>
      <c r="E6" s="11">
        <v>2.196999999999997</v>
      </c>
      <c r="F6" s="11">
        <v>1.6439999999999995</v>
      </c>
    </row>
    <row r="7" spans="1:7" x14ac:dyDescent="0.2">
      <c r="A7" s="10" t="str">
        <f>name!B6</f>
        <v>Food drink and tobacco</v>
      </c>
      <c r="B7" s="11">
        <v>28.489999999999913</v>
      </c>
      <c r="C7" s="11">
        <v>43.140000000000036</v>
      </c>
      <c r="D7" s="11">
        <v>44.622999999999905</v>
      </c>
      <c r="E7" s="11">
        <v>45.28900000000003</v>
      </c>
      <c r="F7" s="11">
        <v>44.386000000000017</v>
      </c>
      <c r="G7" s="11"/>
    </row>
    <row r="8" spans="1:7" x14ac:dyDescent="0.2">
      <c r="A8" s="10" t="str">
        <f>name!B7</f>
        <v>Engineering</v>
      </c>
      <c r="B8" s="11">
        <v>9.7490000000000059</v>
      </c>
      <c r="C8" s="11">
        <v>13.439999999999996</v>
      </c>
      <c r="D8" s="11">
        <v>13.726999999999988</v>
      </c>
      <c r="E8" s="11">
        <v>17.335000000000004</v>
      </c>
      <c r="F8" s="11">
        <v>18.494999999999958</v>
      </c>
      <c r="G8" s="11"/>
    </row>
    <row r="9" spans="1:7" x14ac:dyDescent="0.2">
      <c r="A9" s="10" t="str">
        <f>name!B8</f>
        <v>Rest of manufacturing</v>
      </c>
      <c r="B9" s="11">
        <v>85.720999999999975</v>
      </c>
      <c r="C9" s="11">
        <v>78.648999999999987</v>
      </c>
      <c r="D9" s="11">
        <v>87.937000000000253</v>
      </c>
      <c r="E9" s="11">
        <v>80.508000000000095</v>
      </c>
      <c r="F9" s="11">
        <v>69.85200000000016</v>
      </c>
      <c r="G9" s="11"/>
    </row>
    <row r="10" spans="1:7" x14ac:dyDescent="0.2">
      <c r="A10" s="10" t="str">
        <f>name!B9</f>
        <v>Electricity and gas</v>
      </c>
      <c r="B10" s="11">
        <v>10.292999999999994</v>
      </c>
      <c r="C10" s="11">
        <v>15.212999999999992</v>
      </c>
      <c r="D10" s="11">
        <v>12.423000000000002</v>
      </c>
      <c r="E10" s="11">
        <v>12.219000000000017</v>
      </c>
      <c r="F10" s="11">
        <v>12.450000000000031</v>
      </c>
      <c r="G10" s="11"/>
    </row>
    <row r="11" spans="1:7" x14ac:dyDescent="0.2">
      <c r="A11" s="10" t="str">
        <f>name!B10</f>
        <v>Water and sewerage</v>
      </c>
      <c r="B11" s="11">
        <v>15.845000000000004</v>
      </c>
      <c r="C11" s="11">
        <v>16.92899999999997</v>
      </c>
      <c r="D11" s="11">
        <v>16.725000000000026</v>
      </c>
      <c r="E11" s="11">
        <v>18.206000000000035</v>
      </c>
      <c r="F11" s="11">
        <v>20.907999999999987</v>
      </c>
      <c r="G11" s="11"/>
    </row>
    <row r="12" spans="1:7" x14ac:dyDescent="0.2">
      <c r="A12" s="10" t="str">
        <f>name!B11</f>
        <v>Construction</v>
      </c>
      <c r="B12" s="11">
        <v>289.43299999999971</v>
      </c>
      <c r="C12" s="11">
        <v>319.71499999999969</v>
      </c>
      <c r="D12" s="11">
        <v>297.79299999999944</v>
      </c>
      <c r="E12" s="11">
        <v>330.63299999999947</v>
      </c>
      <c r="F12" s="11">
        <v>379.63000000000005</v>
      </c>
      <c r="G12" s="11"/>
    </row>
    <row r="13" spans="1:7" x14ac:dyDescent="0.2">
      <c r="A13" s="10" t="str">
        <f>name!B12</f>
        <v>Wholesale and retail trade</v>
      </c>
      <c r="B13" s="11">
        <v>665.94500000000016</v>
      </c>
      <c r="C13" s="11">
        <v>638.43500000000029</v>
      </c>
      <c r="D13" s="11">
        <v>638.69300000000055</v>
      </c>
      <c r="E13" s="11">
        <v>631.94300000000044</v>
      </c>
      <c r="F13" s="11">
        <v>632.02300000000048</v>
      </c>
      <c r="G13" s="11"/>
    </row>
    <row r="14" spans="1:7" x14ac:dyDescent="0.2">
      <c r="A14" s="10" t="str">
        <f>name!B13</f>
        <v>Transport and storage</v>
      </c>
      <c r="B14" s="11">
        <v>286.78999999999985</v>
      </c>
      <c r="C14" s="11">
        <v>321.0449999999995</v>
      </c>
      <c r="D14" s="11">
        <v>319.80400000000003</v>
      </c>
      <c r="E14" s="11">
        <v>344.99999999999955</v>
      </c>
      <c r="F14" s="11">
        <v>345.39200000000017</v>
      </c>
      <c r="G14" s="11"/>
    </row>
    <row r="15" spans="1:7" x14ac:dyDescent="0.2">
      <c r="A15" s="10" t="str">
        <f>name!B14</f>
        <v>Accommodation and food</v>
      </c>
      <c r="B15" s="11">
        <v>370.30899999999929</v>
      </c>
      <c r="C15" s="11">
        <v>458.78399999999942</v>
      </c>
      <c r="D15" s="11">
        <v>427.98900000000009</v>
      </c>
      <c r="E15" s="11">
        <v>455.07799999999969</v>
      </c>
      <c r="F15" s="11">
        <v>533.3520000000002</v>
      </c>
      <c r="G15" s="11"/>
    </row>
    <row r="16" spans="1:7" x14ac:dyDescent="0.2">
      <c r="A16" s="10" t="str">
        <f>name!B15</f>
        <v>Media</v>
      </c>
      <c r="B16" s="11">
        <v>169.83700000000019</v>
      </c>
      <c r="C16" s="11">
        <v>167.90499999999952</v>
      </c>
      <c r="D16" s="11">
        <v>177.64400000000006</v>
      </c>
      <c r="E16" s="11">
        <v>186.16000000000028</v>
      </c>
      <c r="F16" s="11">
        <v>190.38899999999998</v>
      </c>
      <c r="G16" s="11"/>
    </row>
    <row r="17" spans="1:7" x14ac:dyDescent="0.2">
      <c r="A17" s="10" t="str">
        <f>name!B16</f>
        <v>Information technology</v>
      </c>
      <c r="B17" s="11">
        <v>262.03300000000115</v>
      </c>
      <c r="C17" s="11">
        <v>316.02800000000025</v>
      </c>
      <c r="D17" s="11">
        <v>332.73600000000141</v>
      </c>
      <c r="E17" s="11">
        <v>360.24299999999863</v>
      </c>
      <c r="F17" s="11">
        <v>393.24299999999965</v>
      </c>
      <c r="G17" s="11"/>
    </row>
    <row r="18" spans="1:7" x14ac:dyDescent="0.2">
      <c r="A18" s="10" t="str">
        <f>name!B17</f>
        <v>Finance and insurance</v>
      </c>
      <c r="B18" s="11">
        <v>372.22300000000058</v>
      </c>
      <c r="C18" s="11">
        <v>408.94499999999999</v>
      </c>
      <c r="D18" s="11">
        <v>403.88499999999897</v>
      </c>
      <c r="E18" s="11">
        <v>410.36399999999975</v>
      </c>
      <c r="F18" s="11">
        <v>414.92299999999949</v>
      </c>
      <c r="G18" s="11"/>
    </row>
    <row r="19" spans="1:7" x14ac:dyDescent="0.2">
      <c r="A19" s="10" t="str">
        <f>name!B18</f>
        <v>Real estate</v>
      </c>
      <c r="B19" s="11">
        <v>136.3970000000003</v>
      </c>
      <c r="C19" s="11">
        <v>130.66800000000006</v>
      </c>
      <c r="D19" s="11">
        <v>160.77699999999967</v>
      </c>
      <c r="E19" s="11">
        <v>152.81599999999997</v>
      </c>
      <c r="F19" s="11">
        <v>160.81899999999993</v>
      </c>
      <c r="G19" s="11"/>
    </row>
    <row r="20" spans="1:7" x14ac:dyDescent="0.2">
      <c r="A20" s="10" t="str">
        <f>name!B19</f>
        <v>Professional services</v>
      </c>
      <c r="B20" s="11">
        <v>758.16800000000126</v>
      </c>
      <c r="C20" s="11">
        <v>830.11699999999769</v>
      </c>
      <c r="D20" s="11">
        <v>777.96899999999903</v>
      </c>
      <c r="E20" s="11">
        <v>823.48300000000006</v>
      </c>
      <c r="F20" s="11">
        <v>871.90899999999999</v>
      </c>
      <c r="G20" s="11"/>
    </row>
    <row r="21" spans="1:7" x14ac:dyDescent="0.2">
      <c r="A21" s="10" t="str">
        <f>name!B20</f>
        <v>Support services</v>
      </c>
      <c r="B21" s="11">
        <v>570.4189999999993</v>
      </c>
      <c r="C21" s="11">
        <v>610.37800000000095</v>
      </c>
      <c r="D21" s="11">
        <v>583.18399999999997</v>
      </c>
      <c r="E21" s="11">
        <v>611.80200000000013</v>
      </c>
      <c r="F21" s="11">
        <v>643.20000000000061</v>
      </c>
      <c r="G21" s="11"/>
    </row>
    <row r="22" spans="1:7" x14ac:dyDescent="0.2">
      <c r="A22" s="10" t="str">
        <f>name!B21</f>
        <v>Public admin. and defence</v>
      </c>
      <c r="B22" s="11">
        <v>223.2300000000003</v>
      </c>
      <c r="C22" s="11">
        <v>245.1989999999999</v>
      </c>
      <c r="D22" s="11">
        <v>260.13199999999995</v>
      </c>
      <c r="E22" s="11">
        <v>265.10699999999957</v>
      </c>
      <c r="F22" s="11">
        <v>263.22799999999961</v>
      </c>
      <c r="G22" s="11"/>
    </row>
    <row r="23" spans="1:7" x14ac:dyDescent="0.2">
      <c r="A23" s="10" t="str">
        <f>name!B22</f>
        <v>Education</v>
      </c>
      <c r="B23" s="11">
        <v>424.52900000000068</v>
      </c>
      <c r="C23" s="11">
        <v>401.33700000000084</v>
      </c>
      <c r="D23" s="11">
        <v>428.92799999999949</v>
      </c>
      <c r="E23" s="11">
        <v>416.31699999999961</v>
      </c>
      <c r="F23" s="11">
        <v>426.25200000000132</v>
      </c>
      <c r="G23" s="11"/>
    </row>
    <row r="24" spans="1:7" x14ac:dyDescent="0.2">
      <c r="A24" s="10" t="str">
        <f>name!B23</f>
        <v>Health and social work</v>
      </c>
      <c r="B24" s="11">
        <v>540.82500000000027</v>
      </c>
      <c r="C24" s="11">
        <v>590.66500000000076</v>
      </c>
      <c r="D24" s="11">
        <v>585.47700000000032</v>
      </c>
      <c r="E24" s="11">
        <v>608.80600000000004</v>
      </c>
      <c r="F24" s="11">
        <v>618.37099999999987</v>
      </c>
      <c r="G24" s="11"/>
    </row>
    <row r="25" spans="1:7" x14ac:dyDescent="0.2">
      <c r="A25" s="10" t="str">
        <f>name!B24</f>
        <v>Arts and entertainment</v>
      </c>
      <c r="B25" s="11">
        <v>201.18300000000019</v>
      </c>
      <c r="C25" s="11">
        <v>194.0840000000006</v>
      </c>
      <c r="D25" s="11">
        <v>208.18700000000049</v>
      </c>
      <c r="E25" s="11">
        <v>230.31000000000026</v>
      </c>
      <c r="F25" s="11">
        <v>253.43499999999941</v>
      </c>
      <c r="G25" s="11"/>
    </row>
    <row r="26" spans="1:7" x14ac:dyDescent="0.2">
      <c r="A26" s="10" t="str">
        <f>name!B25</f>
        <v>Other services</v>
      </c>
      <c r="B26" s="11">
        <v>151.5089999999997</v>
      </c>
      <c r="C26" s="11">
        <v>167.59199999999987</v>
      </c>
      <c r="D26" s="11">
        <v>160.08899999999994</v>
      </c>
      <c r="E26" s="11">
        <v>179.8189999999999</v>
      </c>
      <c r="F26" s="11">
        <v>190.78300000000047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5578.8840000000027</v>
      </c>
      <c r="C28" s="11">
        <f t="shared" ref="C28:F28" si="0">SUM(C5:C26)</f>
        <v>5975.0629999999983</v>
      </c>
      <c r="D28" s="11">
        <f t="shared" si="0"/>
        <v>5942.46</v>
      </c>
      <c r="E28" s="11">
        <f t="shared" si="0"/>
        <v>6184.7059999999974</v>
      </c>
      <c r="F28" s="11">
        <f t="shared" si="0"/>
        <v>6485.7840000000024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3.0382420570135526E-2</v>
      </c>
      <c r="C32" s="18">
        <f t="shared" ref="C32:E32" si="1">C5/C$28*100</f>
        <v>7.6200033372033099E-2</v>
      </c>
      <c r="D32" s="18">
        <f t="shared" si="1"/>
        <v>1.7400201263449801E-2</v>
      </c>
      <c r="E32" s="18">
        <f t="shared" si="1"/>
        <v>1.7316910456212496E-2</v>
      </c>
      <c r="F32" s="18">
        <f>F5/F$28*100</f>
        <v>1.6960170119757298E-2</v>
      </c>
    </row>
    <row r="33" spans="1:6" x14ac:dyDescent="0.2">
      <c r="A33" t="str">
        <f>$A$6</f>
        <v>Mining and quarrying</v>
      </c>
      <c r="B33" s="18">
        <f t="shared" ref="B33:F53" si="2">B6/B$28*100</f>
        <v>7.6377282624983653E-2</v>
      </c>
      <c r="C33" s="18">
        <f t="shared" si="2"/>
        <v>3.7522616916340505E-2</v>
      </c>
      <c r="D33" s="18">
        <f t="shared" si="2"/>
        <v>4.5503040828209218E-2</v>
      </c>
      <c r="E33" s="18">
        <f t="shared" si="2"/>
        <v>3.5523111365358323E-2</v>
      </c>
      <c r="F33" s="18">
        <f t="shared" si="2"/>
        <v>2.5347745160800895E-2</v>
      </c>
    </row>
    <row r="34" spans="1:6" x14ac:dyDescent="0.2">
      <c r="A34" t="str">
        <f>$A$7</f>
        <v>Food drink and tobacco</v>
      </c>
      <c r="B34" s="18">
        <f t="shared" si="2"/>
        <v>0.51067561182487209</v>
      </c>
      <c r="C34" s="18">
        <f t="shared" si="2"/>
        <v>0.72200075547320675</v>
      </c>
      <c r="D34" s="18">
        <f t="shared" si="2"/>
        <v>0.75091796999895499</v>
      </c>
      <c r="E34" s="18">
        <f t="shared" si="2"/>
        <v>0.73227409678002564</v>
      </c>
      <c r="F34" s="18">
        <f t="shared" si="2"/>
        <v>0.68435828266867971</v>
      </c>
    </row>
    <row r="35" spans="1:6" x14ac:dyDescent="0.2">
      <c r="A35" t="str">
        <f>$A$8</f>
        <v>Engineering</v>
      </c>
      <c r="B35" s="18">
        <f t="shared" si="2"/>
        <v>0.17474821129100374</v>
      </c>
      <c r="C35" s="18">
        <f t="shared" si="2"/>
        <v>0.22493486679554675</v>
      </c>
      <c r="D35" s="18">
        <f t="shared" si="2"/>
        <v>0.23099861000326444</v>
      </c>
      <c r="E35" s="18">
        <f t="shared" si="2"/>
        <v>0.2802881818472861</v>
      </c>
      <c r="F35" s="18">
        <f t="shared" si="2"/>
        <v>0.28516213305900956</v>
      </c>
    </row>
    <row r="36" spans="1:6" x14ac:dyDescent="0.2">
      <c r="A36" t="str">
        <f>$A$9</f>
        <v>Rest of manufacturing</v>
      </c>
      <c r="B36" s="18">
        <f t="shared" si="2"/>
        <v>1.5365259431814666</v>
      </c>
      <c r="C36" s="18">
        <f t="shared" si="2"/>
        <v>1.3162873763841487</v>
      </c>
      <c r="D36" s="18">
        <f t="shared" si="2"/>
        <v>1.4798080256324864</v>
      </c>
      <c r="E36" s="18">
        <f t="shared" si="2"/>
        <v>1.3017271960866068</v>
      </c>
      <c r="F36" s="18">
        <f t="shared" si="2"/>
        <v>1.0770016392775357</v>
      </c>
    </row>
    <row r="37" spans="1:6" x14ac:dyDescent="0.2">
      <c r="A37" t="str">
        <f>$A$10</f>
        <v>Electricity and gas</v>
      </c>
      <c r="B37" s="18">
        <f t="shared" si="2"/>
        <v>0.18449926544448655</v>
      </c>
      <c r="C37" s="18">
        <f t="shared" si="2"/>
        <v>0.25460819408933422</v>
      </c>
      <c r="D37" s="18">
        <f t="shared" si="2"/>
        <v>0.20905483587605136</v>
      </c>
      <c r="E37" s="18">
        <f t="shared" si="2"/>
        <v>0.1975680008071527</v>
      </c>
      <c r="F37" s="18">
        <f t="shared" si="2"/>
        <v>0.19195828908270807</v>
      </c>
    </row>
    <row r="38" spans="1:6" x14ac:dyDescent="0.2">
      <c r="A38" t="str">
        <f>$A$11</f>
        <v>Water and sewerage</v>
      </c>
      <c r="B38" s="18">
        <f t="shared" si="2"/>
        <v>0.28401737695209289</v>
      </c>
      <c r="C38" s="18">
        <f t="shared" si="2"/>
        <v>0.28332755654626529</v>
      </c>
      <c r="D38" s="18">
        <f t="shared" si="2"/>
        <v>0.28144909683868341</v>
      </c>
      <c r="E38" s="18">
        <f t="shared" si="2"/>
        <v>0.2943713088382866</v>
      </c>
      <c r="F38" s="18">
        <f t="shared" si="2"/>
        <v>0.32236657896716847</v>
      </c>
    </row>
    <row r="39" spans="1:6" x14ac:dyDescent="0.2">
      <c r="A39" t="str">
        <f>$A$12</f>
        <v>Construction</v>
      </c>
      <c r="B39" s="18">
        <f t="shared" si="2"/>
        <v>5.1880089279504569</v>
      </c>
      <c r="C39" s="18">
        <f t="shared" si="2"/>
        <v>5.3508222423763536</v>
      </c>
      <c r="D39" s="18">
        <f t="shared" si="2"/>
        <v>5.0112747919211813</v>
      </c>
      <c r="E39" s="18">
        <f t="shared" si="2"/>
        <v>5.3459776422678722</v>
      </c>
      <c r="F39" s="18">
        <f t="shared" si="2"/>
        <v>5.8532630750576944</v>
      </c>
    </row>
    <row r="40" spans="1:6" x14ac:dyDescent="0.2">
      <c r="A40" t="str">
        <f>$A$13</f>
        <v>Wholesale and retail trade</v>
      </c>
      <c r="B40" s="18">
        <f t="shared" si="2"/>
        <v>11.936885585002303</v>
      </c>
      <c r="C40" s="18">
        <f t="shared" si="2"/>
        <v>10.684991940670759</v>
      </c>
      <c r="D40" s="18">
        <f t="shared" si="2"/>
        <v>10.747956233613698</v>
      </c>
      <c r="E40" s="18">
        <f t="shared" si="2"/>
        <v>10.21783412178365</v>
      </c>
      <c r="F40" s="18">
        <f t="shared" si="2"/>
        <v>9.7447432723630669</v>
      </c>
    </row>
    <row r="41" spans="1:6" x14ac:dyDescent="0.2">
      <c r="A41" t="str">
        <f>$A$14</f>
        <v>Transport and storage</v>
      </c>
      <c r="B41" s="18">
        <f t="shared" si="2"/>
        <v>5.1406338615393281</v>
      </c>
      <c r="C41" s="18">
        <f t="shared" si="2"/>
        <v>5.3730814219029917</v>
      </c>
      <c r="D41" s="18">
        <f t="shared" si="2"/>
        <v>5.3816769486037774</v>
      </c>
      <c r="E41" s="18">
        <f t="shared" si="2"/>
        <v>5.5782764774914071</v>
      </c>
      <c r="F41" s="18">
        <f t="shared" si="2"/>
        <v>5.3253700709120135</v>
      </c>
    </row>
    <row r="42" spans="1:6" x14ac:dyDescent="0.2">
      <c r="A42" t="str">
        <f>$A$15</f>
        <v>Accommodation and food</v>
      </c>
      <c r="B42" s="18">
        <f t="shared" si="2"/>
        <v>6.6376895450774578</v>
      </c>
      <c r="C42" s="18">
        <f t="shared" si="2"/>
        <v>7.6783123458279787</v>
      </c>
      <c r="D42" s="18">
        <f t="shared" si="2"/>
        <v>7.2022192829232345</v>
      </c>
      <c r="E42" s="18">
        <f t="shared" si="2"/>
        <v>7.3581185589096698</v>
      </c>
      <c r="F42" s="18">
        <f t="shared" si="2"/>
        <v>8.2234005942843602</v>
      </c>
    </row>
    <row r="43" spans="1:6" x14ac:dyDescent="0.2">
      <c r="A43" t="str">
        <f>$A$16</f>
        <v>Media</v>
      </c>
      <c r="B43" s="18">
        <f t="shared" si="2"/>
        <v>3.0442826916637826</v>
      </c>
      <c r="C43" s="18">
        <f t="shared" si="2"/>
        <v>2.8100958935495668</v>
      </c>
      <c r="D43" s="18">
        <f t="shared" si="2"/>
        <v>2.9894016955940814</v>
      </c>
      <c r="E43" s="18">
        <f t="shared" si="2"/>
        <v>3.0100056494197194</v>
      </c>
      <c r="F43" s="18">
        <f t="shared" si="2"/>
        <v>2.9354816626640652</v>
      </c>
    </row>
    <row r="44" spans="1:6" x14ac:dyDescent="0.2">
      <c r="A44" t="str">
        <f>$A$17</f>
        <v>Information technology</v>
      </c>
      <c r="B44" s="18">
        <f t="shared" si="2"/>
        <v>4.6968712738963747</v>
      </c>
      <c r="C44" s="18">
        <f t="shared" si="2"/>
        <v>5.289115780034459</v>
      </c>
      <c r="D44" s="18">
        <f t="shared" si="2"/>
        <v>5.5992972607304283</v>
      </c>
      <c r="E44" s="18">
        <f t="shared" si="2"/>
        <v>5.8247392842925567</v>
      </c>
      <c r="F44" s="18">
        <f t="shared" si="2"/>
        <v>6.0631528894579203</v>
      </c>
    </row>
    <row r="45" spans="1:6" x14ac:dyDescent="0.2">
      <c r="A45" t="str">
        <f>$A$18</f>
        <v>Finance and insurance</v>
      </c>
      <c r="B45" s="18">
        <f t="shared" si="2"/>
        <v>6.67199748193367</v>
      </c>
      <c r="C45" s="18">
        <f t="shared" si="2"/>
        <v>6.8441956176863759</v>
      </c>
      <c r="D45" s="18">
        <f t="shared" si="2"/>
        <v>6.7965960225226416</v>
      </c>
      <c r="E45" s="18">
        <f t="shared" si="2"/>
        <v>6.6351415895921306</v>
      </c>
      <c r="F45" s="18">
        <f t="shared" si="2"/>
        <v>6.3974224241818618</v>
      </c>
    </row>
    <row r="46" spans="1:6" x14ac:dyDescent="0.2">
      <c r="A46" t="str">
        <f>$A$19</f>
        <v>Real estate</v>
      </c>
      <c r="B46" s="18">
        <f t="shared" si="2"/>
        <v>2.4448796569349751</v>
      </c>
      <c r="C46" s="18">
        <f t="shared" si="2"/>
        <v>2.1868890754792059</v>
      </c>
      <c r="D46" s="18">
        <f t="shared" si="2"/>
        <v>2.705563015990005</v>
      </c>
      <c r="E46" s="18">
        <f t="shared" si="2"/>
        <v>2.470869270099501</v>
      </c>
      <c r="F46" s="18">
        <f t="shared" si="2"/>
        <v>2.4795614531720434</v>
      </c>
    </row>
    <row r="47" spans="1:6" x14ac:dyDescent="0.2">
      <c r="A47" s="10" t="str">
        <f>$A$20</f>
        <v>Professional services</v>
      </c>
      <c r="B47" s="18">
        <f t="shared" si="2"/>
        <v>13.589958134996191</v>
      </c>
      <c r="C47" s="18">
        <f t="shared" si="2"/>
        <v>13.893025060990954</v>
      </c>
      <c r="D47" s="18">
        <f t="shared" si="2"/>
        <v>13.091699397219317</v>
      </c>
      <c r="E47" s="18">
        <f t="shared" si="2"/>
        <v>13.314828546417573</v>
      </c>
      <c r="F47" s="18">
        <f t="shared" si="2"/>
        <v>13.443386335406787</v>
      </c>
    </row>
    <row r="48" spans="1:6" x14ac:dyDescent="0.2">
      <c r="A48" s="10" t="str">
        <f>$A$21</f>
        <v>Support services</v>
      </c>
      <c r="B48" s="18">
        <f t="shared" si="2"/>
        <v>10.224607645543427</v>
      </c>
      <c r="C48" s="18">
        <f t="shared" si="2"/>
        <v>10.215423670009859</v>
      </c>
      <c r="D48" s="18">
        <f t="shared" si="2"/>
        <v>9.8138481369668451</v>
      </c>
      <c r="E48" s="18">
        <f t="shared" si="2"/>
        <v>9.8921759579194291</v>
      </c>
      <c r="F48" s="18">
        <f t="shared" si="2"/>
        <v>9.9170740191162761</v>
      </c>
    </row>
    <row r="49" spans="1:9" x14ac:dyDescent="0.2">
      <c r="A49" s="10" t="str">
        <f>$A$22</f>
        <v>Public admin. and defence</v>
      </c>
      <c r="B49" s="18">
        <f t="shared" si="2"/>
        <v>4.0013379019890039</v>
      </c>
      <c r="C49" s="18">
        <f t="shared" si="2"/>
        <v>4.1037056847768794</v>
      </c>
      <c r="D49" s="18">
        <f t="shared" si="2"/>
        <v>4.377513689616757</v>
      </c>
      <c r="E49" s="18">
        <f t="shared" si="2"/>
        <v>4.28649316556033</v>
      </c>
      <c r="F49" s="18">
        <f t="shared" si="2"/>
        <v>4.0585378729849699</v>
      </c>
    </row>
    <row r="50" spans="1:9" x14ac:dyDescent="0.2">
      <c r="A50" s="10" t="str">
        <f>$A$23</f>
        <v>Education</v>
      </c>
      <c r="B50" s="18">
        <f t="shared" si="2"/>
        <v>7.6095685086838243</v>
      </c>
      <c r="C50" s="18">
        <f t="shared" si="2"/>
        <v>6.7168664163039109</v>
      </c>
      <c r="D50" s="18">
        <f t="shared" si="2"/>
        <v>7.2180208196605351</v>
      </c>
      <c r="E50" s="18">
        <f t="shared" si="2"/>
        <v>6.7313951544341766</v>
      </c>
      <c r="F50" s="18">
        <f t="shared" si="2"/>
        <v>6.5720967580789171</v>
      </c>
    </row>
    <row r="51" spans="1:9" x14ac:dyDescent="0.2">
      <c r="A51" s="10" t="str">
        <f>$A$24</f>
        <v>Health and social work</v>
      </c>
      <c r="B51" s="18">
        <f t="shared" si="2"/>
        <v>9.6941431297012084</v>
      </c>
      <c r="C51" s="18">
        <f t="shared" si="2"/>
        <v>9.8855024624845118</v>
      </c>
      <c r="D51" s="18">
        <f t="shared" si="2"/>
        <v>9.8524348502135517</v>
      </c>
      <c r="E51" s="18">
        <f t="shared" si="2"/>
        <v>9.8437338816105466</v>
      </c>
      <c r="F51" s="18">
        <f t="shared" si="2"/>
        <v>9.5342521428403977</v>
      </c>
    </row>
    <row r="52" spans="1:9" x14ac:dyDescent="0.2">
      <c r="A52" s="10" t="str">
        <f>$A$25</f>
        <v>Arts and entertainment</v>
      </c>
      <c r="B52" s="18">
        <f t="shared" si="2"/>
        <v>3.6061513377944423</v>
      </c>
      <c r="C52" s="18">
        <f t="shared" si="2"/>
        <v>3.2482335332698695</v>
      </c>
      <c r="D52" s="18">
        <f t="shared" si="2"/>
        <v>3.5033807547716012</v>
      </c>
      <c r="E52" s="18">
        <f t="shared" si="2"/>
        <v>3.7238633493653599</v>
      </c>
      <c r="F52" s="18">
        <f t="shared" si="2"/>
        <v>3.9075461039097092</v>
      </c>
    </row>
    <row r="53" spans="1:9" x14ac:dyDescent="0.2">
      <c r="A53" s="10" t="str">
        <f>$A$26</f>
        <v>Other services</v>
      </c>
      <c r="B53" s="18">
        <f t="shared" si="2"/>
        <v>2.7157582054045148</v>
      </c>
      <c r="C53" s="18">
        <f t="shared" si="2"/>
        <v>2.8048574550594685</v>
      </c>
      <c r="D53" s="18">
        <f t="shared" si="2"/>
        <v>2.6939853192112349</v>
      </c>
      <c r="E53" s="18">
        <f t="shared" si="2"/>
        <v>2.9074785446551537</v>
      </c>
      <c r="F53" s="18">
        <f t="shared" si="2"/>
        <v>2.9415564872342403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London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28.021227481397084</v>
      </c>
      <c r="C63" s="18">
        <f>IF(AND(D$3-C$3 &lt;&gt; 0,C5&lt;&gt;0,D5&lt;&gt;0),(EXP(LN(D5/C5)/(D$3-C$3))-1)*100,0)</f>
        <v>-77.289699099494868</v>
      </c>
      <c r="D63" s="18">
        <f t="shared" ref="B63:E78" si="3">IF(AND(E$3-D$3 &lt;&gt; 0,D5&lt;&gt;0,E5&lt;&gt;0),(EXP(LN(E5/D5)/(E$3-D$3))-1)*100,0)</f>
        <v>0.70563828432306241</v>
      </c>
      <c r="E63" s="18">
        <f t="shared" si="3"/>
        <v>0.26753111087560733</v>
      </c>
      <c r="F63" s="18">
        <f>IF(AND(F$3-D$3 &lt;&gt; 0,D5&lt;&gt;0,F5&lt;&gt;0),(EXP(LN(F5/D5)/(F$3-D$3))-1)*100,0)</f>
        <v>0.41335465486074252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-14.831103849861304</v>
      </c>
      <c r="C64" s="18">
        <f t="shared" ref="C64:C78" si="4">IF(AND(D$3-C$3 &lt;&gt; 0,C6&lt;&gt;0,D6&lt;&gt;0),(EXP(LN(D6/C6)/(D$3-C$3))-1)*100,0)</f>
        <v>20.606601248884893</v>
      </c>
      <c r="D64" s="18">
        <f t="shared" si="3"/>
        <v>-4.0677404187347221</v>
      </c>
      <c r="E64" s="18">
        <f t="shared" si="3"/>
        <v>-2.8579698116866226</v>
      </c>
      <c r="F64" s="18">
        <f t="shared" ref="F64:F84" si="5">IF(AND(F$3-D$3 &lt;&gt; 0,D6&lt;&gt;0,F6&lt;&gt;0),(EXP(LN(F6/D6)/(F$3-D$3))-1)*100,0)</f>
        <v>-3.2629123631846557</v>
      </c>
    </row>
    <row r="65" spans="1:6" x14ac:dyDescent="0.2">
      <c r="A65" t="str">
        <f>$A$7</f>
        <v>Food drink and tobacco</v>
      </c>
      <c r="B65" s="18">
        <f t="shared" si="3"/>
        <v>10.929466134055922</v>
      </c>
      <c r="C65" s="18">
        <f t="shared" si="4"/>
        <v>3.4376448771438861</v>
      </c>
      <c r="D65" s="18">
        <f t="shared" si="3"/>
        <v>0.29673451239327076</v>
      </c>
      <c r="E65" s="18">
        <f t="shared" si="3"/>
        <v>-0.20119805476057628</v>
      </c>
      <c r="F65" s="18">
        <f t="shared" si="5"/>
        <v>-3.5495810530938865E-2</v>
      </c>
    </row>
    <row r="66" spans="1:6" x14ac:dyDescent="0.2">
      <c r="A66" t="str">
        <f>$A$8</f>
        <v>Engineering</v>
      </c>
      <c r="B66" s="18">
        <f t="shared" si="3"/>
        <v>8.3577053531858745</v>
      </c>
      <c r="C66" s="18">
        <f t="shared" si="4"/>
        <v>2.1354166666666119</v>
      </c>
      <c r="D66" s="18">
        <f t="shared" si="3"/>
        <v>4.7778885556450712</v>
      </c>
      <c r="E66" s="18">
        <f t="shared" si="3"/>
        <v>0.64983075888171982</v>
      </c>
      <c r="F66" s="18">
        <f t="shared" si="5"/>
        <v>2.0074552455320083</v>
      </c>
    </row>
    <row r="67" spans="1:6" x14ac:dyDescent="0.2">
      <c r="A67" t="str">
        <f>$A$9</f>
        <v>Rest of manufacturing</v>
      </c>
      <c r="B67" s="18">
        <f t="shared" si="3"/>
        <v>-2.1295705298270295</v>
      </c>
      <c r="C67" s="18">
        <f t="shared" si="4"/>
        <v>11.809431779171087</v>
      </c>
      <c r="D67" s="18">
        <f t="shared" si="3"/>
        <v>-1.7497919935190898</v>
      </c>
      <c r="E67" s="18">
        <f t="shared" si="3"/>
        <v>-1.4097470796475164</v>
      </c>
      <c r="F67" s="18">
        <f t="shared" si="5"/>
        <v>-1.5232259500517875</v>
      </c>
    </row>
    <row r="68" spans="1:6" x14ac:dyDescent="0.2">
      <c r="A68" t="str">
        <f>$A$10</f>
        <v>Electricity and gas</v>
      </c>
      <c r="B68" s="18">
        <f t="shared" si="3"/>
        <v>10.260059657368492</v>
      </c>
      <c r="C68" s="18">
        <f t="shared" si="4"/>
        <v>-18.339577992506349</v>
      </c>
      <c r="D68" s="18">
        <f t="shared" si="3"/>
        <v>-0.33060182265712834</v>
      </c>
      <c r="E68" s="18">
        <f t="shared" si="3"/>
        <v>0.18746054376104215</v>
      </c>
      <c r="F68" s="18">
        <f t="shared" si="5"/>
        <v>1.4474578660594872E-2</v>
      </c>
    </row>
    <row r="69" spans="1:6" x14ac:dyDescent="0.2">
      <c r="A69" t="str">
        <f>$A$11</f>
        <v>Water and sewerage</v>
      </c>
      <c r="B69" s="18">
        <f t="shared" si="3"/>
        <v>1.6681135641085421</v>
      </c>
      <c r="C69" s="18">
        <f t="shared" si="4"/>
        <v>-1.2050327839798203</v>
      </c>
      <c r="D69" s="18">
        <f t="shared" si="3"/>
        <v>1.7114117613135083</v>
      </c>
      <c r="E69" s="18">
        <f t="shared" si="3"/>
        <v>1.3934254277977232</v>
      </c>
      <c r="F69" s="18">
        <f t="shared" si="5"/>
        <v>1.4993102586207341</v>
      </c>
    </row>
    <row r="70" spans="1:6" x14ac:dyDescent="0.2">
      <c r="A70" t="str">
        <f>$A$12</f>
        <v>Construction</v>
      </c>
      <c r="B70" s="18">
        <f t="shared" si="3"/>
        <v>2.5188537097442287</v>
      </c>
      <c r="C70" s="18">
        <f t="shared" si="4"/>
        <v>-6.8567317767387443</v>
      </c>
      <c r="D70" s="18">
        <f t="shared" si="3"/>
        <v>2.1142477980887975</v>
      </c>
      <c r="E70" s="18">
        <f t="shared" si="3"/>
        <v>1.3914730602873737</v>
      </c>
      <c r="F70" s="18">
        <f t="shared" si="5"/>
        <v>1.6318277471758957</v>
      </c>
    </row>
    <row r="71" spans="1:6" x14ac:dyDescent="0.2">
      <c r="A71" t="str">
        <f>$A$13</f>
        <v>Wholesale and retail trade</v>
      </c>
      <c r="B71" s="18">
        <f t="shared" si="3"/>
        <v>-1.0491381317382142</v>
      </c>
      <c r="C71" s="18">
        <f t="shared" si="4"/>
        <v>4.0411318301836197E-2</v>
      </c>
      <c r="D71" s="18">
        <f t="shared" si="3"/>
        <v>-0.21226840209443987</v>
      </c>
      <c r="E71" s="18">
        <f t="shared" si="3"/>
        <v>1.2658648484542567E-3</v>
      </c>
      <c r="F71" s="18">
        <f t="shared" si="5"/>
        <v>-6.9962946880708365E-2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2.8609371147173324</v>
      </c>
      <c r="C72" s="18">
        <f t="shared" si="4"/>
        <v>-0.38655017209409115</v>
      </c>
      <c r="D72" s="18">
        <f t="shared" si="3"/>
        <v>1.5282827821387235</v>
      </c>
      <c r="E72" s="18">
        <f t="shared" si="3"/>
        <v>1.1356513414795266E-2</v>
      </c>
      <c r="F72" s="18">
        <f t="shared" si="5"/>
        <v>0.5144634803467385</v>
      </c>
    </row>
    <row r="73" spans="1:6" x14ac:dyDescent="0.2">
      <c r="A73" t="str">
        <f>$A$15</f>
        <v>Accommodation and food</v>
      </c>
      <c r="B73" s="18">
        <f t="shared" si="6"/>
        <v>5.502074443411531</v>
      </c>
      <c r="C73" s="18">
        <f>IF(AND(D$3-C$3 &lt;&gt; 0,C15&lt;&gt;0,D15&lt;&gt;0),(EXP(LN(D15/C15)/(D$3-C$3))-1)*100,0)</f>
        <v>-6.7123090604727658</v>
      </c>
      <c r="D73" s="18">
        <f t="shared" si="3"/>
        <v>1.2349905676580342</v>
      </c>
      <c r="E73" s="18">
        <f t="shared" si="3"/>
        <v>1.5997896328884265</v>
      </c>
      <c r="F73" s="18">
        <f t="shared" si="5"/>
        <v>1.4780441169091718</v>
      </c>
    </row>
    <row r="74" spans="1:6" x14ac:dyDescent="0.2">
      <c r="A74" t="str">
        <f>$A$16</f>
        <v>Media</v>
      </c>
      <c r="B74" s="18">
        <f t="shared" si="6"/>
        <v>-0.28561160887876635</v>
      </c>
      <c r="C74" s="18">
        <f>IF(AND(D$3-C$3 &lt;&gt; 0,C16&lt;&gt;0,D16&lt;&gt;0),(EXP(LN(D16/C16)/(D$3-C$3))-1)*100,0)</f>
        <v>5.8003037431884508</v>
      </c>
      <c r="D74" s="18">
        <f t="shared" si="3"/>
        <v>0.94089830443664368</v>
      </c>
      <c r="E74" s="18">
        <f t="shared" si="3"/>
        <v>0.22488076419509007</v>
      </c>
      <c r="F74" s="18">
        <f t="shared" si="5"/>
        <v>0.46298715520591838</v>
      </c>
    </row>
    <row r="75" spans="1:6" x14ac:dyDescent="0.2">
      <c r="A75" t="str">
        <f>$A$17</f>
        <v>Information technology</v>
      </c>
      <c r="B75" s="18">
        <f t="shared" si="6"/>
        <v>4.7954419183105612</v>
      </c>
      <c r="C75" s="18">
        <f t="shared" si="4"/>
        <v>5.2868733150230884</v>
      </c>
      <c r="D75" s="18">
        <f t="shared" si="3"/>
        <v>1.6012735679934664</v>
      </c>
      <c r="E75" s="18">
        <f t="shared" si="3"/>
        <v>0.88034179183138495</v>
      </c>
      <c r="F75" s="18">
        <f t="shared" si="5"/>
        <v>1.1200821936081296</v>
      </c>
    </row>
    <row r="76" spans="1:6" x14ac:dyDescent="0.2">
      <c r="A76" t="str">
        <f>$A$18</f>
        <v>Finance and insurance</v>
      </c>
      <c r="B76" s="18">
        <f t="shared" si="6"/>
        <v>2.3800705263904653</v>
      </c>
      <c r="C76" s="18">
        <f t="shared" si="4"/>
        <v>-1.237330203328324</v>
      </c>
      <c r="D76" s="18">
        <f t="shared" si="3"/>
        <v>0.31879480798040483</v>
      </c>
      <c r="E76" s="18">
        <f t="shared" si="3"/>
        <v>0.11054495730782321</v>
      </c>
      <c r="F76" s="18">
        <f t="shared" si="5"/>
        <v>0.1799134962899851</v>
      </c>
    </row>
    <row r="77" spans="1:6" x14ac:dyDescent="0.2">
      <c r="A77" t="str">
        <f>$A$19</f>
        <v>Real estate</v>
      </c>
      <c r="B77" s="18">
        <f t="shared" si="6"/>
        <v>-1.0670164554530848</v>
      </c>
      <c r="C77" s="18">
        <f t="shared" si="4"/>
        <v>23.042366914623003</v>
      </c>
      <c r="D77" s="18">
        <f t="shared" si="3"/>
        <v>-1.0105340122760875</v>
      </c>
      <c r="E77" s="18">
        <f t="shared" si="3"/>
        <v>0.51175426851020056</v>
      </c>
      <c r="F77" s="18">
        <f t="shared" si="5"/>
        <v>1.7413303613711406E-3</v>
      </c>
    </row>
    <row r="78" spans="1:6" x14ac:dyDescent="0.2">
      <c r="A78" t="str">
        <f>$A$20</f>
        <v>Professional services</v>
      </c>
      <c r="B78" s="18">
        <f t="shared" si="6"/>
        <v>2.2924226604361886</v>
      </c>
      <c r="C78" s="18">
        <f t="shared" si="4"/>
        <v>-6.282006030475074</v>
      </c>
      <c r="D78" s="18">
        <f t="shared" si="3"/>
        <v>1.1436144008969418</v>
      </c>
      <c r="E78" s="18">
        <f t="shared" si="3"/>
        <v>0.57305727562850794</v>
      </c>
      <c r="F78" s="18">
        <f t="shared" si="5"/>
        <v>0.76288446821111133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1.7070884983349632</v>
      </c>
      <c r="C79" s="18">
        <f t="shared" ref="C79:C84" si="8">IF(AND(D$3-C$3 &lt;&gt; 0,C21&lt;&gt;0,D21&lt;&gt;0),(EXP(LN(D21/C21)/(D$3-C$3))-1)*100,0)</f>
        <v>-4.4552719790033279</v>
      </c>
      <c r="D79" s="18">
        <f t="shared" ref="D79:D84" si="9">IF(AND(E$3-D$3 &lt;&gt; 0,D21&lt;&gt;0,E21&lt;&gt;0),(EXP(LN(E21/D21)/(E$3-D$3))-1)*100,0)</f>
        <v>0.96272376093602396</v>
      </c>
      <c r="E79" s="18">
        <f t="shared" ref="E79:E84" si="10">IF(AND(F$3-E$3 &lt;&gt; 0,E21&lt;&gt;0,F21&lt;&gt;0),(EXP(LN(F21/E21)/(F$3-E$3))-1)*100,0)</f>
        <v>0.50172461490471942</v>
      </c>
      <c r="F79" s="18">
        <f t="shared" si="5"/>
        <v>0.65515663908659594</v>
      </c>
    </row>
    <row r="80" spans="1:6" x14ac:dyDescent="0.2">
      <c r="A80" s="10" t="str">
        <f>$A$22</f>
        <v>Public admin. and defence</v>
      </c>
      <c r="B80" s="18">
        <f t="shared" si="7"/>
        <v>2.3744387544662127</v>
      </c>
      <c r="C80" s="18">
        <f t="shared" si="8"/>
        <v>6.0901553432110456</v>
      </c>
      <c r="D80" s="18">
        <f t="shared" si="9"/>
        <v>0.37960515387724936</v>
      </c>
      <c r="E80" s="18">
        <f t="shared" si="10"/>
        <v>-7.1104122078713416E-2</v>
      </c>
      <c r="F80" s="18">
        <f t="shared" si="5"/>
        <v>7.8906997074179586E-2</v>
      </c>
    </row>
    <row r="81" spans="1:6" x14ac:dyDescent="0.2">
      <c r="A81" s="10" t="str">
        <f>$A$23</f>
        <v>Education</v>
      </c>
      <c r="B81" s="18">
        <f t="shared" si="7"/>
        <v>-1.3946544580828446</v>
      </c>
      <c r="C81" s="18">
        <f t="shared" si="8"/>
        <v>6.8747710776725368</v>
      </c>
      <c r="D81" s="18">
        <f t="shared" si="9"/>
        <v>-0.59506410572791602</v>
      </c>
      <c r="E81" s="18">
        <f t="shared" si="10"/>
        <v>0.23611562860017532</v>
      </c>
      <c r="F81" s="18">
        <f t="shared" si="5"/>
        <v>-4.1713644145646711E-2</v>
      </c>
    </row>
    <row r="82" spans="1:6" x14ac:dyDescent="0.2">
      <c r="A82" s="10" t="str">
        <f>$A$24</f>
        <v>Health and social work</v>
      </c>
      <c r="B82" s="18">
        <f t="shared" si="7"/>
        <v>2.2282954881385653</v>
      </c>
      <c r="C82" s="18">
        <f t="shared" si="8"/>
        <v>-0.8783320494697433</v>
      </c>
      <c r="D82" s="18">
        <f t="shared" si="9"/>
        <v>0.78451657763858318</v>
      </c>
      <c r="E82" s="18">
        <f t="shared" si="10"/>
        <v>0.15601096075221754</v>
      </c>
      <c r="F82" s="18">
        <f t="shared" si="5"/>
        <v>0.36507612779379528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-0.89407631778246621</v>
      </c>
      <c r="C83" s="18">
        <f t="shared" si="8"/>
        <v>7.2664413346797518</v>
      </c>
      <c r="D83" s="18">
        <f t="shared" si="9"/>
        <v>2.0403260552692482</v>
      </c>
      <c r="E83" s="18">
        <f t="shared" si="10"/>
        <v>0.96140359949394849</v>
      </c>
      <c r="F83" s="18">
        <f t="shared" si="5"/>
        <v>1.3197708714656642</v>
      </c>
    </row>
    <row r="84" spans="1:6" x14ac:dyDescent="0.2">
      <c r="A84" s="10" t="str">
        <f>$A$26</f>
        <v>Other services</v>
      </c>
      <c r="B84" s="18">
        <f t="shared" si="7"/>
        <v>2.5542618349231772</v>
      </c>
      <c r="C84" s="18">
        <f t="shared" si="8"/>
        <v>-4.4769440068737953</v>
      </c>
      <c r="D84" s="18">
        <f t="shared" si="9"/>
        <v>2.3516426947433944</v>
      </c>
      <c r="E84" s="18">
        <f t="shared" si="10"/>
        <v>0.59361361486278685</v>
      </c>
      <c r="F84" s="18">
        <f t="shared" si="5"/>
        <v>1.1762422634180147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1.7299402345130277</v>
      </c>
      <c r="C86" s="18">
        <f>IF(AND(D$3-C$3 &lt;&gt; 0,C28&lt;&gt;0,D28&lt;&gt;0),(EXP(LN(D28/C28)/(D$3-C$3))-1)*100,0)</f>
        <v>-0.54565115045646095</v>
      </c>
      <c r="D86" s="18">
        <f>IF(AND(E$3-D$3 &lt;&gt; 0,D28&lt;&gt;0,E28&lt;&gt;0),(EXP(LN(E28/D28)/(E$3-D$3))-1)*100,0)</f>
        <v>0.80232715726484827</v>
      </c>
      <c r="E86" s="18">
        <f>IF(AND(F$3-E$3 &lt;&gt; 0,E28&lt;&gt;0,F28&lt;&gt;0),(EXP(LN(F28/E28)/(F$3-E$3))-1)*100,0)</f>
        <v>0.4764638410243105</v>
      </c>
      <c r="F86" s="18">
        <f>IF(AND(F$3-D$3 &lt;&gt; 0,D28&lt;&gt;0,F28&lt;&gt;0),(EXP(LN(F28/D28)/(F$3-D$3))-1)*100,0)</f>
        <v>0.5849677316024593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2.8580000000000005</v>
      </c>
      <c r="C90" s="27">
        <f>D5-C5</f>
        <v>-3.5190000000000019</v>
      </c>
      <c r="D90" s="27">
        <f t="shared" si="11"/>
        <v>3.7000000000002364E-2</v>
      </c>
      <c r="E90" s="27">
        <f t="shared" si="11"/>
        <v>2.8999999999998805E-2</v>
      </c>
      <c r="F90" s="27">
        <f>F5-D5</f>
        <v>6.6000000000001169E-2</v>
      </c>
    </row>
    <row r="91" spans="1:6" x14ac:dyDescent="0.2">
      <c r="A91" t="str">
        <f>$A$6</f>
        <v>Mining and quarrying</v>
      </c>
      <c r="B91" s="27">
        <f t="shared" si="11"/>
        <v>-2.0189999999999939</v>
      </c>
      <c r="C91" s="27">
        <f t="shared" ref="C91:C105" si="12">D6-C6</f>
        <v>0.46199999999999974</v>
      </c>
      <c r="D91" s="27">
        <f t="shared" si="11"/>
        <v>-0.50700000000000456</v>
      </c>
      <c r="E91" s="27">
        <f t="shared" si="11"/>
        <v>-0.55299999999999749</v>
      </c>
      <c r="F91" s="27">
        <f t="shared" ref="F91:F111" si="13">F6-D6</f>
        <v>-1.0600000000000021</v>
      </c>
    </row>
    <row r="92" spans="1:6" x14ac:dyDescent="0.2">
      <c r="A92" t="str">
        <f>$A$7</f>
        <v>Food drink and tobacco</v>
      </c>
      <c r="B92" s="27">
        <f t="shared" si="11"/>
        <v>14.650000000000123</v>
      </c>
      <c r="C92" s="27">
        <f t="shared" si="12"/>
        <v>1.4829999999998691</v>
      </c>
      <c r="D92" s="27">
        <f t="shared" si="11"/>
        <v>0.66600000000012471</v>
      </c>
      <c r="E92" s="27">
        <f t="shared" si="11"/>
        <v>-0.9030000000000129</v>
      </c>
      <c r="F92" s="27">
        <f t="shared" si="13"/>
        <v>-0.23699999999988819</v>
      </c>
    </row>
    <row r="93" spans="1:6" x14ac:dyDescent="0.2">
      <c r="A93" t="str">
        <f>$A$8</f>
        <v>Engineering</v>
      </c>
      <c r="B93" s="27">
        <f t="shared" si="11"/>
        <v>3.6909999999999901</v>
      </c>
      <c r="C93" s="27">
        <f t="shared" si="12"/>
        <v>0.28699999999999193</v>
      </c>
      <c r="D93" s="27">
        <f t="shared" si="11"/>
        <v>3.6080000000000165</v>
      </c>
      <c r="E93" s="27">
        <f t="shared" si="11"/>
        <v>1.159999999999954</v>
      </c>
      <c r="F93" s="27">
        <f t="shared" si="13"/>
        <v>4.7679999999999705</v>
      </c>
    </row>
    <row r="94" spans="1:6" x14ac:dyDescent="0.2">
      <c r="A94" t="str">
        <f>$A$9</f>
        <v>Rest of manufacturing</v>
      </c>
      <c r="B94" s="27">
        <f t="shared" si="11"/>
        <v>-7.0719999999999885</v>
      </c>
      <c r="C94" s="27">
        <f t="shared" si="12"/>
        <v>9.2880000000002667</v>
      </c>
      <c r="D94" s="27">
        <f t="shared" si="11"/>
        <v>-7.4290000000001584</v>
      </c>
      <c r="E94" s="27">
        <f t="shared" si="11"/>
        <v>-10.655999999999935</v>
      </c>
      <c r="F94" s="27">
        <f t="shared" si="13"/>
        <v>-18.085000000000093</v>
      </c>
    </row>
    <row r="95" spans="1:6" x14ac:dyDescent="0.2">
      <c r="A95" t="str">
        <f>$A$10</f>
        <v>Electricity and gas</v>
      </c>
      <c r="B95" s="27">
        <f t="shared" si="11"/>
        <v>4.9199999999999982</v>
      </c>
      <c r="C95" s="27">
        <f t="shared" si="12"/>
        <v>-2.7899999999999903</v>
      </c>
      <c r="D95" s="27">
        <f t="shared" si="11"/>
        <v>-0.20399999999998464</v>
      </c>
      <c r="E95" s="27">
        <f t="shared" si="11"/>
        <v>0.23100000000001408</v>
      </c>
      <c r="F95" s="27">
        <f t="shared" si="13"/>
        <v>2.7000000000029445E-2</v>
      </c>
    </row>
    <row r="96" spans="1:6" x14ac:dyDescent="0.2">
      <c r="A96" t="str">
        <f>$A$11</f>
        <v>Water and sewerage</v>
      </c>
      <c r="B96" s="27">
        <f t="shared" si="11"/>
        <v>1.0839999999999659</v>
      </c>
      <c r="C96" s="27">
        <f t="shared" si="12"/>
        <v>-0.20399999999994378</v>
      </c>
      <c r="D96" s="27">
        <f t="shared" si="11"/>
        <v>1.4810000000000088</v>
      </c>
      <c r="E96" s="27">
        <f t="shared" si="11"/>
        <v>2.701999999999952</v>
      </c>
      <c r="F96" s="27">
        <f t="shared" si="13"/>
        <v>4.1829999999999607</v>
      </c>
    </row>
    <row r="97" spans="1:6" x14ac:dyDescent="0.2">
      <c r="A97" t="str">
        <f>$A$12</f>
        <v>Construction</v>
      </c>
      <c r="B97" s="27">
        <f t="shared" si="11"/>
        <v>30.281999999999982</v>
      </c>
      <c r="C97" s="27">
        <f t="shared" si="12"/>
        <v>-21.922000000000253</v>
      </c>
      <c r="D97" s="27">
        <f t="shared" si="11"/>
        <v>32.840000000000032</v>
      </c>
      <c r="E97" s="27">
        <f t="shared" si="11"/>
        <v>48.997000000000583</v>
      </c>
      <c r="F97" s="27">
        <f t="shared" si="13"/>
        <v>81.837000000000614</v>
      </c>
    </row>
    <row r="98" spans="1:6" x14ac:dyDescent="0.2">
      <c r="A98" t="str">
        <f>$A$13</f>
        <v>Wholesale and retail trade</v>
      </c>
      <c r="B98" s="27">
        <f t="shared" si="11"/>
        <v>-27.509999999999877</v>
      </c>
      <c r="C98" s="27">
        <f t="shared" si="12"/>
        <v>0.25800000000026557</v>
      </c>
      <c r="D98" s="27">
        <f t="shared" si="11"/>
        <v>-6.7500000000001137</v>
      </c>
      <c r="E98" s="27">
        <f t="shared" si="11"/>
        <v>8.0000000000040927E-2</v>
      </c>
      <c r="F98" s="27">
        <f t="shared" si="13"/>
        <v>-6.6700000000000728</v>
      </c>
    </row>
    <row r="99" spans="1:6" x14ac:dyDescent="0.2">
      <c r="A99" t="str">
        <f>$A$14</f>
        <v>Transport and storage</v>
      </c>
      <c r="B99" s="27">
        <f t="shared" si="11"/>
        <v>34.254999999999654</v>
      </c>
      <c r="C99" s="27">
        <f t="shared" si="12"/>
        <v>-1.2409999999994739</v>
      </c>
      <c r="D99" s="27">
        <f t="shared" si="11"/>
        <v>25.195999999999515</v>
      </c>
      <c r="E99" s="27">
        <f t="shared" si="11"/>
        <v>0.39200000000062118</v>
      </c>
      <c r="F99" s="27">
        <f t="shared" si="13"/>
        <v>25.588000000000136</v>
      </c>
    </row>
    <row r="100" spans="1:6" x14ac:dyDescent="0.2">
      <c r="A100" t="str">
        <f>$A$15</f>
        <v>Accommodation and food</v>
      </c>
      <c r="B100" s="27">
        <f t="shared" si="11"/>
        <v>88.475000000000136</v>
      </c>
      <c r="C100" s="27">
        <f t="shared" si="12"/>
        <v>-30.794999999999334</v>
      </c>
      <c r="D100" s="27">
        <f t="shared" si="11"/>
        <v>27.088999999999601</v>
      </c>
      <c r="E100" s="27">
        <f t="shared" si="11"/>
        <v>78.274000000000513</v>
      </c>
      <c r="F100" s="27">
        <f t="shared" si="13"/>
        <v>105.36300000000011</v>
      </c>
    </row>
    <row r="101" spans="1:6" x14ac:dyDescent="0.2">
      <c r="A101" t="str">
        <f>$A$16</f>
        <v>Media</v>
      </c>
      <c r="B101" s="27">
        <f t="shared" si="11"/>
        <v>-1.9320000000006701</v>
      </c>
      <c r="C101" s="27">
        <f t="shared" si="12"/>
        <v>9.7390000000005443</v>
      </c>
      <c r="D101" s="27">
        <f t="shared" si="11"/>
        <v>8.5160000000002185</v>
      </c>
      <c r="E101" s="27">
        <f t="shared" si="11"/>
        <v>4.2289999999997008</v>
      </c>
      <c r="F101" s="27">
        <f t="shared" si="13"/>
        <v>12.744999999999919</v>
      </c>
    </row>
    <row r="102" spans="1:6" x14ac:dyDescent="0.2">
      <c r="A102" t="str">
        <f>$A$17</f>
        <v>Information technology</v>
      </c>
      <c r="B102" s="27">
        <f t="shared" si="11"/>
        <v>53.994999999999095</v>
      </c>
      <c r="C102" s="27">
        <f t="shared" si="12"/>
        <v>16.708000000001164</v>
      </c>
      <c r="D102" s="27">
        <f t="shared" si="11"/>
        <v>27.50699999999722</v>
      </c>
      <c r="E102" s="27">
        <f t="shared" si="11"/>
        <v>33.000000000001023</v>
      </c>
      <c r="F102" s="27">
        <f t="shared" si="13"/>
        <v>60.506999999998243</v>
      </c>
    </row>
    <row r="103" spans="1:6" x14ac:dyDescent="0.2">
      <c r="A103" t="str">
        <f>$A$18</f>
        <v>Finance and insurance</v>
      </c>
      <c r="B103" s="27">
        <f t="shared" si="11"/>
        <v>36.721999999999412</v>
      </c>
      <c r="C103" s="27">
        <f t="shared" si="12"/>
        <v>-5.0600000000010255</v>
      </c>
      <c r="D103" s="27">
        <f t="shared" si="11"/>
        <v>6.4790000000007808</v>
      </c>
      <c r="E103" s="27">
        <f t="shared" si="11"/>
        <v>4.5589999999997417</v>
      </c>
      <c r="F103" s="27">
        <f t="shared" si="13"/>
        <v>11.038000000000523</v>
      </c>
    </row>
    <row r="104" spans="1:6" x14ac:dyDescent="0.2">
      <c r="A104" t="str">
        <f>$A$19</f>
        <v>Real estate</v>
      </c>
      <c r="B104" s="27">
        <f t="shared" si="11"/>
        <v>-5.7290000000002408</v>
      </c>
      <c r="C104" s="27">
        <f t="shared" si="12"/>
        <v>30.108999999999611</v>
      </c>
      <c r="D104" s="27">
        <f t="shared" si="11"/>
        <v>-7.9609999999997001</v>
      </c>
      <c r="E104" s="27">
        <f t="shared" si="11"/>
        <v>8.0029999999999575</v>
      </c>
      <c r="F104" s="27">
        <f t="shared" si="13"/>
        <v>4.2000000000257387E-2</v>
      </c>
    </row>
    <row r="105" spans="1:6" x14ac:dyDescent="0.2">
      <c r="A105" t="str">
        <f>$A$20</f>
        <v>Professional services</v>
      </c>
      <c r="B105" s="27">
        <f t="shared" si="11"/>
        <v>71.948999999996431</v>
      </c>
      <c r="C105" s="27">
        <f t="shared" si="12"/>
        <v>-52.14799999999866</v>
      </c>
      <c r="D105" s="27">
        <f t="shared" si="11"/>
        <v>45.514000000001033</v>
      </c>
      <c r="E105" s="27">
        <f t="shared" si="11"/>
        <v>48.425999999999931</v>
      </c>
      <c r="F105" s="27">
        <f t="shared" si="13"/>
        <v>93.940000000000964</v>
      </c>
    </row>
    <row r="106" spans="1:6" x14ac:dyDescent="0.2">
      <c r="A106" s="10" t="str">
        <f>$A$21</f>
        <v>Support services</v>
      </c>
      <c r="B106" s="27">
        <f t="shared" ref="B106:B111" si="14">C21-B21</f>
        <v>39.959000000001652</v>
      </c>
      <c r="C106" s="27">
        <f t="shared" ref="C106:C111" si="15">D21-C21</f>
        <v>-27.194000000000983</v>
      </c>
      <c r="D106" s="27">
        <f t="shared" ref="D106:D111" si="16">E21-D21</f>
        <v>28.618000000000166</v>
      </c>
      <c r="E106" s="27">
        <f t="shared" ref="E106:E111" si="17">F21-E21</f>
        <v>31.398000000000479</v>
      </c>
      <c r="F106" s="27">
        <f t="shared" si="13"/>
        <v>60.016000000000645</v>
      </c>
    </row>
    <row r="107" spans="1:6" x14ac:dyDescent="0.2">
      <c r="A107" s="10" t="str">
        <f>$A$22</f>
        <v>Public admin. and defence</v>
      </c>
      <c r="B107" s="27">
        <f t="shared" si="14"/>
        <v>21.968999999999596</v>
      </c>
      <c r="C107" s="27">
        <f t="shared" si="15"/>
        <v>14.93300000000005</v>
      </c>
      <c r="D107" s="27">
        <f t="shared" si="16"/>
        <v>4.9749999999996248</v>
      </c>
      <c r="E107" s="27">
        <f t="shared" si="17"/>
        <v>-1.8789999999999623</v>
      </c>
      <c r="F107" s="27">
        <f t="shared" si="13"/>
        <v>3.0959999999996626</v>
      </c>
    </row>
    <row r="108" spans="1:6" x14ac:dyDescent="0.2">
      <c r="A108" s="10" t="str">
        <f>$A$23</f>
        <v>Education</v>
      </c>
      <c r="B108" s="27">
        <f t="shared" si="14"/>
        <v>-23.191999999999837</v>
      </c>
      <c r="C108" s="27">
        <f t="shared" si="15"/>
        <v>27.590999999998644</v>
      </c>
      <c r="D108" s="27">
        <f t="shared" si="16"/>
        <v>-12.610999999999876</v>
      </c>
      <c r="E108" s="27">
        <f t="shared" si="17"/>
        <v>9.9350000000017076</v>
      </c>
      <c r="F108" s="27">
        <f t="shared" si="13"/>
        <v>-2.6759999999981687</v>
      </c>
    </row>
    <row r="109" spans="1:6" x14ac:dyDescent="0.2">
      <c r="A109" s="10" t="str">
        <f>$A$24</f>
        <v>Health and social work</v>
      </c>
      <c r="B109" s="27">
        <f t="shared" si="14"/>
        <v>49.840000000000487</v>
      </c>
      <c r="C109" s="27">
        <f t="shared" si="15"/>
        <v>-5.1880000000004429</v>
      </c>
      <c r="D109" s="27">
        <f t="shared" si="16"/>
        <v>23.328999999999724</v>
      </c>
      <c r="E109" s="27">
        <f t="shared" si="17"/>
        <v>9.5649999999998272</v>
      </c>
      <c r="F109" s="27">
        <f t="shared" si="13"/>
        <v>32.893999999999551</v>
      </c>
    </row>
    <row r="110" spans="1:6" x14ac:dyDescent="0.2">
      <c r="A110" s="10" t="str">
        <f>$A$25</f>
        <v>Arts and entertainment</v>
      </c>
      <c r="B110" s="27">
        <f t="shared" si="14"/>
        <v>-7.0989999999995916</v>
      </c>
      <c r="C110" s="27">
        <f t="shared" si="15"/>
        <v>14.102999999999895</v>
      </c>
      <c r="D110" s="27">
        <f t="shared" si="16"/>
        <v>22.122999999999763</v>
      </c>
      <c r="E110" s="27">
        <f t="shared" si="17"/>
        <v>23.124999999999147</v>
      </c>
      <c r="F110" s="27">
        <f t="shared" si="13"/>
        <v>45.24799999999891</v>
      </c>
    </row>
    <row r="111" spans="1:6" x14ac:dyDescent="0.2">
      <c r="A111" s="10" t="str">
        <f>$A$26</f>
        <v>Other services</v>
      </c>
      <c r="B111" s="27">
        <f t="shared" si="14"/>
        <v>16.083000000000169</v>
      </c>
      <c r="C111" s="27">
        <f t="shared" si="15"/>
        <v>-7.5029999999999291</v>
      </c>
      <c r="D111" s="27">
        <f t="shared" si="16"/>
        <v>19.729999999999961</v>
      </c>
      <c r="E111" s="27">
        <f t="shared" si="17"/>
        <v>10.964000000000567</v>
      </c>
      <c r="F111" s="27">
        <f t="shared" si="13"/>
        <v>30.694000000000528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396.17899999999554</v>
      </c>
      <c r="C113" s="29">
        <f>D28-C28</f>
        <v>-32.602999999998246</v>
      </c>
      <c r="D113" s="29">
        <f>E28-D28</f>
        <v>242.24599999999737</v>
      </c>
      <c r="E113" s="29">
        <f>F28-E28</f>
        <v>301.07800000000498</v>
      </c>
      <c r="F113" s="29">
        <f>F28-D28</f>
        <v>543.32400000000234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London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32.093999999999994</v>
      </c>
      <c r="C7" s="31">
        <f>'Ind T1'!C7</f>
        <v>38.936999999999969</v>
      </c>
      <c r="D7" s="31">
        <f>'Ind T1'!D7</f>
        <v>32.886000000000024</v>
      </c>
      <c r="E7" s="31">
        <f>'Ind T1'!E7</f>
        <v>33.693000000000055</v>
      </c>
      <c r="F7" s="31">
        <f>'Ind T1'!F7</f>
        <v>36.102000000000018</v>
      </c>
      <c r="H7" s="31">
        <f>C7-B7</f>
        <v>6.8429999999999751</v>
      </c>
      <c r="I7" s="31">
        <f>D7-C7</f>
        <v>-6.0509999999999451</v>
      </c>
      <c r="J7" s="31">
        <f>E7-D7</f>
        <v>0.80700000000003058</v>
      </c>
      <c r="K7" s="31">
        <f>F7-E7</f>
        <v>2.4089999999999634</v>
      </c>
      <c r="L7" s="31">
        <f>F7-D7</f>
        <v>3.215999999999994</v>
      </c>
    </row>
    <row r="8" spans="1:12" x14ac:dyDescent="0.2">
      <c r="A8" t="str">
        <f>'Ind T2'!A5</f>
        <v>Agriculture</v>
      </c>
      <c r="B8" s="32">
        <f>'Ind T2'!B5</f>
        <v>1.6950000000000005</v>
      </c>
      <c r="C8" s="32">
        <f>'Ind T2'!C5</f>
        <v>4.5530000000000008</v>
      </c>
      <c r="D8" s="32">
        <f>'Ind T2'!D5</f>
        <v>1.0339999999999989</v>
      </c>
      <c r="E8" s="32">
        <f>'Ind T2'!E5</f>
        <v>1.0710000000000013</v>
      </c>
      <c r="F8" s="32">
        <f>'Ind T2'!F5</f>
        <v>1.1000000000000001</v>
      </c>
      <c r="H8" s="11">
        <f t="shared" ref="H8:H40" si="0">C8-B8</f>
        <v>2.8580000000000005</v>
      </c>
      <c r="I8" s="31">
        <f t="shared" ref="I8:I38" si="1">D8-C8</f>
        <v>-3.5190000000000019</v>
      </c>
      <c r="J8" s="11">
        <f t="shared" ref="J8:J38" si="2">E8-D8</f>
        <v>3.7000000000002364E-2</v>
      </c>
      <c r="K8" s="11">
        <f t="shared" ref="K8:K38" si="3">F8-E8</f>
        <v>2.8999999999998805E-2</v>
      </c>
      <c r="L8" s="31">
        <f t="shared" ref="L8:L40" si="4">F8-D8</f>
        <v>6.6000000000001169E-2</v>
      </c>
    </row>
    <row r="9" spans="1:12" x14ac:dyDescent="0.2">
      <c r="A9" t="str">
        <f>'Ind T2'!A6</f>
        <v>Mining and quarrying</v>
      </c>
      <c r="B9" s="32">
        <f>'Ind T2'!B6</f>
        <v>4.2609999999999957</v>
      </c>
      <c r="C9" s="32">
        <f>'Ind T2'!C6</f>
        <v>2.2420000000000018</v>
      </c>
      <c r="D9" s="32">
        <f>'Ind T2'!D6</f>
        <v>2.7040000000000015</v>
      </c>
      <c r="E9" s="32">
        <f>'Ind T2'!E6</f>
        <v>2.196999999999997</v>
      </c>
      <c r="F9" s="32">
        <f>'Ind T2'!F6</f>
        <v>1.6439999999999995</v>
      </c>
      <c r="H9" s="11">
        <f t="shared" si="0"/>
        <v>-2.0189999999999939</v>
      </c>
      <c r="I9" s="31">
        <f t="shared" si="1"/>
        <v>0.46199999999999974</v>
      </c>
      <c r="J9" s="11">
        <f t="shared" si="2"/>
        <v>-0.50700000000000456</v>
      </c>
      <c r="K9" s="11">
        <f t="shared" si="3"/>
        <v>-0.55299999999999749</v>
      </c>
      <c r="L9" s="31">
        <f t="shared" si="4"/>
        <v>-1.0600000000000021</v>
      </c>
    </row>
    <row r="10" spans="1:12" x14ac:dyDescent="0.2">
      <c r="A10" t="str">
        <f>'Ind T2'!A10</f>
        <v>Electricity and gas</v>
      </c>
      <c r="B10" s="32">
        <f>'Ind T2'!B10</f>
        <v>10.292999999999994</v>
      </c>
      <c r="C10" s="32">
        <f>'Ind T2'!C10</f>
        <v>15.212999999999992</v>
      </c>
      <c r="D10" s="32">
        <f>'Ind T2'!D10</f>
        <v>12.423000000000002</v>
      </c>
      <c r="E10" s="32">
        <f>'Ind T2'!E10</f>
        <v>12.219000000000017</v>
      </c>
      <c r="F10" s="32">
        <f>'Ind T2'!F10</f>
        <v>12.450000000000031</v>
      </c>
      <c r="H10" s="11">
        <f t="shared" si="0"/>
        <v>4.9199999999999982</v>
      </c>
      <c r="I10" s="31">
        <f t="shared" si="1"/>
        <v>-2.7899999999999903</v>
      </c>
      <c r="J10" s="11">
        <f t="shared" si="2"/>
        <v>-0.20399999999998464</v>
      </c>
      <c r="K10" s="11">
        <f t="shared" si="3"/>
        <v>0.23100000000001408</v>
      </c>
      <c r="L10" s="31">
        <f t="shared" si="4"/>
        <v>2.7000000000029445E-2</v>
      </c>
    </row>
    <row r="11" spans="1:12" x14ac:dyDescent="0.2">
      <c r="A11" t="str">
        <f>'Ind T2'!A11</f>
        <v>Water and sewerage</v>
      </c>
      <c r="B11" s="32">
        <f>'Ind T2'!B11</f>
        <v>15.845000000000004</v>
      </c>
      <c r="C11" s="32">
        <f>'Ind T2'!C11</f>
        <v>16.92899999999997</v>
      </c>
      <c r="D11" s="32">
        <f>'Ind T2'!D11</f>
        <v>16.725000000000026</v>
      </c>
      <c r="E11" s="32">
        <f>'Ind T2'!E11</f>
        <v>18.206000000000035</v>
      </c>
      <c r="F11" s="32">
        <f>'Ind T2'!F11</f>
        <v>20.907999999999987</v>
      </c>
      <c r="H11" s="11">
        <f t="shared" ref="H11" si="5">C11-B11</f>
        <v>1.0839999999999659</v>
      </c>
      <c r="I11" s="31">
        <f t="shared" ref="I11" si="6">D11-C11</f>
        <v>-0.20399999999994378</v>
      </c>
      <c r="J11" s="11">
        <f t="shared" ref="J11" si="7">E11-D11</f>
        <v>1.4810000000000088</v>
      </c>
      <c r="K11" s="11">
        <f t="shared" ref="K11" si="8">F11-E11</f>
        <v>2.701999999999952</v>
      </c>
      <c r="L11" s="31">
        <f t="shared" si="4"/>
        <v>4.1829999999999607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123.95999999999989</v>
      </c>
      <c r="C13" s="31">
        <f>'Ind T1'!C8</f>
        <v>135.22900000000001</v>
      </c>
      <c r="D13" s="31">
        <f>'Ind T1'!D8</f>
        <v>146.28700000000015</v>
      </c>
      <c r="E13" s="31">
        <f>'Ind T1'!E8</f>
        <v>143.13200000000012</v>
      </c>
      <c r="F13" s="31">
        <f>'Ind T1'!F8</f>
        <v>132.73300000000012</v>
      </c>
      <c r="H13" s="31">
        <f t="shared" si="0"/>
        <v>11.269000000000119</v>
      </c>
      <c r="I13" s="31">
        <f t="shared" si="1"/>
        <v>11.058000000000135</v>
      </c>
      <c r="J13" s="31">
        <f t="shared" si="2"/>
        <v>-3.1550000000000296</v>
      </c>
      <c r="K13" s="31">
        <f t="shared" si="3"/>
        <v>-10.399000000000001</v>
      </c>
      <c r="L13" s="31">
        <f t="shared" si="4"/>
        <v>-13.55400000000003</v>
      </c>
    </row>
    <row r="14" spans="1:12" x14ac:dyDescent="0.2">
      <c r="A14" t="str">
        <f>'Ind T2'!A7</f>
        <v>Food drink and tobacco</v>
      </c>
      <c r="B14" s="32">
        <f>'Ind T2'!B7</f>
        <v>28.489999999999913</v>
      </c>
      <c r="C14" s="32">
        <f>'Ind T2'!C7</f>
        <v>43.140000000000036</v>
      </c>
      <c r="D14" s="32">
        <f>'Ind T2'!D7</f>
        <v>44.622999999999905</v>
      </c>
      <c r="E14" s="32">
        <f>'Ind T2'!E7</f>
        <v>45.28900000000003</v>
      </c>
      <c r="F14" s="32">
        <f>'Ind T2'!F7</f>
        <v>44.386000000000017</v>
      </c>
      <c r="H14" s="11">
        <f t="shared" si="0"/>
        <v>14.650000000000123</v>
      </c>
      <c r="I14" s="31">
        <f t="shared" si="1"/>
        <v>1.4829999999998691</v>
      </c>
      <c r="J14" s="11">
        <f t="shared" si="2"/>
        <v>0.66600000000012471</v>
      </c>
      <c r="K14" s="11">
        <f t="shared" si="3"/>
        <v>-0.9030000000000129</v>
      </c>
      <c r="L14" s="31">
        <f t="shared" si="4"/>
        <v>-0.23699999999988819</v>
      </c>
    </row>
    <row r="15" spans="1:12" x14ac:dyDescent="0.2">
      <c r="A15" t="str">
        <f>'Ind T2'!A8</f>
        <v>Engineering</v>
      </c>
      <c r="B15" s="32">
        <f>'Ind T2'!B8</f>
        <v>9.7490000000000059</v>
      </c>
      <c r="C15" s="32">
        <f>'Ind T2'!C8</f>
        <v>13.439999999999996</v>
      </c>
      <c r="D15" s="32">
        <f>'Ind T2'!D8</f>
        <v>13.726999999999988</v>
      </c>
      <c r="E15" s="32">
        <f>'Ind T2'!E8</f>
        <v>17.335000000000004</v>
      </c>
      <c r="F15" s="32">
        <f>'Ind T2'!F8</f>
        <v>18.494999999999958</v>
      </c>
      <c r="H15" s="11">
        <f t="shared" si="0"/>
        <v>3.6909999999999901</v>
      </c>
      <c r="I15" s="31">
        <f t="shared" si="1"/>
        <v>0.28699999999999193</v>
      </c>
      <c r="J15" s="11">
        <f t="shared" si="2"/>
        <v>3.6080000000000165</v>
      </c>
      <c r="K15" s="11">
        <f t="shared" si="3"/>
        <v>1.159999999999954</v>
      </c>
      <c r="L15" s="31">
        <f t="shared" si="4"/>
        <v>4.7679999999999705</v>
      </c>
    </row>
    <row r="16" spans="1:12" x14ac:dyDescent="0.2">
      <c r="A16" t="str">
        <f>'Ind T2'!A9</f>
        <v>Rest of manufacturing</v>
      </c>
      <c r="B16" s="32">
        <f>'Ind T2'!B9</f>
        <v>85.720999999999975</v>
      </c>
      <c r="C16" s="32">
        <f>'Ind T2'!C9</f>
        <v>78.648999999999987</v>
      </c>
      <c r="D16" s="32">
        <f>'Ind T2'!D9</f>
        <v>87.937000000000253</v>
      </c>
      <c r="E16" s="32">
        <f>'Ind T2'!E9</f>
        <v>80.508000000000095</v>
      </c>
      <c r="F16" s="32">
        <f>'Ind T2'!F9</f>
        <v>69.85200000000016</v>
      </c>
      <c r="H16" s="11">
        <f t="shared" si="0"/>
        <v>-7.0719999999999885</v>
      </c>
      <c r="I16" s="31">
        <f t="shared" si="1"/>
        <v>9.2880000000002667</v>
      </c>
      <c r="J16" s="11">
        <f t="shared" si="2"/>
        <v>-7.4290000000001584</v>
      </c>
      <c r="K16" s="11">
        <f t="shared" si="3"/>
        <v>-10.655999999999935</v>
      </c>
      <c r="L16" s="31">
        <f t="shared" si="4"/>
        <v>-18.085000000000093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289.43299999999971</v>
      </c>
      <c r="C18" s="31">
        <f>'Ind T1'!C9</f>
        <v>319.71499999999969</v>
      </c>
      <c r="D18" s="31">
        <f>'Ind T1'!D9</f>
        <v>297.79299999999944</v>
      </c>
      <c r="E18" s="31">
        <f>'Ind T1'!E9</f>
        <v>330.63299999999947</v>
      </c>
      <c r="F18" s="31">
        <f>'Ind T1'!F9</f>
        <v>379.63000000000005</v>
      </c>
      <c r="H18" s="31">
        <f t="shared" si="0"/>
        <v>30.281999999999982</v>
      </c>
      <c r="I18" s="31">
        <f t="shared" si="1"/>
        <v>-21.922000000000253</v>
      </c>
      <c r="J18" s="31">
        <f t="shared" si="2"/>
        <v>32.840000000000032</v>
      </c>
      <c r="K18" s="31">
        <f t="shared" si="3"/>
        <v>48.997000000000583</v>
      </c>
      <c r="L18" s="31">
        <f t="shared" si="4"/>
        <v>81.837000000000614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1323.0439999999994</v>
      </c>
      <c r="C20" s="31">
        <f>'Ind T1'!C10</f>
        <v>1418.2639999999992</v>
      </c>
      <c r="D20" s="31">
        <f>'Ind T1'!D10</f>
        <v>1386.4860000000006</v>
      </c>
      <c r="E20" s="31">
        <f>'Ind T1'!E10</f>
        <v>1432.0209999999997</v>
      </c>
      <c r="F20" s="31">
        <f>'Ind T1'!F10</f>
        <v>1510.7670000000007</v>
      </c>
      <c r="H20" s="31">
        <f t="shared" si="0"/>
        <v>95.2199999999998</v>
      </c>
      <c r="I20" s="31">
        <f t="shared" si="1"/>
        <v>-31.777999999998656</v>
      </c>
      <c r="J20" s="31">
        <f t="shared" si="2"/>
        <v>45.534999999999172</v>
      </c>
      <c r="K20" s="31">
        <f t="shared" si="3"/>
        <v>78.746000000001004</v>
      </c>
      <c r="L20" s="31">
        <f t="shared" si="4"/>
        <v>124.28100000000018</v>
      </c>
    </row>
    <row r="21" spans="1:12" x14ac:dyDescent="0.2">
      <c r="A21" s="10" t="str">
        <f>'Ind T2'!A13</f>
        <v>Wholesale and retail trade</v>
      </c>
      <c r="B21" s="32">
        <f>'Ind T2'!B13</f>
        <v>665.94500000000016</v>
      </c>
      <c r="C21" s="32">
        <f>'Ind T2'!C13</f>
        <v>638.43500000000029</v>
      </c>
      <c r="D21" s="32">
        <f>'Ind T2'!D13</f>
        <v>638.69300000000055</v>
      </c>
      <c r="E21" s="32">
        <f>'Ind T2'!E13</f>
        <v>631.94300000000044</v>
      </c>
      <c r="F21" s="32">
        <f>'Ind T2'!F13</f>
        <v>632.02300000000048</v>
      </c>
      <c r="H21" s="11">
        <f t="shared" si="0"/>
        <v>-27.509999999999877</v>
      </c>
      <c r="I21" s="31">
        <f t="shared" si="1"/>
        <v>0.25800000000026557</v>
      </c>
      <c r="J21" s="11">
        <f t="shared" si="2"/>
        <v>-6.7500000000001137</v>
      </c>
      <c r="K21" s="11">
        <f t="shared" si="3"/>
        <v>8.0000000000040927E-2</v>
      </c>
      <c r="L21" s="31">
        <f t="shared" si="4"/>
        <v>-6.6700000000000728</v>
      </c>
    </row>
    <row r="22" spans="1:12" x14ac:dyDescent="0.2">
      <c r="A22" s="10" t="str">
        <f>'Ind T2'!A14</f>
        <v>Transport and storage</v>
      </c>
      <c r="B22" s="32">
        <f>'Ind T2'!B14</f>
        <v>286.78999999999985</v>
      </c>
      <c r="C22" s="32">
        <f>'Ind T2'!C14</f>
        <v>321.0449999999995</v>
      </c>
      <c r="D22" s="32">
        <f>'Ind T2'!D14</f>
        <v>319.80400000000003</v>
      </c>
      <c r="E22" s="32">
        <f>'Ind T2'!E14</f>
        <v>344.99999999999955</v>
      </c>
      <c r="F22" s="32">
        <f>'Ind T2'!F14</f>
        <v>345.39200000000017</v>
      </c>
      <c r="H22" s="11">
        <f t="shared" si="0"/>
        <v>34.254999999999654</v>
      </c>
      <c r="I22" s="31">
        <f t="shared" si="1"/>
        <v>-1.2409999999994739</v>
      </c>
      <c r="J22" s="11">
        <f t="shared" si="2"/>
        <v>25.195999999999515</v>
      </c>
      <c r="K22" s="11">
        <f t="shared" si="3"/>
        <v>0.39200000000062118</v>
      </c>
      <c r="L22" s="31">
        <f t="shared" si="4"/>
        <v>25.588000000000136</v>
      </c>
    </row>
    <row r="23" spans="1:12" x14ac:dyDescent="0.2">
      <c r="A23" s="10" t="str">
        <f>'Ind T2'!A15</f>
        <v>Accommodation and food</v>
      </c>
      <c r="B23" s="32">
        <f>'Ind T2'!B15</f>
        <v>370.30899999999929</v>
      </c>
      <c r="C23" s="32">
        <f>'Ind T2'!C15</f>
        <v>458.78399999999942</v>
      </c>
      <c r="D23" s="32">
        <f>'Ind T2'!D15</f>
        <v>427.98900000000009</v>
      </c>
      <c r="E23" s="32">
        <f>'Ind T2'!E15</f>
        <v>455.07799999999969</v>
      </c>
      <c r="F23" s="32">
        <f>'Ind T2'!F15</f>
        <v>533.3520000000002</v>
      </c>
      <c r="H23" s="11">
        <f t="shared" si="0"/>
        <v>88.475000000000136</v>
      </c>
      <c r="I23" s="31">
        <f t="shared" si="1"/>
        <v>-30.794999999999334</v>
      </c>
      <c r="J23" s="11">
        <f t="shared" si="2"/>
        <v>27.088999999999601</v>
      </c>
      <c r="K23" s="11">
        <f t="shared" si="3"/>
        <v>78.274000000000513</v>
      </c>
      <c r="L23" s="31">
        <f t="shared" si="4"/>
        <v>105.36300000000011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2621.7690000000025</v>
      </c>
      <c r="C25" s="31">
        <f>'Ind T1'!C11</f>
        <v>2825.7169999999987</v>
      </c>
      <c r="D25" s="31">
        <f>'Ind T1'!D11</f>
        <v>2804.4709999999991</v>
      </c>
      <c r="E25" s="31">
        <f>'Ind T1'!E11</f>
        <v>2954.9969999999994</v>
      </c>
      <c r="F25" s="31">
        <f>'Ind T1'!F11</f>
        <v>3118.7009999999996</v>
      </c>
      <c r="H25" s="31">
        <f t="shared" si="0"/>
        <v>203.94799999999623</v>
      </c>
      <c r="I25" s="31">
        <f t="shared" si="1"/>
        <v>-21.24599999999964</v>
      </c>
      <c r="J25" s="31">
        <f t="shared" si="2"/>
        <v>150.52600000000029</v>
      </c>
      <c r="K25" s="31">
        <f t="shared" si="3"/>
        <v>163.70400000000018</v>
      </c>
      <c r="L25" s="31">
        <f t="shared" si="4"/>
        <v>314.23000000000047</v>
      </c>
    </row>
    <row r="26" spans="1:12" x14ac:dyDescent="0.2">
      <c r="A26" s="10" t="str">
        <f>'Ind T2'!A16</f>
        <v>Media</v>
      </c>
      <c r="B26" s="11">
        <f>'Ind T2'!B16</f>
        <v>169.83700000000019</v>
      </c>
      <c r="C26" s="11">
        <f>'Ind T2'!C16</f>
        <v>167.90499999999952</v>
      </c>
      <c r="D26" s="11">
        <f>'Ind T2'!D16</f>
        <v>177.64400000000006</v>
      </c>
      <c r="E26" s="11">
        <f>'Ind T2'!E16</f>
        <v>186.16000000000028</v>
      </c>
      <c r="F26" s="11">
        <f>'Ind T2'!F16</f>
        <v>190.38899999999998</v>
      </c>
      <c r="H26" s="11">
        <f t="shared" si="0"/>
        <v>-1.9320000000006701</v>
      </c>
      <c r="I26" s="31">
        <f t="shared" si="1"/>
        <v>9.7390000000005443</v>
      </c>
      <c r="J26" s="11">
        <f t="shared" si="2"/>
        <v>8.5160000000002185</v>
      </c>
      <c r="K26" s="11">
        <f t="shared" si="3"/>
        <v>4.2289999999997008</v>
      </c>
      <c r="L26" s="31">
        <f t="shared" si="4"/>
        <v>12.744999999999919</v>
      </c>
    </row>
    <row r="27" spans="1:12" x14ac:dyDescent="0.2">
      <c r="A27" s="10" t="str">
        <f>'Ind T2'!A17</f>
        <v>Information technology</v>
      </c>
      <c r="B27" s="11">
        <f>'Ind T2'!B17</f>
        <v>262.03300000000115</v>
      </c>
      <c r="C27" s="11">
        <f>'Ind T2'!C17</f>
        <v>316.02800000000025</v>
      </c>
      <c r="D27" s="11">
        <f>'Ind T2'!D17</f>
        <v>332.73600000000141</v>
      </c>
      <c r="E27" s="11">
        <f>'Ind T2'!E17</f>
        <v>360.24299999999863</v>
      </c>
      <c r="F27" s="11">
        <f>'Ind T2'!F17</f>
        <v>393.24299999999965</v>
      </c>
      <c r="H27" s="11">
        <f t="shared" si="0"/>
        <v>53.994999999999095</v>
      </c>
      <c r="I27" s="31">
        <f t="shared" si="1"/>
        <v>16.708000000001164</v>
      </c>
      <c r="J27" s="11">
        <f t="shared" si="2"/>
        <v>27.50699999999722</v>
      </c>
      <c r="K27" s="11">
        <f t="shared" si="3"/>
        <v>33.000000000001023</v>
      </c>
      <c r="L27" s="31">
        <f t="shared" si="4"/>
        <v>60.506999999998243</v>
      </c>
    </row>
    <row r="28" spans="1:12" x14ac:dyDescent="0.2">
      <c r="A28" s="10" t="str">
        <f>'Ind T2'!A18</f>
        <v>Finance and insurance</v>
      </c>
      <c r="B28" s="11">
        <f>'Ind T2'!B18</f>
        <v>372.22300000000058</v>
      </c>
      <c r="C28" s="11">
        <f>'Ind T2'!C18</f>
        <v>408.94499999999999</v>
      </c>
      <c r="D28" s="11">
        <f>'Ind T2'!D18</f>
        <v>403.88499999999897</v>
      </c>
      <c r="E28" s="11">
        <f>'Ind T2'!E18</f>
        <v>410.36399999999975</v>
      </c>
      <c r="F28" s="11">
        <f>'Ind T2'!F18</f>
        <v>414.92299999999949</v>
      </c>
      <c r="H28" s="11">
        <f t="shared" si="0"/>
        <v>36.721999999999412</v>
      </c>
      <c r="I28" s="31">
        <f t="shared" si="1"/>
        <v>-5.0600000000010255</v>
      </c>
      <c r="J28" s="11">
        <f t="shared" si="2"/>
        <v>6.4790000000007808</v>
      </c>
      <c r="K28" s="11">
        <f t="shared" si="3"/>
        <v>4.5589999999997417</v>
      </c>
      <c r="L28" s="31">
        <f t="shared" si="4"/>
        <v>11.038000000000523</v>
      </c>
    </row>
    <row r="29" spans="1:12" x14ac:dyDescent="0.2">
      <c r="A29" s="10" t="str">
        <f>'Ind T2'!A19</f>
        <v>Real estate</v>
      </c>
      <c r="B29" s="11">
        <f>'Ind T2'!B19</f>
        <v>136.3970000000003</v>
      </c>
      <c r="C29" s="11">
        <f>'Ind T2'!C19</f>
        <v>130.66800000000006</v>
      </c>
      <c r="D29" s="11">
        <f>'Ind T2'!D19</f>
        <v>160.77699999999967</v>
      </c>
      <c r="E29" s="11">
        <f>'Ind T2'!E19</f>
        <v>152.81599999999997</v>
      </c>
      <c r="F29" s="11">
        <f>'Ind T2'!F19</f>
        <v>160.81899999999993</v>
      </c>
      <c r="H29" s="11">
        <f t="shared" ref="H29:H31" si="9">C29-B29</f>
        <v>-5.7290000000002408</v>
      </c>
      <c r="I29" s="31">
        <f t="shared" ref="I29:I31" si="10">D29-C29</f>
        <v>30.108999999999611</v>
      </c>
      <c r="J29" s="11">
        <f t="shared" ref="J29:J31" si="11">E29-D29</f>
        <v>-7.9609999999997001</v>
      </c>
      <c r="K29" s="11">
        <f t="shared" ref="K29:K31" si="12">F29-E29</f>
        <v>8.0029999999999575</v>
      </c>
      <c r="L29" s="31">
        <f t="shared" si="4"/>
        <v>4.2000000000257387E-2</v>
      </c>
    </row>
    <row r="30" spans="1:12" x14ac:dyDescent="0.2">
      <c r="A30" s="10" t="str">
        <f>'Ind T2'!A20</f>
        <v>Professional services</v>
      </c>
      <c r="B30" s="11">
        <f>'Ind T2'!B20</f>
        <v>758.16800000000126</v>
      </c>
      <c r="C30" s="11">
        <f>'Ind T2'!C20</f>
        <v>830.11699999999769</v>
      </c>
      <c r="D30" s="11">
        <f>'Ind T2'!D20</f>
        <v>777.96899999999903</v>
      </c>
      <c r="E30" s="11">
        <f>'Ind T2'!E20</f>
        <v>823.48300000000006</v>
      </c>
      <c r="F30" s="11">
        <f>'Ind T2'!F20</f>
        <v>871.90899999999999</v>
      </c>
      <c r="H30" s="11">
        <f t="shared" si="9"/>
        <v>71.948999999996431</v>
      </c>
      <c r="I30" s="31">
        <f t="shared" si="10"/>
        <v>-52.14799999999866</v>
      </c>
      <c r="J30" s="11">
        <f t="shared" si="11"/>
        <v>45.514000000001033</v>
      </c>
      <c r="K30" s="11">
        <f t="shared" si="12"/>
        <v>48.425999999999931</v>
      </c>
      <c r="L30" s="31">
        <f t="shared" si="4"/>
        <v>93.940000000000964</v>
      </c>
    </row>
    <row r="31" spans="1:12" x14ac:dyDescent="0.2">
      <c r="A31" s="10" t="str">
        <f>'Ind T2'!A21</f>
        <v>Support services</v>
      </c>
      <c r="B31" s="11">
        <f>'Ind T2'!B21</f>
        <v>570.4189999999993</v>
      </c>
      <c r="C31" s="11">
        <f>'Ind T2'!C21</f>
        <v>610.37800000000095</v>
      </c>
      <c r="D31" s="11">
        <f>'Ind T2'!D21</f>
        <v>583.18399999999997</v>
      </c>
      <c r="E31" s="11">
        <f>'Ind T2'!E21</f>
        <v>611.80200000000013</v>
      </c>
      <c r="F31" s="11">
        <f>'Ind T2'!F21</f>
        <v>643.20000000000061</v>
      </c>
      <c r="H31" s="11">
        <f t="shared" si="9"/>
        <v>39.959000000001652</v>
      </c>
      <c r="I31" s="31">
        <f t="shared" si="10"/>
        <v>-27.194000000000983</v>
      </c>
      <c r="J31" s="11">
        <f t="shared" si="11"/>
        <v>28.618000000000166</v>
      </c>
      <c r="K31" s="11">
        <f t="shared" si="12"/>
        <v>31.398000000000479</v>
      </c>
      <c r="L31" s="31">
        <f t="shared" si="4"/>
        <v>60.016000000000645</v>
      </c>
    </row>
    <row r="32" spans="1:12" x14ac:dyDescent="0.2">
      <c r="A32" s="10" t="str">
        <f>'Ind T2'!A25</f>
        <v>Arts and entertainment</v>
      </c>
      <c r="B32" s="11">
        <f>'Ind T2'!B25</f>
        <v>201.18300000000019</v>
      </c>
      <c r="C32" s="11">
        <f>'Ind T2'!C25</f>
        <v>194.0840000000006</v>
      </c>
      <c r="D32" s="11">
        <f>'Ind T2'!D25</f>
        <v>208.18700000000049</v>
      </c>
      <c r="E32" s="11">
        <f>'Ind T2'!E25</f>
        <v>230.31000000000026</v>
      </c>
      <c r="F32" s="11">
        <f>'Ind T2'!F25</f>
        <v>253.43499999999941</v>
      </c>
      <c r="H32" s="11">
        <f t="shared" ref="H32" si="13">C32-B32</f>
        <v>-7.0989999999995916</v>
      </c>
      <c r="I32" s="31">
        <f t="shared" ref="I32:I33" si="14">D32-C32</f>
        <v>14.102999999999895</v>
      </c>
      <c r="J32" s="11">
        <f t="shared" ref="J32:J33" si="15">E32-D32</f>
        <v>22.122999999999763</v>
      </c>
      <c r="K32" s="11">
        <f t="shared" ref="K32:K33" si="16">F32-E32</f>
        <v>23.124999999999147</v>
      </c>
      <c r="L32" s="31">
        <f t="shared" si="4"/>
        <v>45.24799999999891</v>
      </c>
    </row>
    <row r="33" spans="1:12" x14ac:dyDescent="0.2">
      <c r="A33" s="10" t="str">
        <f>'Ind T2'!A26</f>
        <v>Other services</v>
      </c>
      <c r="B33" s="11">
        <f>'Ind T2'!B26</f>
        <v>151.5089999999997</v>
      </c>
      <c r="C33" s="11">
        <f>'Ind T2'!C26</f>
        <v>167.59199999999987</v>
      </c>
      <c r="D33" s="11">
        <f>'Ind T2'!D26</f>
        <v>160.08899999999994</v>
      </c>
      <c r="E33" s="11">
        <f>'Ind T2'!E26</f>
        <v>179.8189999999999</v>
      </c>
      <c r="F33" s="11">
        <f>'Ind T2'!F26</f>
        <v>190.78300000000047</v>
      </c>
      <c r="H33" s="11">
        <f>C33-B33</f>
        <v>16.083000000000169</v>
      </c>
      <c r="I33" s="31">
        <f t="shared" si="14"/>
        <v>-7.5029999999999291</v>
      </c>
      <c r="J33" s="11">
        <f t="shared" si="15"/>
        <v>19.729999999999961</v>
      </c>
      <c r="K33" s="11">
        <f t="shared" si="16"/>
        <v>10.964000000000567</v>
      </c>
      <c r="L33" s="31">
        <f t="shared" si="4"/>
        <v>30.694000000000528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1188.5840000000012</v>
      </c>
      <c r="C35" s="31">
        <f>'Ind T1'!C12</f>
        <v>1237.2010000000014</v>
      </c>
      <c r="D35" s="31">
        <f>'Ind T1'!D12</f>
        <v>1274.5369999999998</v>
      </c>
      <c r="E35" s="31">
        <f>'Ind T1'!E12</f>
        <v>1290.2299999999991</v>
      </c>
      <c r="F35" s="31">
        <f>'Ind T1'!F12</f>
        <v>1307.8510000000008</v>
      </c>
      <c r="H35" s="31">
        <f t="shared" si="0"/>
        <v>48.617000000000189</v>
      </c>
      <c r="I35" s="31">
        <f t="shared" si="1"/>
        <v>37.335999999998421</v>
      </c>
      <c r="J35" s="31">
        <f t="shared" si="2"/>
        <v>15.692999999999302</v>
      </c>
      <c r="K35" s="31">
        <f t="shared" si="3"/>
        <v>17.621000000001686</v>
      </c>
      <c r="L35" s="31">
        <f t="shared" si="4"/>
        <v>33.314000000000988</v>
      </c>
    </row>
    <row r="36" spans="1:12" x14ac:dyDescent="0.2">
      <c r="A36" s="10" t="str">
        <f>'Ind T2'!A22</f>
        <v>Public admin. and defence</v>
      </c>
      <c r="B36" s="32">
        <f>'Ind T2'!B22</f>
        <v>223.2300000000003</v>
      </c>
      <c r="C36" s="32">
        <f>'Ind T2'!C22</f>
        <v>245.1989999999999</v>
      </c>
      <c r="D36" s="32">
        <f>'Ind T2'!D22</f>
        <v>260.13199999999995</v>
      </c>
      <c r="E36" s="32">
        <f>'Ind T2'!E22</f>
        <v>265.10699999999957</v>
      </c>
      <c r="F36" s="32">
        <f>'Ind T2'!F22</f>
        <v>263.22799999999961</v>
      </c>
      <c r="H36" s="11">
        <f t="shared" si="0"/>
        <v>21.968999999999596</v>
      </c>
      <c r="I36" s="31">
        <f t="shared" si="1"/>
        <v>14.93300000000005</v>
      </c>
      <c r="J36" s="11">
        <f t="shared" si="2"/>
        <v>4.9749999999996248</v>
      </c>
      <c r="K36" s="11">
        <f t="shared" si="3"/>
        <v>-1.8789999999999623</v>
      </c>
      <c r="L36" s="31">
        <f t="shared" si="4"/>
        <v>3.0959999999996626</v>
      </c>
    </row>
    <row r="37" spans="1:12" x14ac:dyDescent="0.2">
      <c r="A37" s="10" t="str">
        <f>'Ind T2'!A23</f>
        <v>Education</v>
      </c>
      <c r="B37" s="32">
        <f>'Ind T2'!B23</f>
        <v>424.52900000000068</v>
      </c>
      <c r="C37" s="32">
        <f>'Ind T2'!C23</f>
        <v>401.33700000000084</v>
      </c>
      <c r="D37" s="32">
        <f>'Ind T2'!D23</f>
        <v>428.92799999999949</v>
      </c>
      <c r="E37" s="32">
        <f>'Ind T2'!E23</f>
        <v>416.31699999999961</v>
      </c>
      <c r="F37" s="32">
        <f>'Ind T2'!F23</f>
        <v>426.25200000000132</v>
      </c>
      <c r="H37" s="11">
        <f t="shared" si="0"/>
        <v>-23.191999999999837</v>
      </c>
      <c r="I37" s="31">
        <f t="shared" si="1"/>
        <v>27.590999999998644</v>
      </c>
      <c r="J37" s="11">
        <f t="shared" si="2"/>
        <v>-12.610999999999876</v>
      </c>
      <c r="K37" s="11">
        <f t="shared" si="3"/>
        <v>9.9350000000017076</v>
      </c>
      <c r="L37" s="31">
        <f t="shared" si="4"/>
        <v>-2.6759999999981687</v>
      </c>
    </row>
    <row r="38" spans="1:12" x14ac:dyDescent="0.2">
      <c r="A38" s="10" t="str">
        <f>'Ind T2'!A24</f>
        <v>Health and social work</v>
      </c>
      <c r="B38" s="32">
        <f>'Ind T2'!B24</f>
        <v>540.82500000000027</v>
      </c>
      <c r="C38" s="32">
        <f>'Ind T2'!C24</f>
        <v>590.66500000000076</v>
      </c>
      <c r="D38" s="32">
        <f>'Ind T2'!D24</f>
        <v>585.47700000000032</v>
      </c>
      <c r="E38" s="32">
        <f>'Ind T2'!E24</f>
        <v>608.80600000000004</v>
      </c>
      <c r="F38" s="32">
        <f>'Ind T2'!F24</f>
        <v>618.37099999999987</v>
      </c>
      <c r="H38" s="11">
        <f t="shared" si="0"/>
        <v>49.840000000000487</v>
      </c>
      <c r="I38" s="31">
        <f t="shared" si="1"/>
        <v>-5.1880000000004429</v>
      </c>
      <c r="J38" s="11">
        <f t="shared" si="2"/>
        <v>23.328999999999724</v>
      </c>
      <c r="K38" s="11">
        <f t="shared" si="3"/>
        <v>9.5649999999998272</v>
      </c>
      <c r="L38" s="31">
        <f t="shared" si="4"/>
        <v>32.893999999999551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5578.8840000000018</v>
      </c>
      <c r="C40" s="33">
        <f>'Ind T1'!C14</f>
        <v>5975.0629999999983</v>
      </c>
      <c r="D40" s="33">
        <f>'Ind T1'!D14</f>
        <v>5942.4599999999991</v>
      </c>
      <c r="E40" s="33">
        <f>'Ind T1'!E14</f>
        <v>6184.7059999999983</v>
      </c>
      <c r="F40" s="33">
        <f>'Ind T1'!F14</f>
        <v>6485.7840000000015</v>
      </c>
      <c r="G40" s="24"/>
      <c r="H40" s="34">
        <f t="shared" si="0"/>
        <v>396.17899999999645</v>
      </c>
      <c r="I40" s="34">
        <f>D40-C40</f>
        <v>-32.602999999999156</v>
      </c>
      <c r="J40" s="34">
        <f>E40-D40</f>
        <v>242.24599999999919</v>
      </c>
      <c r="K40" s="34">
        <f>F40-E40</f>
        <v>301.07800000000316</v>
      </c>
      <c r="L40" s="205">
        <f t="shared" si="4"/>
        <v>543.32400000000234</v>
      </c>
    </row>
    <row r="44" spans="1:12" ht="15.75" x14ac:dyDescent="0.25">
      <c r="A44" s="19" t="str">
        <f>CONCATENATE(A1," (Continued)")</f>
        <v>Industry Table 4  Employment by Industry Group in Sector (SIC 2007), 2015-2035, Greater London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4.9505357050606547</v>
      </c>
      <c r="C50" s="44">
        <f t="shared" ref="B50:E54" si="17">IF(AND(D$5-C$5 &lt;&gt; 0,C7&lt;&gt;0,D7&lt;&gt;0),(EXP(LN(D7/C7)/(D$5-C$5))-1)*100,0)</f>
        <v>-15.540488481392888</v>
      </c>
      <c r="D50" s="44">
        <f t="shared" si="17"/>
        <v>0.48603866165171095</v>
      </c>
      <c r="E50" s="44">
        <f t="shared" si="17"/>
        <v>0.69297166173398761</v>
      </c>
      <c r="F50" s="44">
        <f>IF(AND(F$5-D$5 &lt;&gt; 0,D7&lt;&gt;0,F7&lt;&gt;0),(EXP(LN(F7/D7)/(F$5-D$5))-1)*100,0)</f>
        <v>0.62394668927396868</v>
      </c>
      <c r="H50" s="44">
        <f>(B7/B$40)*100</f>
        <v>0.57527634559169871</v>
      </c>
      <c r="I50" s="44">
        <f>(C7/C$40)*100</f>
        <v>0.6516584009239732</v>
      </c>
      <c r="J50" s="44">
        <f>(D7/D$40)*100</f>
        <v>0.55340717480639379</v>
      </c>
      <c r="K50" s="44">
        <f>(E7/E$40)*100</f>
        <v>0.54477933146701008</v>
      </c>
      <c r="L50" s="44">
        <f>(F7/F$40)*100</f>
        <v>0.55663278333043487</v>
      </c>
    </row>
    <row r="51" spans="1:12" x14ac:dyDescent="0.2">
      <c r="A51" t="str">
        <f>A8</f>
        <v>Agriculture</v>
      </c>
      <c r="B51" s="40">
        <f t="shared" si="17"/>
        <v>28.021227481397084</v>
      </c>
      <c r="C51" s="44">
        <f t="shared" si="17"/>
        <v>-77.289699099494868</v>
      </c>
      <c r="D51" s="40">
        <f t="shared" si="17"/>
        <v>0.70563828432306241</v>
      </c>
      <c r="E51" s="40">
        <f t="shared" si="17"/>
        <v>0.26753111087560733</v>
      </c>
      <c r="F51" s="44">
        <f t="shared" ref="F51:F83" si="18">IF(AND(F$5-D$5 &lt;&gt; 0,D8&lt;&gt;0,F8&lt;&gt;0),(EXP(LN(F8/D8)/(F$5-D$5))-1)*100,0)</f>
        <v>0.41335465486074252</v>
      </c>
      <c r="H51" s="40">
        <f t="shared" ref="H51:L54" si="19">(B8/B$7)*100</f>
        <v>5.2813610020564621</v>
      </c>
      <c r="I51" s="40">
        <f t="shared" si="19"/>
        <v>11.693248067390925</v>
      </c>
      <c r="J51" s="40">
        <f t="shared" si="19"/>
        <v>3.1441950982180811</v>
      </c>
      <c r="K51" s="40">
        <f t="shared" si="19"/>
        <v>3.178701807497105</v>
      </c>
      <c r="L51" s="40">
        <f t="shared" si="19"/>
        <v>3.0469226081657514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-14.831103849861304</v>
      </c>
      <c r="C52" s="44">
        <f t="shared" si="17"/>
        <v>20.606601248884893</v>
      </c>
      <c r="D52" s="40">
        <f t="shared" si="17"/>
        <v>-4.0677404187347221</v>
      </c>
      <c r="E52" s="40">
        <f t="shared" si="17"/>
        <v>-2.8579698116866226</v>
      </c>
      <c r="F52" s="44">
        <f t="shared" si="18"/>
        <v>-3.2629123631846557</v>
      </c>
      <c r="H52" s="40">
        <f t="shared" si="19"/>
        <v>13.276624914314192</v>
      </c>
      <c r="I52" s="40">
        <f t="shared" si="19"/>
        <v>5.7580193646146434</v>
      </c>
      <c r="J52" s="40">
        <f t="shared" si="19"/>
        <v>8.222343854527761</v>
      </c>
      <c r="K52" s="40">
        <f t="shared" si="19"/>
        <v>6.5206422699076771</v>
      </c>
      <c r="L52" s="40">
        <f t="shared" si="19"/>
        <v>4.5537643343859031</v>
      </c>
    </row>
    <row r="53" spans="1:12" x14ac:dyDescent="0.2">
      <c r="A53" t="str">
        <f>A10</f>
        <v>Electricity and gas</v>
      </c>
      <c r="B53" s="40">
        <f t="shared" si="17"/>
        <v>10.260059657368492</v>
      </c>
      <c r="C53" s="44">
        <f t="shared" si="17"/>
        <v>-18.339577992506349</v>
      </c>
      <c r="D53" s="40">
        <f t="shared" si="17"/>
        <v>-0.33060182265712834</v>
      </c>
      <c r="E53" s="40">
        <f t="shared" si="17"/>
        <v>0.18746054376104215</v>
      </c>
      <c r="F53" s="44">
        <f t="shared" si="18"/>
        <v>1.4474578660594872E-2</v>
      </c>
      <c r="H53" s="40">
        <f t="shared" si="19"/>
        <v>32.071415217797707</v>
      </c>
      <c r="I53" s="40">
        <f t="shared" si="19"/>
        <v>39.070806687726339</v>
      </c>
      <c r="J53" s="40">
        <f t="shared" si="19"/>
        <v>37.775953293194654</v>
      </c>
      <c r="K53" s="40">
        <f t="shared" si="19"/>
        <v>36.265693170688266</v>
      </c>
      <c r="L53" s="40">
        <f t="shared" si="19"/>
        <v>34.485624065148812</v>
      </c>
    </row>
    <row r="54" spans="1:12" x14ac:dyDescent="0.2">
      <c r="A54" t="str">
        <f>A11</f>
        <v>Water and sewerage</v>
      </c>
      <c r="B54" s="40">
        <f t="shared" si="17"/>
        <v>1.6681135641085421</v>
      </c>
      <c r="C54" s="44">
        <f t="shared" si="17"/>
        <v>-1.2050327839798203</v>
      </c>
      <c r="D54" s="40">
        <f t="shared" si="17"/>
        <v>1.7114117613135083</v>
      </c>
      <c r="E54" s="40">
        <f t="shared" si="17"/>
        <v>1.3934254277977232</v>
      </c>
      <c r="F54" s="44">
        <f t="shared" si="18"/>
        <v>1.4993102586207341</v>
      </c>
      <c r="H54" s="40">
        <f t="shared" si="19"/>
        <v>49.370598865831646</v>
      </c>
      <c r="I54" s="40">
        <f t="shared" si="19"/>
        <v>43.477925880268081</v>
      </c>
      <c r="J54" s="40">
        <f t="shared" si="19"/>
        <v>50.857507754059519</v>
      </c>
      <c r="K54" s="40">
        <f t="shared" si="19"/>
        <v>54.034962751906946</v>
      </c>
      <c r="L54" s="40">
        <f t="shared" si="19"/>
        <v>57.913688992299527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2.1990990497402496</v>
      </c>
      <c r="C56" s="44">
        <f t="shared" si="20"/>
        <v>8.1772400890342656</v>
      </c>
      <c r="D56" s="44">
        <f t="shared" si="20"/>
        <v>-0.43511390769677138</v>
      </c>
      <c r="E56" s="44">
        <f t="shared" si="20"/>
        <v>-0.75143936808275136</v>
      </c>
      <c r="F56" s="44">
        <f t="shared" si="18"/>
        <v>-0.64610937156980297</v>
      </c>
      <c r="H56" s="44">
        <f>(B13/B$40)*100</f>
        <v>2.2219497662973429</v>
      </c>
      <c r="I56" s="44">
        <f>(C13/C$40)*100</f>
        <v>2.263222998652902</v>
      </c>
      <c r="J56" s="44">
        <f>(D13/D$40)*100</f>
        <v>2.4617246056347066</v>
      </c>
      <c r="K56" s="44">
        <f>(E13/E$40)*100</f>
        <v>2.3142894747139175</v>
      </c>
      <c r="L56" s="44">
        <f>(F13/F$40)*100</f>
        <v>2.0465220550052248</v>
      </c>
    </row>
    <row r="57" spans="1:12" x14ac:dyDescent="0.2">
      <c r="A57" t="str">
        <f>A14</f>
        <v>Food drink and tobacco</v>
      </c>
      <c r="B57" s="40">
        <f t="shared" si="20"/>
        <v>10.929466134055922</v>
      </c>
      <c r="C57" s="44">
        <f t="shared" si="20"/>
        <v>3.4376448771438861</v>
      </c>
      <c r="D57" s="40">
        <f t="shared" si="20"/>
        <v>0.29673451239327076</v>
      </c>
      <c r="E57" s="40">
        <f t="shared" si="20"/>
        <v>-0.20119805476057628</v>
      </c>
      <c r="F57" s="44">
        <f t="shared" si="18"/>
        <v>-3.5495810530938865E-2</v>
      </c>
      <c r="H57" s="40">
        <f t="shared" ref="H57:L59" si="21">(B14/B$13)*100</f>
        <v>22.983220393675332</v>
      </c>
      <c r="I57" s="40">
        <f t="shared" si="21"/>
        <v>31.901441258901592</v>
      </c>
      <c r="J57" s="40">
        <f t="shared" si="21"/>
        <v>30.503735807009413</v>
      </c>
      <c r="K57" s="40">
        <f t="shared" si="21"/>
        <v>31.641421904256205</v>
      </c>
      <c r="L57" s="40">
        <f t="shared" si="21"/>
        <v>33.440063887654148</v>
      </c>
    </row>
    <row r="58" spans="1:12" x14ac:dyDescent="0.2">
      <c r="A58" t="str">
        <f>A15</f>
        <v>Engineering</v>
      </c>
      <c r="B58" s="40">
        <f t="shared" si="20"/>
        <v>8.3577053531858745</v>
      </c>
      <c r="C58" s="44">
        <f t="shared" si="20"/>
        <v>2.1354166666666119</v>
      </c>
      <c r="D58" s="40">
        <f t="shared" si="20"/>
        <v>4.7778885556450712</v>
      </c>
      <c r="E58" s="40">
        <f t="shared" si="20"/>
        <v>0.64983075888171982</v>
      </c>
      <c r="F58" s="44">
        <f t="shared" si="18"/>
        <v>2.0074552455320083</v>
      </c>
      <c r="H58" s="40">
        <f t="shared" si="21"/>
        <v>7.8646337528235035</v>
      </c>
      <c r="I58" s="40">
        <f t="shared" si="21"/>
        <v>9.9386965813545878</v>
      </c>
      <c r="J58" s="40">
        <f t="shared" si="21"/>
        <v>9.3836089331245933</v>
      </c>
      <c r="K58" s="40">
        <f t="shared" si="21"/>
        <v>12.111198054942284</v>
      </c>
      <c r="L58" s="40">
        <f t="shared" si="21"/>
        <v>13.933987779979311</v>
      </c>
    </row>
    <row r="59" spans="1:12" x14ac:dyDescent="0.2">
      <c r="A59" t="str">
        <f>A16</f>
        <v>Rest of manufacturing</v>
      </c>
      <c r="B59" s="40">
        <f t="shared" si="20"/>
        <v>-2.1295705298270295</v>
      </c>
      <c r="C59" s="44">
        <f t="shared" si="20"/>
        <v>11.809431779171087</v>
      </c>
      <c r="D59" s="40">
        <f t="shared" si="20"/>
        <v>-1.7497919935190898</v>
      </c>
      <c r="E59" s="40">
        <f t="shared" si="20"/>
        <v>-1.4097470796475164</v>
      </c>
      <c r="F59" s="44">
        <f t="shared" si="18"/>
        <v>-1.5232259500517875</v>
      </c>
      <c r="H59" s="40">
        <f t="shared" si="21"/>
        <v>69.152145853501167</v>
      </c>
      <c r="I59" s="40">
        <f t="shared" si="21"/>
        <v>58.159862159743824</v>
      </c>
      <c r="J59" s="40">
        <f t="shared" si="21"/>
        <v>60.112655259865988</v>
      </c>
      <c r="K59" s="40">
        <f t="shared" si="21"/>
        <v>56.247380040801517</v>
      </c>
      <c r="L59" s="40">
        <f t="shared" si="21"/>
        <v>52.625948332366555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2.5188537097442287</v>
      </c>
      <c r="C61" s="44">
        <f>IF(AND(D$5-C$5 &lt;&gt; 0,C18&lt;&gt;0,D18&lt;&gt;0),(EXP(LN(D18/C18)/(D$5-C$5))-1)*100,0)</f>
        <v>-6.8567317767387443</v>
      </c>
      <c r="D61" s="44">
        <f>IF(AND(E$5-D$5 &lt;&gt; 0,D18&lt;&gt;0,E18&lt;&gt;0),(EXP(LN(E18/D18)/(E$5-D$5))-1)*100,0)</f>
        <v>2.1142477980887975</v>
      </c>
      <c r="E61" s="44">
        <f>IF(AND(F$5-E$5 &lt;&gt; 0,E18&lt;&gt;0,F18&lt;&gt;0),(EXP(LN(F18/E18)/(F$5-E$5))-1)*100,0)</f>
        <v>1.3914730602873737</v>
      </c>
      <c r="F61" s="44">
        <f t="shared" si="18"/>
        <v>1.6318277471758957</v>
      </c>
      <c r="H61" s="44">
        <f>(B18/B$40)*100</f>
        <v>5.1880089279504578</v>
      </c>
      <c r="I61" s="44">
        <f>(C18/C$40)*100</f>
        <v>5.3508222423763536</v>
      </c>
      <c r="J61" s="44">
        <f>(D18/D$40)*100</f>
        <v>5.0112747919211822</v>
      </c>
      <c r="K61" s="44">
        <f>(E18/E$40)*100</f>
        <v>5.3459776422678713</v>
      </c>
      <c r="L61" s="44">
        <f>(F18/F$40)*100</f>
        <v>5.8532630750576953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1.7526428081922063</v>
      </c>
      <c r="C63" s="44">
        <f t="shared" si="22"/>
        <v>-2.2406265688192484</v>
      </c>
      <c r="D63" s="44">
        <f t="shared" si="22"/>
        <v>0.64837781873654521</v>
      </c>
      <c r="E63" s="44">
        <f t="shared" si="22"/>
        <v>0.53674268632761812</v>
      </c>
      <c r="F63" s="44">
        <f t="shared" si="18"/>
        <v>0.5739406324331453</v>
      </c>
      <c r="H63" s="44">
        <f>(B20/B$40)*100</f>
        <v>23.715208991619093</v>
      </c>
      <c r="I63" s="44">
        <f>(C20/C$40)*100</f>
        <v>23.73638570840173</v>
      </c>
      <c r="J63" s="44">
        <f>(D20/D$40)*100</f>
        <v>23.331852465140713</v>
      </c>
      <c r="K63" s="44">
        <f>(E20/E$40)*100</f>
        <v>23.154229158184727</v>
      </c>
      <c r="L63" s="44">
        <f>(F20/F$40)*100</f>
        <v>23.293513937559442</v>
      </c>
    </row>
    <row r="64" spans="1:12" x14ac:dyDescent="0.2">
      <c r="A64" t="str">
        <f>A21</f>
        <v>Wholesale and retail trade</v>
      </c>
      <c r="B64" s="40">
        <f t="shared" si="22"/>
        <v>-1.0491381317382142</v>
      </c>
      <c r="C64" s="44">
        <f t="shared" si="22"/>
        <v>4.0411318301836197E-2</v>
      </c>
      <c r="D64" s="40">
        <f t="shared" si="22"/>
        <v>-0.21226840209443987</v>
      </c>
      <c r="E64" s="40">
        <f t="shared" si="22"/>
        <v>1.2658648484542567E-3</v>
      </c>
      <c r="F64" s="44">
        <f t="shared" si="18"/>
        <v>-6.9962946880708365E-2</v>
      </c>
      <c r="H64" s="40">
        <f t="shared" ref="H64:L66" si="23">(B21/B$20)*100</f>
        <v>50.334304830376041</v>
      </c>
      <c r="I64" s="40">
        <f t="shared" si="23"/>
        <v>45.015243988425333</v>
      </c>
      <c r="J64" s="40">
        <f t="shared" si="23"/>
        <v>46.065593161416722</v>
      </c>
      <c r="K64" s="40">
        <f t="shared" si="23"/>
        <v>44.12945061559855</v>
      </c>
      <c r="L64" s="40">
        <f t="shared" si="23"/>
        <v>41.834578065313856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2.8609371147173324</v>
      </c>
      <c r="C65" s="44">
        <f t="shared" si="22"/>
        <v>-0.38655017209409115</v>
      </c>
      <c r="D65" s="40">
        <f t="shared" si="22"/>
        <v>1.5282827821387235</v>
      </c>
      <c r="E65" s="40">
        <f t="shared" si="22"/>
        <v>1.1356513414795266E-2</v>
      </c>
      <c r="F65" s="44">
        <f t="shared" si="18"/>
        <v>0.5144634803467385</v>
      </c>
      <c r="H65" s="40">
        <f t="shared" si="23"/>
        <v>21.676527764760657</v>
      </c>
      <c r="I65" s="40">
        <f t="shared" si="23"/>
        <v>22.636476706734406</v>
      </c>
      <c r="J65" s="40">
        <f t="shared" si="23"/>
        <v>23.065793668309663</v>
      </c>
      <c r="K65" s="40">
        <f t="shared" si="23"/>
        <v>24.091825469039883</v>
      </c>
      <c r="L65" s="40">
        <f t="shared" si="23"/>
        <v>22.862029684259717</v>
      </c>
    </row>
    <row r="66" spans="1:12" x14ac:dyDescent="0.2">
      <c r="A66" t="str">
        <f>A23</f>
        <v>Accommodation and food</v>
      </c>
      <c r="B66" s="40">
        <f t="shared" si="22"/>
        <v>5.502074443411531</v>
      </c>
      <c r="C66" s="44">
        <f t="shared" si="22"/>
        <v>-6.7123090604727658</v>
      </c>
      <c r="D66" s="40">
        <f t="shared" si="22"/>
        <v>1.2349905676580342</v>
      </c>
      <c r="E66" s="40">
        <f t="shared" si="22"/>
        <v>1.5997896328884265</v>
      </c>
      <c r="F66" s="44">
        <f t="shared" si="18"/>
        <v>1.4780441169091718</v>
      </c>
      <c r="H66" s="40">
        <f t="shared" si="23"/>
        <v>27.989167404863291</v>
      </c>
      <c r="I66" s="40">
        <f t="shared" si="23"/>
        <v>32.348279304840261</v>
      </c>
      <c r="J66" s="40">
        <f t="shared" si="23"/>
        <v>30.868613170273623</v>
      </c>
      <c r="K66" s="40">
        <f t="shared" si="23"/>
        <v>31.77872391536156</v>
      </c>
      <c r="L66" s="40">
        <f t="shared" si="23"/>
        <v>35.303392250426434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1.8904687189889469</v>
      </c>
      <c r="C68" s="44">
        <f t="shared" si="24"/>
        <v>-0.7518799653326802</v>
      </c>
      <c r="D68" s="44">
        <f t="shared" si="24"/>
        <v>1.051140192644362</v>
      </c>
      <c r="E68" s="44">
        <f t="shared" si="24"/>
        <v>0.54064557523312295</v>
      </c>
      <c r="F68" s="44">
        <f t="shared" si="18"/>
        <v>0.71052325361486979</v>
      </c>
      <c r="H68" s="44">
        <f>(B25/B$40)*100</f>
        <v>46.994506428167384</v>
      </c>
      <c r="I68" s="44">
        <f>(C25/C$40)*100</f>
        <v>47.291836086079755</v>
      </c>
      <c r="J68" s="44">
        <f>(D25/D$40)*100</f>
        <v>47.193771603006155</v>
      </c>
      <c r="K68" s="44">
        <f>(E25/E$40)*100</f>
        <v>47.779102191761424</v>
      </c>
      <c r="L68" s="44">
        <f>(F25/F$40)*100</f>
        <v>48.085181375142909</v>
      </c>
    </row>
    <row r="69" spans="1:12" x14ac:dyDescent="0.2">
      <c r="A69" t="str">
        <f>A26</f>
        <v>Media</v>
      </c>
      <c r="B69" s="40">
        <f t="shared" si="24"/>
        <v>-0.28561160887876635</v>
      </c>
      <c r="C69" s="44">
        <f t="shared" si="24"/>
        <v>5.8003037431884508</v>
      </c>
      <c r="D69" s="40">
        <f t="shared" si="24"/>
        <v>0.94089830443664368</v>
      </c>
      <c r="E69" s="40">
        <f t="shared" si="24"/>
        <v>0.22488076419509007</v>
      </c>
      <c r="F69" s="44">
        <f t="shared" si="18"/>
        <v>0.46298715520591838</v>
      </c>
      <c r="H69" s="40">
        <f t="shared" ref="H69:L71" si="25">(B26/B$25)*100</f>
        <v>6.4779543888115239</v>
      </c>
      <c r="I69" s="40">
        <f t="shared" si="25"/>
        <v>5.9420317038117965</v>
      </c>
      <c r="J69" s="40">
        <f t="shared" si="25"/>
        <v>6.3343140292768272</v>
      </c>
      <c r="K69" s="40">
        <f t="shared" si="25"/>
        <v>6.299837191036076</v>
      </c>
      <c r="L69" s="40">
        <f t="shared" si="25"/>
        <v>6.1047532289886082</v>
      </c>
    </row>
    <row r="70" spans="1:12" x14ac:dyDescent="0.2">
      <c r="A70" t="str">
        <f>A27</f>
        <v>Information technology</v>
      </c>
      <c r="B70" s="40">
        <f t="shared" si="24"/>
        <v>4.7954419183105612</v>
      </c>
      <c r="C70" s="44">
        <f t="shared" si="24"/>
        <v>5.2868733150230884</v>
      </c>
      <c r="D70" s="40">
        <f t="shared" si="24"/>
        <v>1.6012735679934664</v>
      </c>
      <c r="E70" s="40">
        <f t="shared" si="24"/>
        <v>0.88034179183138495</v>
      </c>
      <c r="F70" s="44">
        <f t="shared" si="18"/>
        <v>1.1200821936081296</v>
      </c>
      <c r="H70" s="40">
        <f t="shared" si="25"/>
        <v>9.9945113394811251</v>
      </c>
      <c r="I70" s="40">
        <f t="shared" si="25"/>
        <v>11.183993301523131</v>
      </c>
      <c r="J70" s="40">
        <f t="shared" si="25"/>
        <v>11.864483533614772</v>
      </c>
      <c r="K70" s="40">
        <f t="shared" si="25"/>
        <v>12.190976843631269</v>
      </c>
      <c r="L70" s="40">
        <f t="shared" si="25"/>
        <v>12.609192096324712</v>
      </c>
    </row>
    <row r="71" spans="1:12" x14ac:dyDescent="0.2">
      <c r="A71" t="str">
        <f>A28</f>
        <v>Finance and insurance</v>
      </c>
      <c r="B71" s="40">
        <f t="shared" si="24"/>
        <v>2.3800705263904653</v>
      </c>
      <c r="C71" s="44">
        <f t="shared" si="24"/>
        <v>-1.237330203328324</v>
      </c>
      <c r="D71" s="40">
        <f t="shared" si="24"/>
        <v>0.31879480798040483</v>
      </c>
      <c r="E71" s="40">
        <f t="shared" si="24"/>
        <v>0.11054495730782321</v>
      </c>
      <c r="F71" s="44">
        <f t="shared" si="18"/>
        <v>0.1799134962899851</v>
      </c>
      <c r="H71" s="40">
        <f t="shared" si="25"/>
        <v>14.197398779221212</v>
      </c>
      <c r="I71" s="40">
        <f t="shared" si="25"/>
        <v>14.472256068105906</v>
      </c>
      <c r="J71" s="40">
        <f t="shared" si="25"/>
        <v>14.401468226984665</v>
      </c>
      <c r="K71" s="40">
        <f t="shared" si="25"/>
        <v>13.887120697584459</v>
      </c>
      <c r="L71" s="40">
        <f t="shared" si="25"/>
        <v>13.304353318897821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-1.0670164554530848</v>
      </c>
      <c r="C72" s="44">
        <f t="shared" si="27"/>
        <v>23.042366914623003</v>
      </c>
      <c r="D72" s="40">
        <f t="shared" si="27"/>
        <v>-1.0105340122760875</v>
      </c>
      <c r="E72" s="40">
        <f t="shared" si="27"/>
        <v>0.51175426851020056</v>
      </c>
      <c r="F72" s="44">
        <f t="shared" si="18"/>
        <v>1.7413303613711406E-3</v>
      </c>
      <c r="H72" s="40">
        <f t="shared" ref="H72:L72" si="28">(B29/B$25)*100</f>
        <v>5.2024796997752345</v>
      </c>
      <c r="I72" s="40">
        <f t="shared" si="28"/>
        <v>4.6242422719614211</v>
      </c>
      <c r="J72" s="40">
        <f t="shared" si="28"/>
        <v>5.7328815309553827</v>
      </c>
      <c r="K72" s="40">
        <f t="shared" si="28"/>
        <v>5.1714434904671647</v>
      </c>
      <c r="L72" s="40">
        <f t="shared" si="28"/>
        <v>5.1566020596395727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2.2924226604361886</v>
      </c>
      <c r="C73" s="44">
        <f t="shared" si="29"/>
        <v>-6.282006030475074</v>
      </c>
      <c r="D73" s="40">
        <f t="shared" si="29"/>
        <v>1.1436144008969418</v>
      </c>
      <c r="E73" s="40">
        <f t="shared" si="29"/>
        <v>0.57305727562850794</v>
      </c>
      <c r="F73" s="44">
        <f t="shared" si="18"/>
        <v>0.76288446821111133</v>
      </c>
      <c r="H73" s="40">
        <f t="shared" ref="H73:L73" si="30">(B30/B$25)*100</f>
        <v>28.918184630301162</v>
      </c>
      <c r="I73" s="40">
        <f t="shared" si="30"/>
        <v>29.377216472845586</v>
      </c>
      <c r="J73" s="40">
        <f t="shared" si="30"/>
        <v>27.740311809250272</v>
      </c>
      <c r="K73" s="40">
        <f t="shared" si="30"/>
        <v>27.867473300311314</v>
      </c>
      <c r="L73" s="40">
        <f t="shared" si="30"/>
        <v>27.957441255189263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1.7070884983349632</v>
      </c>
      <c r="C74" s="44">
        <f t="shared" si="31"/>
        <v>-4.4552719790033279</v>
      </c>
      <c r="D74" s="40">
        <f t="shared" si="31"/>
        <v>0.96272376093602396</v>
      </c>
      <c r="E74" s="40">
        <f t="shared" si="31"/>
        <v>0.50172461490471942</v>
      </c>
      <c r="F74" s="44">
        <f t="shared" si="18"/>
        <v>0.65515663908659594</v>
      </c>
      <c r="H74" s="40">
        <f>(B31/B$25)*100</f>
        <v>21.757027411644533</v>
      </c>
      <c r="I74" s="40">
        <f t="shared" ref="I74:L74" si="32">(C31/C$25)*100</f>
        <v>21.600818482530318</v>
      </c>
      <c r="J74" s="40">
        <f t="shared" si="32"/>
        <v>20.794795168144013</v>
      </c>
      <c r="K74" s="40">
        <f t="shared" si="32"/>
        <v>20.703980410132406</v>
      </c>
      <c r="L74" s="40">
        <f t="shared" si="32"/>
        <v>20.623971326523467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-0.89407631778246621</v>
      </c>
      <c r="C75" s="44">
        <f t="shared" si="33"/>
        <v>7.2664413346797518</v>
      </c>
      <c r="D75" s="40">
        <f t="shared" si="33"/>
        <v>2.0403260552692482</v>
      </c>
      <c r="E75" s="40">
        <f t="shared" si="33"/>
        <v>0.96140359949394849</v>
      </c>
      <c r="F75" s="44">
        <f t="shared" si="18"/>
        <v>1.3197708714656642</v>
      </c>
      <c r="H75" s="40">
        <f t="shared" ref="H75:L75" si="34">(B32/B$25)*100</f>
        <v>7.6735593410403435</v>
      </c>
      <c r="I75" s="40">
        <f t="shared" si="34"/>
        <v>6.868486830068286</v>
      </c>
      <c r="J75" s="40">
        <f t="shared" si="34"/>
        <v>7.4233964266344907</v>
      </c>
      <c r="K75" s="40">
        <f t="shared" si="34"/>
        <v>7.7939165420472607</v>
      </c>
      <c r="L75" s="40">
        <f t="shared" si="34"/>
        <v>8.1263000204251519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2.5542618349231772</v>
      </c>
      <c r="C76" s="44">
        <f t="shared" si="35"/>
        <v>-4.4769440068737953</v>
      </c>
      <c r="D76" s="40">
        <f t="shared" si="35"/>
        <v>2.3516426947433944</v>
      </c>
      <c r="E76" s="40">
        <f t="shared" si="35"/>
        <v>0.59361361486278685</v>
      </c>
      <c r="F76" s="44">
        <f t="shared" si="18"/>
        <v>1.1762422634180147</v>
      </c>
      <c r="H76" s="40">
        <f t="shared" ref="H76:L76" si="36">(B33/B$25)*100</f>
        <v>5.7788844097248671</v>
      </c>
      <c r="I76" s="40">
        <f t="shared" si="36"/>
        <v>5.9309548691535614</v>
      </c>
      <c r="J76" s="40">
        <f t="shared" si="36"/>
        <v>5.7083492751395895</v>
      </c>
      <c r="K76" s="40">
        <f t="shared" si="36"/>
        <v>6.0852515247900394</v>
      </c>
      <c r="L76" s="40">
        <f t="shared" si="36"/>
        <v>6.117386694011401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1.0072612532078695</v>
      </c>
      <c r="C78" s="44">
        <f t="shared" ref="C78:C83" si="38">IF(AND(D$5-C$5 &lt;&gt; 0,C35&lt;&gt;0,D35&lt;&gt;0),(EXP(LN(D35/C35)/(D$5-C$5))-1)*100,0)</f>
        <v>3.0177796493858544</v>
      </c>
      <c r="D78" s="44">
        <f t="shared" si="37"/>
        <v>0.24505019136460415</v>
      </c>
      <c r="E78" s="44">
        <f t="shared" si="37"/>
        <v>0.13574039517538772</v>
      </c>
      <c r="F78" s="44">
        <f t="shared" si="18"/>
        <v>0.17216374367934328</v>
      </c>
      <c r="H78" s="44">
        <f>(B35/B$40)*100</f>
        <v>21.305049540374039</v>
      </c>
      <c r="I78" s="44">
        <f>(C35/C$40)*100</f>
        <v>20.706074563565299</v>
      </c>
      <c r="J78" s="44">
        <f>(D35/D$40)*100</f>
        <v>21.447969359490852</v>
      </c>
      <c r="K78" s="44">
        <f>(E35/E$40)*100</f>
        <v>20.861622201605048</v>
      </c>
      <c r="L78" s="44">
        <f>(F35/F$40)*100</f>
        <v>20.164886773904289</v>
      </c>
    </row>
    <row r="79" spans="1:12" x14ac:dyDescent="0.2">
      <c r="A79" t="str">
        <f>A36</f>
        <v>Public admin. and defence</v>
      </c>
      <c r="B79" s="40">
        <f t="shared" si="37"/>
        <v>2.3744387544662127</v>
      </c>
      <c r="C79" s="44">
        <f t="shared" si="38"/>
        <v>6.0901553432110456</v>
      </c>
      <c r="D79" s="40">
        <f t="shared" si="37"/>
        <v>0.37960515387724936</v>
      </c>
      <c r="E79" s="40">
        <f t="shared" si="37"/>
        <v>-7.1104122078713416E-2</v>
      </c>
      <c r="F79" s="44">
        <f t="shared" si="18"/>
        <v>7.8906997074179586E-2</v>
      </c>
      <c r="H79" s="40">
        <f>(B36/B$35)*100</f>
        <v>18.781171545300971</v>
      </c>
      <c r="I79" s="40">
        <f t="shared" ref="I79:L81" si="39">(C36/C$35)*100</f>
        <v>19.818849160322344</v>
      </c>
      <c r="J79" s="40">
        <f t="shared" si="39"/>
        <v>20.40992140675398</v>
      </c>
      <c r="K79" s="40">
        <f t="shared" si="39"/>
        <v>20.547266766390472</v>
      </c>
      <c r="L79" s="40">
        <f t="shared" si="39"/>
        <v>20.126757558773857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-1.3946544580828446</v>
      </c>
      <c r="C80" s="44">
        <f t="shared" si="38"/>
        <v>6.8747710776725368</v>
      </c>
      <c r="D80" s="40">
        <f t="shared" si="40"/>
        <v>-0.59506410572791602</v>
      </c>
      <c r="E80" s="40">
        <f t="shared" si="40"/>
        <v>0.23611562860017532</v>
      </c>
      <c r="F80" s="44">
        <f t="shared" si="18"/>
        <v>-4.1713644145646711E-2</v>
      </c>
      <c r="H80" s="40">
        <f>(B37/B$35)*100</f>
        <v>35.717206356471252</v>
      </c>
      <c r="I80" s="40">
        <f t="shared" si="39"/>
        <v>32.439110540647832</v>
      </c>
      <c r="J80" s="40">
        <f t="shared" si="39"/>
        <v>33.653632652484752</v>
      </c>
      <c r="K80" s="40">
        <f t="shared" si="39"/>
        <v>32.266882648830048</v>
      </c>
      <c r="L80" s="40">
        <f t="shared" si="39"/>
        <v>32.591786067373199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2.2282954881385653</v>
      </c>
      <c r="C81" s="44">
        <f t="shared" si="38"/>
        <v>-0.8783320494697433</v>
      </c>
      <c r="D81" s="40">
        <f t="shared" si="40"/>
        <v>0.78451657763858318</v>
      </c>
      <c r="E81" s="40">
        <f t="shared" si="40"/>
        <v>0.15601096075221754</v>
      </c>
      <c r="F81" s="44">
        <f t="shared" si="18"/>
        <v>0.36507612779379528</v>
      </c>
      <c r="H81" s="40">
        <f>(B38/B$35)*100</f>
        <v>45.501622098227784</v>
      </c>
      <c r="I81" s="40">
        <f t="shared" si="39"/>
        <v>47.742040299029838</v>
      </c>
      <c r="J81" s="40">
        <f t="shared" si="39"/>
        <v>45.936445940761267</v>
      </c>
      <c r="K81" s="40">
        <f t="shared" si="39"/>
        <v>47.185850584779494</v>
      </c>
      <c r="L81" s="40">
        <f t="shared" si="39"/>
        <v>47.281456373852947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1.7299402345130277</v>
      </c>
      <c r="C83" s="206">
        <f t="shared" si="38"/>
        <v>-0.54565115045647206</v>
      </c>
      <c r="D83" s="43">
        <f>IF(AND(E$5-D$5 &lt;&gt; 0,D40&lt;&gt;0,E40&lt;&gt;0),(EXP(LN(E40/D40)/(E$5-D$5))-1)*100,0)</f>
        <v>0.80232715726484827</v>
      </c>
      <c r="E83" s="43">
        <f>IF(AND(F$5-E$5 &lt;&gt; 0,E40&lt;&gt;0,F40&lt;&gt;0),(EXP(LN(F40/E40)/(F$5-E$5))-1)*100,0)</f>
        <v>0.4764638410243105</v>
      </c>
      <c r="F83" s="206">
        <f t="shared" si="18"/>
        <v>0.5849677316024593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0.48874927208206742</v>
      </c>
      <c r="C89" s="44">
        <f>IF(AND(F$5-D$5 &lt;&gt; 0,D7&lt;&gt;0,F7&lt;&gt;0),(EXP(LN(F7/D7)/(F$5-D$5))-1)*100,0)</f>
        <v>0.62394668927396868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-9.4121051641489544</v>
      </c>
      <c r="C90" s="44">
        <f t="shared" ref="C90:C122" si="43">IF(AND(F$5-D$5 &lt;&gt; 0,D8&lt;&gt;0,F8&lt;&gt;0),(EXP(LN(F8/D8)/(F$5-D$5))-1)*100,0)</f>
        <v>0.41335465486074252</v>
      </c>
    </row>
    <row r="91" spans="1:12" x14ac:dyDescent="0.2">
      <c r="A91" s="30" t="str">
        <f t="shared" si="41"/>
        <v>Mining and quarrying</v>
      </c>
      <c r="B91" s="44">
        <f t="shared" si="42"/>
        <v>-8.6940602743634585</v>
      </c>
      <c r="C91" s="44">
        <f t="shared" si="43"/>
        <v>-3.2629123631846557</v>
      </c>
    </row>
    <row r="92" spans="1:12" x14ac:dyDescent="0.2">
      <c r="A92" s="30" t="str">
        <f t="shared" si="41"/>
        <v>Electricity and gas</v>
      </c>
      <c r="B92" s="44">
        <f t="shared" si="42"/>
        <v>3.8333587274515857</v>
      </c>
      <c r="C92" s="44">
        <f t="shared" si="43"/>
        <v>1.4474578660594872E-2</v>
      </c>
    </row>
    <row r="93" spans="1:12" x14ac:dyDescent="0.2">
      <c r="A93" s="30" t="str">
        <f t="shared" si="41"/>
        <v>Water and sewerage</v>
      </c>
      <c r="B93" s="44">
        <f t="shared" si="42"/>
        <v>1.0868763062450437</v>
      </c>
      <c r="C93" s="44">
        <f t="shared" si="43"/>
        <v>1.4993102586207341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3.3676952817013994</v>
      </c>
      <c r="C95" s="44">
        <f t="shared" si="43"/>
        <v>-0.64610937156980297</v>
      </c>
    </row>
    <row r="96" spans="1:12" x14ac:dyDescent="0.2">
      <c r="A96" s="30" t="str">
        <f t="shared" si="41"/>
        <v>Food drink and tobacco</v>
      </c>
      <c r="B96" s="44">
        <f t="shared" si="42"/>
        <v>9.3889019911432605</v>
      </c>
      <c r="C96" s="44">
        <f t="shared" si="43"/>
        <v>-3.5495810530938865E-2</v>
      </c>
    </row>
    <row r="97" spans="1:3" x14ac:dyDescent="0.2">
      <c r="A97" s="30" t="str">
        <f t="shared" si="41"/>
        <v>Engineering</v>
      </c>
      <c r="B97" s="44">
        <f t="shared" si="42"/>
        <v>7.0836368691014284</v>
      </c>
      <c r="C97" s="44">
        <f t="shared" si="43"/>
        <v>2.0074552455320083</v>
      </c>
    </row>
    <row r="98" spans="1:3" x14ac:dyDescent="0.2">
      <c r="A98" s="30" t="str">
        <f t="shared" si="41"/>
        <v>Rest of manufacturing</v>
      </c>
      <c r="B98" s="44">
        <f t="shared" si="42"/>
        <v>0.51176129905909917</v>
      </c>
      <c r="C98" s="44">
        <f t="shared" si="43"/>
        <v>-1.5232259500517875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0.57112025952203993</v>
      </c>
      <c r="C100" s="44">
        <f t="shared" si="43"/>
        <v>1.6318277471758957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0.94114813256638286</v>
      </c>
      <c r="C102" s="44">
        <f t="shared" si="43"/>
        <v>0.5739406324331453</v>
      </c>
    </row>
    <row r="103" spans="1:3" x14ac:dyDescent="0.2">
      <c r="A103" s="30" t="str">
        <f t="shared" si="41"/>
        <v>Wholesale and retail trade</v>
      </c>
      <c r="B103" s="44">
        <f t="shared" si="42"/>
        <v>-0.83218171306408406</v>
      </c>
      <c r="C103" s="44">
        <f t="shared" si="43"/>
        <v>-6.9962946880708365E-2</v>
      </c>
    </row>
    <row r="104" spans="1:3" x14ac:dyDescent="0.2">
      <c r="A104" s="30" t="str">
        <f t="shared" si="41"/>
        <v>Transport and storage</v>
      </c>
      <c r="B104" s="44">
        <f t="shared" si="42"/>
        <v>2.203078486503296</v>
      </c>
      <c r="C104" s="44">
        <f t="shared" si="43"/>
        <v>0.5144634803467385</v>
      </c>
    </row>
    <row r="105" spans="1:3" x14ac:dyDescent="0.2">
      <c r="A105" s="30" t="str">
        <f t="shared" si="41"/>
        <v>Accommodation and food</v>
      </c>
      <c r="B105" s="44">
        <f t="shared" si="42"/>
        <v>2.9375121945125482</v>
      </c>
      <c r="C105" s="44">
        <f t="shared" si="43"/>
        <v>1.4780441169091718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1.3564301330708517</v>
      </c>
      <c r="C107" s="44">
        <f t="shared" si="43"/>
        <v>0.71052325361486979</v>
      </c>
    </row>
    <row r="108" spans="1:3" x14ac:dyDescent="0.2">
      <c r="A108" s="30" t="str">
        <f t="shared" si="41"/>
        <v>Media</v>
      </c>
      <c r="B108" s="44">
        <f t="shared" si="42"/>
        <v>0.90289964953205182</v>
      </c>
      <c r="C108" s="44">
        <f t="shared" si="43"/>
        <v>0.46298715520591838</v>
      </c>
    </row>
    <row r="109" spans="1:3" x14ac:dyDescent="0.2">
      <c r="A109" s="30" t="str">
        <f t="shared" si="41"/>
        <v>Information technology</v>
      </c>
      <c r="B109" s="44">
        <f t="shared" si="42"/>
        <v>4.8935443518496546</v>
      </c>
      <c r="C109" s="44">
        <f t="shared" si="43"/>
        <v>1.1200821936081296</v>
      </c>
    </row>
    <row r="110" spans="1:3" x14ac:dyDescent="0.2">
      <c r="A110" s="30" t="str">
        <f t="shared" si="41"/>
        <v>Finance and insurance</v>
      </c>
      <c r="B110" s="44">
        <f t="shared" si="42"/>
        <v>1.6461429946260653</v>
      </c>
      <c r="C110" s="44">
        <f t="shared" si="43"/>
        <v>0.1799134962899851</v>
      </c>
    </row>
    <row r="111" spans="1:3" x14ac:dyDescent="0.2">
      <c r="A111" s="30" t="str">
        <f t="shared" si="41"/>
        <v>Real estate</v>
      </c>
      <c r="B111" s="44">
        <f t="shared" si="42"/>
        <v>3.3436557440544634</v>
      </c>
      <c r="C111" s="44">
        <f t="shared" si="43"/>
        <v>1.7413303613711406E-3</v>
      </c>
    </row>
    <row r="112" spans="1:3" x14ac:dyDescent="0.2">
      <c r="A112" s="30" t="str">
        <f t="shared" si="41"/>
        <v>Professional services</v>
      </c>
      <c r="B112" s="44">
        <f t="shared" si="42"/>
        <v>0.51696529114093615</v>
      </c>
      <c r="C112" s="44">
        <f t="shared" si="43"/>
        <v>0.76288446821111133</v>
      </c>
    </row>
    <row r="113" spans="1:3" x14ac:dyDescent="0.2">
      <c r="A113" s="30" t="str">
        <f t="shared" si="41"/>
        <v>Support services</v>
      </c>
      <c r="B113" s="44">
        <f t="shared" si="42"/>
        <v>0.44361239892369841</v>
      </c>
      <c r="C113" s="44">
        <f t="shared" si="43"/>
        <v>0.65515663908659594</v>
      </c>
    </row>
    <row r="114" spans="1:3" x14ac:dyDescent="0.2">
      <c r="A114" s="30" t="str">
        <f t="shared" si="41"/>
        <v>Arts and entertainment</v>
      </c>
      <c r="B114" s="44">
        <f t="shared" si="42"/>
        <v>0.68678306546976486</v>
      </c>
      <c r="C114" s="44">
        <f t="shared" si="43"/>
        <v>1.3197708714656642</v>
      </c>
    </row>
    <row r="115" spans="1:3" x14ac:dyDescent="0.2">
      <c r="A115" s="30" t="str">
        <f t="shared" si="41"/>
        <v>Other services</v>
      </c>
      <c r="B115" s="44">
        <f t="shared" si="42"/>
        <v>1.1077886652180124</v>
      </c>
      <c r="C115" s="44">
        <f t="shared" si="43"/>
        <v>1.1762422634180147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1.406201142650465</v>
      </c>
      <c r="C117" s="44">
        <f t="shared" si="43"/>
        <v>0.17216374367934328</v>
      </c>
    </row>
    <row r="118" spans="1:3" x14ac:dyDescent="0.2">
      <c r="A118" s="30" t="str">
        <f t="shared" si="41"/>
        <v>Public admin. and defence</v>
      </c>
      <c r="B118" s="44">
        <f t="shared" si="42"/>
        <v>3.1070221582516933</v>
      </c>
      <c r="C118" s="44">
        <f t="shared" si="43"/>
        <v>7.8906997074179586E-2</v>
      </c>
    </row>
    <row r="119" spans="1:3" x14ac:dyDescent="0.2">
      <c r="A119" s="30" t="str">
        <f t="shared" si="41"/>
        <v>Education</v>
      </c>
      <c r="B119" s="44">
        <f t="shared" si="42"/>
        <v>0.20638775877135362</v>
      </c>
      <c r="C119" s="44">
        <f t="shared" si="43"/>
        <v>-4.1713644145646711E-2</v>
      </c>
    </row>
    <row r="120" spans="1:3" x14ac:dyDescent="0.2">
      <c r="A120" s="30" t="str">
        <f t="shared" si="41"/>
        <v>Health and social work</v>
      </c>
      <c r="B120" s="44">
        <f t="shared" si="42"/>
        <v>1.5992766583150519</v>
      </c>
      <c r="C120" s="44">
        <f t="shared" si="43"/>
        <v>0.36507612779379528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1.2706942261491383</v>
      </c>
      <c r="C122" s="206">
        <f t="shared" si="43"/>
        <v>0.5849677316024593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London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2197.5768788790974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486.26425131577741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431.78640737406511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3115.6275375689397</v>
      </c>
      <c r="I9" s="299" t="str">
        <f>CONCATENATE("(",ROUND((H9/$H11)*100,1),")")</f>
        <v>(52.4)</v>
      </c>
      <c r="K9" s="249">
        <f>B14-B9</f>
        <v>81.657214440316238</v>
      </c>
      <c r="L9" s="249">
        <f>D14-D9</f>
        <v>22.900946037531526</v>
      </c>
      <c r="M9" s="249">
        <f>F14-F9</f>
        <v>31.074711212636089</v>
      </c>
      <c r="N9" s="249">
        <f>SUM(K9:M9)</f>
        <v>135.63287169048385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1635.5796028343736</v>
      </c>
      <c r="C10" s="299" t="str">
        <f>CONCATENATE("(",ROUND((B10/$H11)*100,1),")")</f>
        <v>(27.5)</v>
      </c>
      <c r="D10" s="249">
        <f t="shared" ref="D10" si="1">SUM(D31,D52,D73,D94,D115,D136,D157,D178,D199,D220,D241,D262,D283,D304,D325,D346,D367,D388,D409,D430,D451,D472)</f>
        <v>911.38809848584003</v>
      </c>
      <c r="E10" s="299" t="str">
        <f>CONCATENATE("(",ROUND((D10/$H11)*100,1),")")</f>
        <v>(15.3)</v>
      </c>
      <c r="F10" s="249">
        <f t="shared" ref="F10" si="2">SUM(F31,F52,F73,F94,F115,F136,F157,F178,F199,F220,F241,F262,F283,F304,F325,F346,F367,F388,F409,F430,F451,F472)</f>
        <v>279.86476111084505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2826.832462431059</v>
      </c>
      <c r="I10" s="299" t="str">
        <f>CONCATENATE("(",ROUND((H10/$H11)*100,1),")")</f>
        <v>(47.6)</v>
      </c>
      <c r="K10" s="249">
        <f t="shared" ref="K10:K11" si="4">B15-B10</f>
        <v>77.708230524611963</v>
      </c>
      <c r="L10" s="249">
        <f t="shared" ref="L10:L11" si="5">D15-D10</f>
        <v>14.455542370827857</v>
      </c>
      <c r="M10" s="249">
        <f t="shared" ref="M10:M11" si="6">F15-F10</f>
        <v>14.449355414078184</v>
      </c>
      <c r="N10" s="249">
        <f t="shared" ref="N10:N11" si="7">SUM(K10:M10)</f>
        <v>106.613128309518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3833.1564817134713</v>
      </c>
      <c r="C11" s="299" t="str">
        <f>CONCATENATE("(",ROUND((B11/$H11)*100,1),")")</f>
        <v>(64.5)</v>
      </c>
      <c r="D11" s="249">
        <f t="shared" ref="D11" si="8">SUM(D32,D53,D74,D95,D116,D137,D158,D179,D200,D221,D242,D263,D284,D305,D326,D347,D368,D389,D410,D431,D452,D473)</f>
        <v>1397.6523498016172</v>
      </c>
      <c r="E11" s="299" t="str">
        <f>CONCATENATE("(",ROUND((D11/$H11)*100,1),")")</f>
        <v>(23.5)</v>
      </c>
      <c r="F11" s="249">
        <f t="shared" ref="F11" si="9">SUM(F32,F53,F74,F95,F116,F137,F158,F179,F200,F221,F242,F263,F284,F305,F326,F347,F368,F389,F410,F431,F452,F473)</f>
        <v>711.65116848491027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5942.4599999999991</v>
      </c>
      <c r="I11" s="299" t="str">
        <f>CONCATENATE("(",ROUND((H11/$H11)*100,1),")")</f>
        <v>(100)</v>
      </c>
      <c r="K11" s="249">
        <f t="shared" si="4"/>
        <v>159.36544496492797</v>
      </c>
      <c r="L11" s="249">
        <f t="shared" si="5"/>
        <v>37.356488408359837</v>
      </c>
      <c r="M11" s="249">
        <f t="shared" si="6"/>
        <v>45.524066626713989</v>
      </c>
      <c r="N11" s="249">
        <f t="shared" si="7"/>
        <v>242.2460000000018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2279.2340933194137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509.16519735330894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462.8611185867012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3251.2604092594233</v>
      </c>
      <c r="I14" s="299" t="str">
        <f>CONCATENATE("(",ROUND((H14/$H16)*100,1),")")</f>
        <v>(52.6)</v>
      </c>
      <c r="K14" s="249">
        <f>B19-B14</f>
        <v>84.202060841749244</v>
      </c>
      <c r="L14" s="249">
        <f>D19-D14</f>
        <v>38.811599951296557</v>
      </c>
      <c r="M14" s="249">
        <f>F19-F14</f>
        <v>34.663088957364437</v>
      </c>
      <c r="N14" s="249">
        <f>SUM(K14:M14)</f>
        <v>157.67674975041024</v>
      </c>
    </row>
    <row r="15" spans="1:17" x14ac:dyDescent="0.2">
      <c r="A15" s="282" t="s">
        <v>365</v>
      </c>
      <c r="B15" s="249">
        <f t="shared" si="0"/>
        <v>1713.2878333589856</v>
      </c>
      <c r="C15" s="299" t="str">
        <f>CONCATENATE("(",ROUND((B15/$H16)*100,1),")")</f>
        <v>(27.7)</v>
      </c>
      <c r="D15" s="249">
        <f t="shared" ref="D15" si="14">SUM(D36,D57,D78,D99,D120,D141,D162,D183,D204,D225,D246,D267,D288,D309,D330,D351,D372,D393,D414,D435,D456,D477)</f>
        <v>925.84364085666789</v>
      </c>
      <c r="E15" s="299" t="str">
        <f>CONCATENATE("(",ROUND((D15/$H16)*100,1),")")</f>
        <v>(15)</v>
      </c>
      <c r="F15" s="249">
        <f t="shared" ref="F15" si="15">SUM(F36,F57,F78,F99,F120,F141,F162,F183,F204,F225,F246,F267,F288,F309,F330,F351,F372,F393,F414,F435,F456,F477)</f>
        <v>294.31411652492324</v>
      </c>
      <c r="G15" s="299" t="str">
        <f>CONCATENATE("(",ROUND((F15/$H16)*100,1),")")</f>
        <v>(4.8)</v>
      </c>
      <c r="H15" s="249">
        <f t="shared" ref="H15" si="16">SUM(H36,H57,H78,H99,H120,H141,H162,H183,H204,H225,H246,H267,H288,H309,H330,H351,H372,H393,H414,H435,H456,H477)</f>
        <v>2933.4455907405768</v>
      </c>
      <c r="I15" s="299" t="str">
        <f>CONCATENATE("(",ROUND((H15/$H16)*100,1),")")</f>
        <v>(47.4)</v>
      </c>
      <c r="K15" s="249">
        <f t="shared" ref="K15:K16" si="17">B20-B15</f>
        <v>105.65232196781449</v>
      </c>
      <c r="L15" s="249">
        <f t="shared" ref="L15:L16" si="18">D20-D15</f>
        <v>16.105897748489838</v>
      </c>
      <c r="M15" s="249">
        <f t="shared" ref="M15:M16" si="19">F20-F15</f>
        <v>21.643030533286321</v>
      </c>
      <c r="N15" s="249">
        <f t="shared" ref="N15:N16" si="20">SUM(K15:M15)</f>
        <v>143.40125024959065</v>
      </c>
    </row>
    <row r="16" spans="1:17" x14ac:dyDescent="0.2">
      <c r="A16" s="282" t="s">
        <v>363</v>
      </c>
      <c r="B16" s="249">
        <f t="shared" si="0"/>
        <v>3992.5219266783993</v>
      </c>
      <c r="C16" s="299" t="str">
        <f>CONCATENATE("(",ROUND((B16/$H16)*100,1),")")</f>
        <v>(64.6)</v>
      </c>
      <c r="D16" s="249">
        <f t="shared" ref="D16" si="21">SUM(D37,D58,D79,D100,D121,D142,D163,D184,D205,D226,D247,D268,D289,D310,D331,D352,D373,D394,D415,D436,D457,D478)</f>
        <v>1435.0088382099771</v>
      </c>
      <c r="E16" s="299" t="str">
        <f>CONCATENATE("(",ROUND((D16/$H16)*100,1),")")</f>
        <v>(23.2)</v>
      </c>
      <c r="F16" s="249">
        <f t="shared" ref="F16" si="22">SUM(F37,F58,F79,F100,F121,F142,F163,F184,F205,F226,F247,F268,F289,F310,F331,F352,F373,F394,F415,F436,F457,F478)</f>
        <v>757.17523511162426</v>
      </c>
      <c r="G16" s="299" t="str">
        <f>CONCATENATE("(",ROUND((F16/$H16)*100,1),")")</f>
        <v>(12.2)</v>
      </c>
      <c r="H16" s="249">
        <f t="shared" ref="H16" si="23">SUM(H37,H58,H79,H100,H121,H142,H163,H184,H205,H226,H247,H268,H289,H310,H331,H352,H373,H394,H415,H436,H457,H478)</f>
        <v>6184.7059999999983</v>
      </c>
      <c r="I16" s="299" t="str">
        <f>CONCATENATE("(",ROUND((H16/$H16)*100,1),")")</f>
        <v>(100)</v>
      </c>
      <c r="K16" s="249">
        <f t="shared" si="17"/>
        <v>189.85438280956305</v>
      </c>
      <c r="L16" s="249">
        <f t="shared" si="18"/>
        <v>54.917497699786054</v>
      </c>
      <c r="M16" s="249">
        <f t="shared" si="19"/>
        <v>56.306119490650872</v>
      </c>
      <c r="N16" s="249">
        <f t="shared" si="20"/>
        <v>301.07799999999997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2363.4361541611629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547.9767973046055</v>
      </c>
      <c r="E19" s="299" t="str">
        <f>CONCATENATE("(",ROUND((D19/$H21)*100,1),")")</f>
        <v>(8.4)</v>
      </c>
      <c r="F19" s="249">
        <f t="shared" ref="F19" si="25">SUM(F40,F61,F82,F103,F124,F145,F166,F187,F208,F229,F250,F271,F292,F313,F334,F355,F376,F397,F418,F439,F460,F481)</f>
        <v>497.52420754406563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3408.9371590098344</v>
      </c>
      <c r="I19" s="299" t="str">
        <f>CONCATENATE("(",ROUND((H19/$H21)*100,1),")")</f>
        <v>(52.6)</v>
      </c>
      <c r="K19" s="249">
        <f>B19-B9</f>
        <v>165.85927528206548</v>
      </c>
      <c r="L19" s="249">
        <f>D19-D9</f>
        <v>61.712545988828083</v>
      </c>
      <c r="M19" s="249">
        <f>F19-F9</f>
        <v>65.737800170000526</v>
      </c>
      <c r="N19" s="249">
        <f>SUM(K19:M19)</f>
        <v>293.30962144089409</v>
      </c>
    </row>
    <row r="20" spans="1:14" x14ac:dyDescent="0.2">
      <c r="A20" s="282" t="s">
        <v>365</v>
      </c>
      <c r="B20" s="249">
        <f t="shared" si="0"/>
        <v>1818.9401553268001</v>
      </c>
      <c r="C20" s="299" t="str">
        <f>CONCATENATE("(",ROUND((B20/$H21)*100,1),")")</f>
        <v>(28)</v>
      </c>
      <c r="D20" s="249">
        <f t="shared" ref="D20" si="27">SUM(D41,D62,D83,D104,D125,D146,D167,D188,D209,D230,D251,D272,D293,D314,D335,D356,D377,D398,D419,D440,D461,D482)</f>
        <v>941.94953860515773</v>
      </c>
      <c r="E20" s="299" t="str">
        <f>CONCATENATE("(",ROUND((D20/$H21)*100,1),")")</f>
        <v>(14.5)</v>
      </c>
      <c r="F20" s="249">
        <f t="shared" ref="F20" si="28">SUM(F41,F62,F83,F104,F125,F146,F167,F188,F209,F230,F251,F272,F293,F314,F335,F356,F377,F398,F419,F440,F461,F482)</f>
        <v>315.95714705820956</v>
      </c>
      <c r="G20" s="299" t="str">
        <f>CONCATENATE("(",ROUND((F20/$H21)*100,1),")")</f>
        <v>(4.9)</v>
      </c>
      <c r="H20" s="249">
        <f t="shared" ref="H20" si="29">SUM(H41,H62,H83,H104,H125,H146,H167,H188,H209,H230,H251,H272,H293,H314,H335,H356,H377,H398,H419,H440,H461,H482)</f>
        <v>3076.846840990167</v>
      </c>
      <c r="I20" s="299" t="str">
        <f>CONCATENATE("(",ROUND((H20/$H21)*100,1),")")</f>
        <v>(47.4)</v>
      </c>
      <c r="K20" s="249">
        <f t="shared" ref="K20:K21" si="30">B20-B10</f>
        <v>183.36055249242645</v>
      </c>
      <c r="L20" s="249">
        <f t="shared" ref="L20:L21" si="31">D20-D10</f>
        <v>30.561440119317695</v>
      </c>
      <c r="M20" s="249">
        <f t="shared" ref="M20:M21" si="32">F20-F10</f>
        <v>36.092385947364505</v>
      </c>
      <c r="N20" s="249">
        <f t="shared" ref="N20:N21" si="33">SUM(K20:M20)</f>
        <v>250.01437855910865</v>
      </c>
    </row>
    <row r="21" spans="1:14" x14ac:dyDescent="0.2">
      <c r="A21" s="282" t="s">
        <v>363</v>
      </c>
      <c r="B21" s="249">
        <f t="shared" si="0"/>
        <v>4182.3763094879623</v>
      </c>
      <c r="C21" s="299" t="str">
        <f>CONCATENATE("(",ROUND((B21/$H21)*100,1),")")</f>
        <v>(64.5)</v>
      </c>
      <c r="D21" s="249">
        <f t="shared" ref="D21" si="34">SUM(D42,D63,D84,D105,D126,D147,D168,D189,D210,D231,D252,D273,D294,D315,D336,D357,D378,D399,D420,D441,D462,D483)</f>
        <v>1489.9263359097631</v>
      </c>
      <c r="E21" s="299" t="str">
        <f>CONCATENATE("(",ROUND((D21/$H21)*100,1),")")</f>
        <v>(23)</v>
      </c>
      <c r="F21" s="249">
        <f>SUM(F42,F63,F84,F105,F126,F147,F168,F189,F210,F231,F252,F273,F294,F315,F336,F357,F378,F399,F420,F441,F462,F483)</f>
        <v>813.48135460227513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6485.7840000000033</v>
      </c>
      <c r="I21" s="299" t="str">
        <f>CONCATENATE("(",ROUND((H21/$H21)*100,1),")")</f>
        <v>(100)</v>
      </c>
      <c r="K21" s="249">
        <f t="shared" si="30"/>
        <v>349.21982777449102</v>
      </c>
      <c r="L21" s="249">
        <f t="shared" si="31"/>
        <v>92.273986108145891</v>
      </c>
      <c r="M21" s="249">
        <f t="shared" si="32"/>
        <v>101.83018611736486</v>
      </c>
      <c r="N21" s="249">
        <f t="shared" si="33"/>
        <v>543.32400000000177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0.54547246377125436</v>
      </c>
      <c r="C30" s="299" t="str">
        <f>CONCATENATE("(",ROUND((B30/$H32)*100,1),")")</f>
        <v>(52.8)</v>
      </c>
      <c r="D30" s="302">
        <f>'Ind T6'!M9</f>
        <v>6.9932367148044135E-3</v>
      </c>
      <c r="E30" s="299" t="str">
        <f>CONCATENATE("(",ROUND((D30/$H32)*100,1),")")</f>
        <v>(0.7)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0.55246570048605881</v>
      </c>
      <c r="I30" s="299" t="str">
        <f>CONCATENATE("(",ROUND((H30/$H32)*100,1),")")</f>
        <v>(53.4)</v>
      </c>
      <c r="K30" s="302">
        <f>B35-B30</f>
        <v>2.8527536225882777E-2</v>
      </c>
      <c r="L30" s="302">
        <f>D35-D30</f>
        <v>6.7632849129377684E-6</v>
      </c>
      <c r="M30" s="302">
        <f>F35-F30</f>
        <v>0</v>
      </c>
      <c r="N30" s="302">
        <f>SUM(K30:M30)</f>
        <v>2.8534299510795714E-2</v>
      </c>
    </row>
    <row r="31" spans="1:14" x14ac:dyDescent="0.2">
      <c r="A31" s="282" t="s">
        <v>365</v>
      </c>
      <c r="B31" s="302">
        <f>'Ind T6'!L8</f>
        <v>0.469545893716942</v>
      </c>
      <c r="C31" s="299" t="str">
        <f>CONCATENATE("(",ROUND((B31/$H32)*100,1),")")</f>
        <v>(45.4)</v>
      </c>
      <c r="D31" s="302">
        <f>'Ind T6'!M8</f>
        <v>1.0989371980591496E-2</v>
      </c>
      <c r="E31" s="299" t="str">
        <f>CONCATENATE("(",ROUND((D31/$H32)*100,1),")")</f>
        <v>(1.1)</v>
      </c>
      <c r="F31" s="302">
        <f>'Ind T6'!N8</f>
        <v>9.9903381640674524E-4</v>
      </c>
      <c r="G31" s="299" t="str">
        <f>CONCATENATE("(",ROUND((F31/$H32)*100,1),")")</f>
        <v>(0.1)</v>
      </c>
      <c r="H31" s="302">
        <f t="shared" ref="H31" si="36">SUM(B31,D31,F31)</f>
        <v>0.48153429951394028</v>
      </c>
      <c r="I31" s="299" t="str">
        <f>CONCATENATE("(",ROUND((H31/$H32)*100,1),")")</f>
        <v>(46.6)</v>
      </c>
      <c r="K31" s="302">
        <f t="shared" ref="K31:K32" si="37">B36-B31</f>
        <v>8.4541062865028382E-3</v>
      </c>
      <c r="L31" s="302">
        <f t="shared" ref="L31:L32" si="38">D36-D31</f>
        <v>1.0628019133570102E-5</v>
      </c>
      <c r="M31" s="302">
        <f t="shared" ref="M31:M32" si="39">F36-F31</f>
        <v>9.6618357091327566E-7</v>
      </c>
      <c r="N31" s="302">
        <f t="shared" ref="N31:N32" si="40">SUM(K31:M31)</f>
        <v>8.4657004892073218E-3</v>
      </c>
    </row>
    <row r="32" spans="1:14" x14ac:dyDescent="0.2">
      <c r="A32" s="282" t="s">
        <v>363</v>
      </c>
      <c r="B32" s="302">
        <f>SUM(B30:B31)</f>
        <v>1.0150183574881964</v>
      </c>
      <c r="C32" s="299" t="str">
        <f>CONCATENATE("(",ROUND((B32/$H32)*100,1),")")</f>
        <v>(98.2)</v>
      </c>
      <c r="D32" s="302">
        <f>SUM(D30:D31)</f>
        <v>1.7982608695395912E-2</v>
      </c>
      <c r="E32" s="299" t="str">
        <f>CONCATENATE("(",ROUND((D32/$H32)*100,1),")")</f>
        <v>(1.7)</v>
      </c>
      <c r="F32" s="302">
        <f>SUM(F30:F31)</f>
        <v>9.9903381640674524E-4</v>
      </c>
      <c r="G32" s="299" t="str">
        <f>CONCATENATE("(",ROUND((F32/$H32)*100,1),")")</f>
        <v>(0.1)</v>
      </c>
      <c r="H32" s="302">
        <f>SUM(H30:H31)</f>
        <v>1.0339999999999991</v>
      </c>
      <c r="I32" s="299" t="str">
        <f>CONCATENATE("(",ROUND((H32/$H32)*100,1),")")</f>
        <v>(100)</v>
      </c>
      <c r="K32" s="302">
        <f t="shared" si="37"/>
        <v>3.6981642512385671E-2</v>
      </c>
      <c r="L32" s="302">
        <f t="shared" si="38"/>
        <v>1.7391304046505268E-5</v>
      </c>
      <c r="M32" s="302">
        <f t="shared" si="39"/>
        <v>9.6618357091327566E-7</v>
      </c>
      <c r="N32" s="302">
        <f t="shared" si="40"/>
        <v>3.7000000000003086E-2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0.57399999999713713</v>
      </c>
      <c r="C35" s="299" t="str">
        <f>CONCATENATE("(",ROUND((B35/$H37)*100,1),")")</f>
        <v>(53.6)</v>
      </c>
      <c r="D35" s="302">
        <f>'Ind T6'!R9</f>
        <v>6.9999999997173512E-3</v>
      </c>
      <c r="E35" s="299" t="str">
        <f>CONCATENATE("(",ROUND((D35/$H37)*100,1),")")</f>
        <v>(0.7)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0.58099999999685448</v>
      </c>
      <c r="I35" s="299" t="str">
        <f>CONCATENATE("(",ROUND((H35/$H37)*100,1),")")</f>
        <v>(54.2)</v>
      </c>
      <c r="K35" s="302">
        <f>B40-B35</f>
        <v>3.8443233424098389E-2</v>
      </c>
      <c r="L35" s="302">
        <f>D40-D35</f>
        <v>-6.3578566688437393E-6</v>
      </c>
      <c r="M35" s="302">
        <f>F40-F35</f>
        <v>0</v>
      </c>
      <c r="N35" s="302">
        <f>SUM(K35:M35)</f>
        <v>3.8436875567429543E-2</v>
      </c>
    </row>
    <row r="36" spans="1:14" x14ac:dyDescent="0.2">
      <c r="A36" s="282" t="s">
        <v>365</v>
      </c>
      <c r="B36" s="302">
        <f>'Ind T6'!Q8</f>
        <v>0.47800000000344484</v>
      </c>
      <c r="C36" s="299" t="str">
        <f>CONCATENATE("(",ROUND((B36/$H37)*100,1),")")</f>
        <v>(44.6)</v>
      </c>
      <c r="D36" s="302">
        <f>'Ind T6'!R8</f>
        <v>1.0999999999725067E-2</v>
      </c>
      <c r="E36" s="299" t="str">
        <f>CONCATENATE("(",ROUND((D36/$H37)*100,1),")")</f>
        <v>(1)</v>
      </c>
      <c r="F36" s="302">
        <f>'Ind T6'!S8</f>
        <v>9.9999999997765852E-4</v>
      </c>
      <c r="G36" s="299" t="str">
        <f>CONCATENATE("(",ROUND((F36/$H37)*100,1),")")</f>
        <v>(0.1)</v>
      </c>
      <c r="H36" s="302">
        <f t="shared" ref="H36" si="41">SUM(B36,D36,F36)</f>
        <v>0.49000000000314758</v>
      </c>
      <c r="I36" s="299" t="str">
        <f>CONCATENATE("(",ROUND((H36/$H37)*100,1),")")</f>
        <v>(45.8)</v>
      </c>
      <c r="K36" s="302">
        <f t="shared" ref="K36:K37" si="42">B41-B36</f>
        <v>-8.4268846501668881E-3</v>
      </c>
      <c r="L36" s="302">
        <f t="shared" ref="L36:L37" si="43">D41-D36</f>
        <v>-1.0090826520452265E-3</v>
      </c>
      <c r="M36" s="302">
        <f t="shared" ref="M36:M37" si="44">F41-F36</f>
        <v>-9.0826521811980358E-7</v>
      </c>
      <c r="N36" s="302">
        <f t="shared" ref="N36:N37" si="45">SUM(K36:M36)</f>
        <v>-9.4368755674302338E-3</v>
      </c>
    </row>
    <row r="37" spans="1:14" x14ac:dyDescent="0.2">
      <c r="A37" s="282" t="s">
        <v>363</v>
      </c>
      <c r="B37" s="302">
        <f>SUM(B35:B36)</f>
        <v>1.052000000000582</v>
      </c>
      <c r="C37" s="299" t="str">
        <f>CONCATENATE("(",ROUND((B37/$H37)*100,1),")")</f>
        <v>(98.2)</v>
      </c>
      <c r="D37" s="302">
        <f>SUM(D35:D36)</f>
        <v>1.7999999999442417E-2</v>
      </c>
      <c r="E37" s="299" t="str">
        <f>CONCATENATE("(",ROUND((D37/$H37)*100,1),")")</f>
        <v>(1.7)</v>
      </c>
      <c r="F37" s="302">
        <f>SUM(F35:F36)</f>
        <v>9.9999999997765852E-4</v>
      </c>
      <c r="G37" s="299" t="str">
        <f>CONCATENATE("(",ROUND((F37/$H37)*100,1),")")</f>
        <v>(0.1)</v>
      </c>
      <c r="H37" s="302">
        <f>SUM(H35:H36)</f>
        <v>1.071000000000002</v>
      </c>
      <c r="I37" s="299" t="str">
        <f>CONCATENATE("(",ROUND((H37/$H37)*100,1),")")</f>
        <v>(100)</v>
      </c>
      <c r="K37" s="302">
        <f t="shared" si="42"/>
        <v>3.0016348773931556E-2</v>
      </c>
      <c r="L37" s="302">
        <f t="shared" si="43"/>
        <v>-1.0154405087140703E-3</v>
      </c>
      <c r="M37" s="302">
        <f t="shared" si="44"/>
        <v>-9.0826521811980358E-7</v>
      </c>
      <c r="N37" s="302">
        <f t="shared" si="45"/>
        <v>2.8999999999999367E-2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0.61244323342123552</v>
      </c>
      <c r="C40" s="299" t="str">
        <f>CONCATENATE("(",ROUND((B40/$H42)*100,1),")")</f>
        <v>(55.7)</v>
      </c>
      <c r="D40" s="302">
        <f>'Ind T6'!W9</f>
        <v>6.9936421430485075E-3</v>
      </c>
      <c r="E40" s="299" t="str">
        <f>CONCATENATE("(",ROUND((D40/$H42)*100,1),")")</f>
        <v>(0.6)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0.61943687556428406</v>
      </c>
      <c r="I40" s="299" t="str">
        <f>CONCATENATE("(",ROUND((H40/$H42)*100,1),")")</f>
        <v>(56.3)</v>
      </c>
      <c r="K40" s="302">
        <f>B40-B30</f>
        <v>6.6970769649981166E-2</v>
      </c>
      <c r="L40" s="302">
        <f>D40-D30</f>
        <v>4.0542824409402906E-7</v>
      </c>
      <c r="M40" s="302">
        <f>F40-F30</f>
        <v>0</v>
      </c>
      <c r="N40" s="302">
        <f>SUM(K40:M40)</f>
        <v>6.6971175078225254E-2</v>
      </c>
    </row>
    <row r="41" spans="1:14" x14ac:dyDescent="0.2">
      <c r="A41" s="282" t="s">
        <v>365</v>
      </c>
      <c r="B41" s="302">
        <f>'Ind T6'!V8</f>
        <v>0.46957311535327795</v>
      </c>
      <c r="C41" s="299" t="str">
        <f>CONCATENATE("(",ROUND((B41/$H42)*100,1),")")</f>
        <v>(42.7)</v>
      </c>
      <c r="D41" s="302">
        <f>'Ind T6'!W8</f>
        <v>9.99091734767984E-3</v>
      </c>
      <c r="E41" s="299" t="str">
        <f>CONCATENATE("(",ROUND((D41/$H42)*100,1),")")</f>
        <v>(0.9)</v>
      </c>
      <c r="F41" s="302">
        <f>'Ind T6'!X8</f>
        <v>9.9909173475953871E-4</v>
      </c>
      <c r="G41" s="299" t="str">
        <f>CONCATENATE("(",ROUND((F41/$H42)*100,1),")")</f>
        <v>(0.1)</v>
      </c>
      <c r="H41" s="302">
        <f t="shared" ref="H41" si="46">SUM(B41,D41,F41)</f>
        <v>0.4805631244357173</v>
      </c>
      <c r="I41" s="299" t="str">
        <f>CONCATENATE("(",ROUND((H41/$H42)*100,1),")")</f>
        <v>(43.7)</v>
      </c>
      <c r="K41" s="302">
        <f t="shared" ref="K41:K42" si="47">B41-B31</f>
        <v>2.7221636335950095E-5</v>
      </c>
      <c r="L41" s="302">
        <f t="shared" ref="L41:L42" si="48">D41-D31</f>
        <v>-9.9845463291165643E-4</v>
      </c>
      <c r="M41" s="302">
        <f t="shared" ref="M41:M42" si="49">F41-F31</f>
        <v>5.7918352793472072E-8</v>
      </c>
      <c r="N41" s="302">
        <f t="shared" ref="N41:N42" si="50">SUM(K41:M41)</f>
        <v>-9.7117507822291286E-4</v>
      </c>
    </row>
    <row r="42" spans="1:14" x14ac:dyDescent="0.2">
      <c r="A42" s="282" t="s">
        <v>363</v>
      </c>
      <c r="B42" s="302">
        <f>SUM(B40:B41)</f>
        <v>1.0820163487745136</v>
      </c>
      <c r="C42" s="299" t="str">
        <f>CONCATENATE("(",ROUND((B42/$H42)*100,1),")")</f>
        <v>(98.4)</v>
      </c>
      <c r="D42" s="302">
        <f>SUM(D40:D41)</f>
        <v>1.6984559490728347E-2</v>
      </c>
      <c r="E42" s="299" t="str">
        <f>CONCATENATE("(",ROUND((D42/$H42)*100,1),")")</f>
        <v>(1.5)</v>
      </c>
      <c r="F42" s="302">
        <f>SUM(F40:F41)</f>
        <v>9.9909173475953871E-4</v>
      </c>
      <c r="G42" s="299" t="str">
        <f>CONCATENATE("(",ROUND((F42/$H42)*100,1),")")</f>
        <v>(0.1)</v>
      </c>
      <c r="H42" s="302">
        <f>SUM(H40:H41)</f>
        <v>1.1000000000000014</v>
      </c>
      <c r="I42" s="299" t="str">
        <f>CONCATENATE("(",ROUND((H42/$H42)*100,1),")")</f>
        <v>(100)</v>
      </c>
      <c r="K42" s="302">
        <f t="shared" si="47"/>
        <v>6.6997991286317227E-2</v>
      </c>
      <c r="L42" s="302">
        <f t="shared" si="48"/>
        <v>-9.98049204667565E-4</v>
      </c>
      <c r="M42" s="302">
        <f t="shared" si="49"/>
        <v>5.7918352793472072E-8</v>
      </c>
      <c r="N42" s="302">
        <f t="shared" si="50"/>
        <v>6.6000000000002459E-2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1.7426444691114389</v>
      </c>
      <c r="C51" s="299" t="str">
        <f>CONCATENATE("(",ROUND((B51/$H53)*100,1),")")</f>
        <v>(64.4)</v>
      </c>
      <c r="D51" s="302">
        <f>'Ind T6'!M18</f>
        <v>0.29410876803679648</v>
      </c>
      <c r="E51" s="299" t="str">
        <f>CONCATENATE("(",ROUND((D51/$H53)*100,1),")")</f>
        <v>(10.9)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2.0367532371482353</v>
      </c>
      <c r="I51" s="299" t="str">
        <f>CONCATENATE("(",ROUND((H51/$H53)*100,1),")")</f>
        <v>(75.3)</v>
      </c>
      <c r="K51" s="302">
        <f>B56-B51</f>
        <v>-0.33300284798378743</v>
      </c>
      <c r="L51" s="302">
        <f>D56-D51</f>
        <v>-4.5995835431536847E-2</v>
      </c>
      <c r="M51" s="302">
        <f>F56-F51</f>
        <v>0</v>
      </c>
      <c r="N51" s="302">
        <f>SUM(K51:M51)</f>
        <v>-0.37899868341532428</v>
      </c>
    </row>
    <row r="52" spans="1:14" x14ac:dyDescent="0.2">
      <c r="A52" s="282" t="s">
        <v>365</v>
      </c>
      <c r="B52" s="302">
        <f>'Ind T6'!L17</f>
        <v>0.57821383647383973</v>
      </c>
      <c r="C52" s="299" t="str">
        <f>CONCATENATE("(",ROUND((B52/$H53)*100,1),")")</f>
        <v>(21.4)</v>
      </c>
      <c r="D52" s="302">
        <f>'Ind T6'!M17</f>
        <v>8.9032926377924454E-2</v>
      </c>
      <c r="E52" s="299" t="str">
        <f>CONCATENATE("(",ROUND((D52/$H53)*100,1),")")</f>
        <v>(3.3)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0.66724676285176421</v>
      </c>
      <c r="I52" s="299" t="str">
        <f>CONCATENATE("(",ROUND((H52/$H53)*100,1),")")</f>
        <v>(24.7)</v>
      </c>
      <c r="K52" s="302">
        <f t="shared" ref="K52:K53" si="52">B57-B52</f>
        <v>-0.11200163246500505</v>
      </c>
      <c r="L52" s="302">
        <f t="shared" ref="L52:L53" si="53">D57-D52</f>
        <v>-1.5999684119670413E-2</v>
      </c>
      <c r="M52" s="302">
        <f t="shared" ref="M52:M53" si="54">F57-F52</f>
        <v>0</v>
      </c>
      <c r="N52" s="302">
        <f t="shared" ref="N52:N53" si="55">SUM(K52:M52)</f>
        <v>-0.12800131658467545</v>
      </c>
    </row>
    <row r="53" spans="1:14" x14ac:dyDescent="0.2">
      <c r="A53" s="282" t="s">
        <v>363</v>
      </c>
      <c r="B53" s="302">
        <f>SUM(B51:B52)</f>
        <v>2.3208583055852787</v>
      </c>
      <c r="C53" s="299" t="str">
        <f>CONCATENATE("(",ROUND((B53/$H53)*100,1),")")</f>
        <v>(85.8)</v>
      </c>
      <c r="D53" s="302">
        <f>SUM(D51:D52)</f>
        <v>0.3831416944147209</v>
      </c>
      <c r="E53" s="299" t="str">
        <f>CONCATENATE("(",ROUND((D53/$H53)*100,1),")")</f>
        <v>(14.2)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2.7039999999999997</v>
      </c>
      <c r="I53" s="299" t="str">
        <f>CONCATENATE("(",ROUND((H53/$H53)*100,1),")")</f>
        <v>(100)</v>
      </c>
      <c r="K53" s="302">
        <f t="shared" si="52"/>
        <v>-0.44500448044879271</v>
      </c>
      <c r="L53" s="302">
        <f t="shared" si="53"/>
        <v>-6.1995519551207245E-2</v>
      </c>
      <c r="M53" s="302">
        <f t="shared" si="54"/>
        <v>0</v>
      </c>
      <c r="N53" s="302">
        <f t="shared" si="55"/>
        <v>-0.5069999999999999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1.4096416211276515</v>
      </c>
      <c r="C56" s="299" t="str">
        <f>CONCATENATE("(",ROUND((B56/$H58)*100,1),")")</f>
        <v>(64.2)</v>
      </c>
      <c r="D56" s="302">
        <f>'Ind T6'!R18</f>
        <v>0.24811293260525963</v>
      </c>
      <c r="E56" s="299" t="str">
        <f>CONCATENATE("(",ROUND((D56/$H58)*100,1),")")</f>
        <v>(11.3)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1.657754553732911</v>
      </c>
      <c r="I56" s="299" t="str">
        <f>CONCATENATE("(",ROUND((H56/$H58)*100,1),")")</f>
        <v>(75.5)</v>
      </c>
      <c r="K56" s="302">
        <f>B61-B56</f>
        <v>-0.3556416211280351</v>
      </c>
      <c r="L56" s="302">
        <f>D61-D56</f>
        <v>-5.1112932604435946E-2</v>
      </c>
      <c r="M56" s="302">
        <f>F61-F56</f>
        <v>0</v>
      </c>
      <c r="N56" s="302">
        <f>SUM(K56:M56)</f>
        <v>-0.40675455373247105</v>
      </c>
    </row>
    <row r="57" spans="1:14" x14ac:dyDescent="0.2">
      <c r="A57" s="282" t="s">
        <v>365</v>
      </c>
      <c r="B57" s="302">
        <f>'Ind T6'!Q17</f>
        <v>0.46621220400883467</v>
      </c>
      <c r="C57" s="299" t="str">
        <f>CONCATENATE("(",ROUND((B57/$H58)*100,1),")")</f>
        <v>(21.2)</v>
      </c>
      <c r="D57" s="302">
        <f>'Ind T6'!R17</f>
        <v>7.3033242258254041E-2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0.5392454462670887</v>
      </c>
      <c r="I57" s="299" t="str">
        <f>CONCATENATE("(",ROUND((H57/$H58)*100,1),")")</f>
        <v>(24.5)</v>
      </c>
      <c r="K57" s="302">
        <f t="shared" ref="K57:K58" si="57">B62-B57</f>
        <v>-0.1302122040088059</v>
      </c>
      <c r="L57" s="302">
        <f t="shared" ref="L57:L58" si="58">D62-D57</f>
        <v>-1.6033242258722213E-2</v>
      </c>
      <c r="M57" s="302">
        <f t="shared" ref="M57:M58" si="59">F62-F57</f>
        <v>0</v>
      </c>
      <c r="N57" s="302">
        <f t="shared" ref="N57:N58" si="60">SUM(K57:M57)</f>
        <v>-0.14624544626752811</v>
      </c>
    </row>
    <row r="58" spans="1:14" x14ac:dyDescent="0.2">
      <c r="A58" s="282" t="s">
        <v>363</v>
      </c>
      <c r="B58" s="302">
        <f>SUM(B56:B57)</f>
        <v>1.875853825136486</v>
      </c>
      <c r="C58" s="299" t="str">
        <f>CONCATENATE("(",ROUND((B58/$H58)*100,1),")")</f>
        <v>(85.4)</v>
      </c>
      <c r="D58" s="302">
        <f>SUM(D56:D57)</f>
        <v>0.32114617486351366</v>
      </c>
      <c r="E58" s="299" t="str">
        <f>CONCATENATE("(",ROUND((D58/$H58)*100,1),")")</f>
        <v>(14.6)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2.1969999999999996</v>
      </c>
      <c r="I58" s="299" t="str">
        <f>CONCATENATE("(",ROUND((H58/$H58)*100,1),")")</f>
        <v>(100)</v>
      </c>
      <c r="K58" s="302">
        <f t="shared" si="57"/>
        <v>-0.48585382513684094</v>
      </c>
      <c r="L58" s="302">
        <f t="shared" si="58"/>
        <v>-6.7146174863158159E-2</v>
      </c>
      <c r="M58" s="302">
        <f t="shared" si="59"/>
        <v>0</v>
      </c>
      <c r="N58" s="302">
        <f t="shared" si="60"/>
        <v>-0.55299999999999905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1.0539999999996164</v>
      </c>
      <c r="C61" s="299" t="str">
        <f>CONCATENATE("(",ROUND((B61/$H63)*100,1),")")</f>
        <v>(64.1)</v>
      </c>
      <c r="D61" s="302">
        <f>'Ind T6'!W18</f>
        <v>0.19700000000082368</v>
      </c>
      <c r="E61" s="299" t="str">
        <f>CONCATENATE("(",ROUND((D61/$H63)*100,1),")")</f>
        <v>(12)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1.25100000000044</v>
      </c>
      <c r="I61" s="299" t="str">
        <f>CONCATENATE("(",ROUND((H61/$H63)*100,1),")")</f>
        <v>(76.1)</v>
      </c>
      <c r="K61" s="302">
        <f>B61-B51</f>
        <v>-0.68864446911182253</v>
      </c>
      <c r="L61" s="302">
        <f>D61-D51</f>
        <v>-9.7108768035972792E-2</v>
      </c>
      <c r="M61" s="302">
        <f>F61-F51</f>
        <v>0</v>
      </c>
      <c r="N61" s="302">
        <f>SUM(K61:M61)</f>
        <v>-0.78575323714779532</v>
      </c>
    </row>
    <row r="62" spans="1:14" x14ac:dyDescent="0.2">
      <c r="A62" s="282" t="s">
        <v>365</v>
      </c>
      <c r="B62" s="302">
        <f>'Ind T6'!V17</f>
        <v>0.33600000000002878</v>
      </c>
      <c r="C62" s="299" t="str">
        <f>CONCATENATE("(",ROUND((B62/$H63)*100,1),")")</f>
        <v>(20.4)</v>
      </c>
      <c r="D62" s="302">
        <f>'Ind T6'!W17</f>
        <v>5.6999999999531828E-2</v>
      </c>
      <c r="E62" s="299" t="str">
        <f>CONCATENATE("(",ROUND((D62/$H63)*100,1),")")</f>
        <v>(3.5)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0.39299999999956059</v>
      </c>
      <c r="I62" s="299" t="str">
        <f>CONCATENATE("(",ROUND((H62/$H63)*100,1),")")</f>
        <v>(23.9)</v>
      </c>
      <c r="K62" s="302">
        <f t="shared" ref="K62:K63" si="62">B62-B52</f>
        <v>-0.24221383647381095</v>
      </c>
      <c r="L62" s="302">
        <f t="shared" ref="L62:L63" si="63">D62-D52</f>
        <v>-3.2032926378392626E-2</v>
      </c>
      <c r="M62" s="302">
        <f t="shared" ref="M62:M63" si="64">F62-F52</f>
        <v>0</v>
      </c>
      <c r="N62" s="302">
        <f t="shared" ref="N62:N63" si="65">SUM(K62:M62)</f>
        <v>-0.27424676285220356</v>
      </c>
    </row>
    <row r="63" spans="1:14" x14ac:dyDescent="0.2">
      <c r="A63" s="282" t="s">
        <v>363</v>
      </c>
      <c r="B63" s="302">
        <f>SUM(B61:B62)</f>
        <v>1.3899999999996451</v>
      </c>
      <c r="C63" s="299" t="str">
        <f>CONCATENATE("(",ROUND((B63/$H63)*100,1),")")</f>
        <v>(84.5)</v>
      </c>
      <c r="D63" s="302">
        <f>SUM(D61:D62)</f>
        <v>0.2540000000003555</v>
      </c>
      <c r="E63" s="299" t="str">
        <f>CONCATENATE("(",ROUND((D63/$H63)*100,1),")")</f>
        <v>(15.5)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1.6440000000000006</v>
      </c>
      <c r="I63" s="299" t="str">
        <f>CONCATENATE("(",ROUND((H63/$H63)*100,1),")")</f>
        <v>(100)</v>
      </c>
      <c r="K63" s="302">
        <f t="shared" si="62"/>
        <v>-0.93085830558563365</v>
      </c>
      <c r="L63" s="302">
        <f t="shared" si="63"/>
        <v>-0.1291416944143654</v>
      </c>
      <c r="M63" s="302">
        <f t="shared" si="64"/>
        <v>0</v>
      </c>
      <c r="N63" s="302">
        <f t="shared" si="65"/>
        <v>-1.0599999999999992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21.8280216693543</v>
      </c>
      <c r="C72" s="299" t="str">
        <f>CONCATENATE("(",ROUND((B72/$H74)*100,1),")")</f>
        <v>(48.9)</v>
      </c>
      <c r="D72" s="302">
        <f>'Ind T6'!M27</f>
        <v>2.8828707899219062</v>
      </c>
      <c r="E72" s="299" t="str">
        <f>CONCATENATE("(",ROUND((D72/$H74)*100,1),")")</f>
        <v>(6.5)</v>
      </c>
      <c r="F72" s="302">
        <f>'Ind T6'!N27</f>
        <v>1.9839110812546603</v>
      </c>
      <c r="G72" s="299" t="str">
        <f>CONCATENATE("(",ROUND((F72/$H74)*100,1),")")</f>
        <v>(4.4)</v>
      </c>
      <c r="H72" s="302">
        <f>SUM(B72,D72,F72)</f>
        <v>26.694803540530867</v>
      </c>
      <c r="I72" s="299" t="str">
        <f>CONCATENATE("(",ROUND((H72/$H74)*100,1),")")</f>
        <v>(59.8)</v>
      </c>
      <c r="K72" s="302">
        <f>B77-B72</f>
        <v>-5.7983052732943463E-2</v>
      </c>
      <c r="L72" s="302">
        <f>D77-D72</f>
        <v>2.4000840207782037E-2</v>
      </c>
      <c r="M72" s="302">
        <f>F77-F72</f>
        <v>3.3999806110085462E-2</v>
      </c>
      <c r="N72" s="302">
        <f>SUM(K72:M72)</f>
        <v>1.7593584924036065E-5</v>
      </c>
    </row>
    <row r="73" spans="1:14" x14ac:dyDescent="0.2">
      <c r="A73" s="282" t="s">
        <v>365</v>
      </c>
      <c r="B73" s="302">
        <f>'Ind T6'!L26</f>
        <v>12.861423551853489</v>
      </c>
      <c r="C73" s="299" t="str">
        <f>CONCATENATE("(",ROUND((B73/$H74)*100,1),")")</f>
        <v>(28.8)</v>
      </c>
      <c r="D73" s="302">
        <f>'Ind T6'!M26</f>
        <v>3.5968387899820127</v>
      </c>
      <c r="E73" s="299" t="str">
        <f>CONCATENATE("(",ROUND((D73/$H74)*100,1),")")</f>
        <v>(8.1)</v>
      </c>
      <c r="F73" s="302">
        <f>'Ind T6'!N26</f>
        <v>1.4699341176336158</v>
      </c>
      <c r="G73" s="299" t="str">
        <f>CONCATENATE("(",ROUND((F73/$H74)*100,1),")")</f>
        <v>(3.3)</v>
      </c>
      <c r="H73" s="302">
        <f t="shared" ref="H73" si="66">SUM(B73,D73,F73)</f>
        <v>17.92819645946912</v>
      </c>
      <c r="I73" s="299" t="str">
        <f>CONCATENATE("(",ROUND((H73/$H74)*100,1),")")</f>
        <v>(40.2)</v>
      </c>
      <c r="K73" s="302">
        <f t="shared" ref="K73:K74" si="67">B78-B73</f>
        <v>0.58998242308091164</v>
      </c>
      <c r="L73" s="302">
        <f t="shared" ref="L73:L74" si="68">D78-D73</f>
        <v>2.2001399109345954E-2</v>
      </c>
      <c r="M73" s="302">
        <f t="shared" ref="M73:M74" si="69">F78-F73</f>
        <v>5.39985842248627E-2</v>
      </c>
      <c r="N73" s="302">
        <f t="shared" ref="N73:N74" si="70">SUM(K73:M73)</f>
        <v>0.6659824064151203</v>
      </c>
    </row>
    <row r="74" spans="1:14" x14ac:dyDescent="0.2">
      <c r="A74" s="282" t="s">
        <v>363</v>
      </c>
      <c r="B74" s="302">
        <f>SUM(B72:B73)</f>
        <v>34.689445221207791</v>
      </c>
      <c r="C74" s="299" t="str">
        <f>CONCATENATE("(",ROUND((B74/$H74)*100,1),")")</f>
        <v>(77.7)</v>
      </c>
      <c r="D74" s="302">
        <f>SUM(D72:D73)</f>
        <v>6.4797095799039184</v>
      </c>
      <c r="E74" s="299" t="str">
        <f>CONCATENATE("(",ROUND((D74/$H74)*100,1),")")</f>
        <v>(14.5)</v>
      </c>
      <c r="F74" s="302">
        <f>SUM(F72:F73)</f>
        <v>3.4538451988882759</v>
      </c>
      <c r="G74" s="299" t="str">
        <f>CONCATENATE("(",ROUND((F74/$H74)*100,1),")")</f>
        <v>(7.7)</v>
      </c>
      <c r="H74" s="302">
        <f>SUM(H72:H73)</f>
        <v>44.62299999999999</v>
      </c>
      <c r="I74" s="299" t="str">
        <f>CONCATENATE("(",ROUND((H74/$H74)*100,1),")")</f>
        <v>(100)</v>
      </c>
      <c r="K74" s="302">
        <f t="shared" si="67"/>
        <v>0.53199937034796818</v>
      </c>
      <c r="L74" s="302">
        <f t="shared" si="68"/>
        <v>4.6002239317128435E-2</v>
      </c>
      <c r="M74" s="302">
        <f t="shared" si="69"/>
        <v>8.7998390334948162E-2</v>
      </c>
      <c r="N74" s="302">
        <f t="shared" si="70"/>
        <v>0.66600000000004478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21.770038616621356</v>
      </c>
      <c r="C77" s="299" t="str">
        <f>CONCATENATE("(",ROUND((B77/$H79)*100,1),")")</f>
        <v>(48.1)</v>
      </c>
      <c r="D77" s="302">
        <f>'Ind T6'!R27</f>
        <v>2.9068716301296882</v>
      </c>
      <c r="E77" s="299" t="str">
        <f>CONCATENATE("(",ROUND((D77/$H79)*100,1),")")</f>
        <v>(6.4)</v>
      </c>
      <c r="F77" s="302">
        <f>'Ind T6'!S27</f>
        <v>2.0179108873647458</v>
      </c>
      <c r="G77" s="299" t="str">
        <f>CONCATENATE("(",ROUND((F77/$H79)*100,1),")")</f>
        <v>(4.5)</v>
      </c>
      <c r="H77" s="302">
        <f>SUM(B77,D77,F77)</f>
        <v>26.694821134115791</v>
      </c>
      <c r="I77" s="299" t="str">
        <f>CONCATENATE("(",ROUND((H77/$H79)*100,1),")")</f>
        <v>(58.9)</v>
      </c>
      <c r="K77" s="302">
        <f>B82-B77</f>
        <v>-1.1494323408254061</v>
      </c>
      <c r="L77" s="302">
        <f>D82-D77</f>
        <v>-9.1061947558092715E-2</v>
      </c>
      <c r="M77" s="302">
        <f>F82-F77</f>
        <v>3.9524571527875807E-3</v>
      </c>
      <c r="N77" s="302">
        <f>SUM(K77:M77)</f>
        <v>-1.2365418312307113</v>
      </c>
    </row>
    <row r="78" spans="1:14" x14ac:dyDescent="0.2">
      <c r="A78" s="282" t="s">
        <v>365</v>
      </c>
      <c r="B78" s="302">
        <f>'Ind T6'!Q26</f>
        <v>13.451405974934401</v>
      </c>
      <c r="C78" s="299" t="str">
        <f>CONCATENATE("(",ROUND((B78/$H79)*100,1),")")</f>
        <v>(29.7)</v>
      </c>
      <c r="D78" s="302">
        <f>'Ind T6'!R26</f>
        <v>3.6188401890913586</v>
      </c>
      <c r="E78" s="299" t="str">
        <f>CONCATENATE("(",ROUND((D78/$H79)*100,1),")")</f>
        <v>(8)</v>
      </c>
      <c r="F78" s="302">
        <f>'Ind T6'!S26</f>
        <v>1.5239327018584785</v>
      </c>
      <c r="G78" s="299" t="str">
        <f>CONCATENATE("(",ROUND((F78/$H79)*100,1),")")</f>
        <v>(3.4)</v>
      </c>
      <c r="H78" s="302">
        <f t="shared" ref="H78" si="71">SUM(B78,D78,F78)</f>
        <v>18.594178865884238</v>
      </c>
      <c r="I78" s="299" t="str">
        <f>CONCATENATE("(",ROUND((H78/$H79)*100,1),")")</f>
        <v>(41.1)</v>
      </c>
      <c r="K78" s="302">
        <f t="shared" ref="K78:K79" si="72">B83-B78</f>
        <v>0.46065372493284329</v>
      </c>
      <c r="L78" s="302">
        <f t="shared" ref="L78:L79" si="73">D83-D78</f>
        <v>-0.14007531475952506</v>
      </c>
      <c r="M78" s="302">
        <f t="shared" ref="M78:M79" si="74">F83-F78</f>
        <v>1.2963421057399671E-2</v>
      </c>
      <c r="N78" s="302">
        <f t="shared" ref="N78:N79" si="75">SUM(K78:M78)</f>
        <v>0.3335418312307179</v>
      </c>
    </row>
    <row r="79" spans="1:14" x14ac:dyDescent="0.2">
      <c r="A79" s="282" t="s">
        <v>363</v>
      </c>
      <c r="B79" s="302">
        <f>SUM(B77:B78)</f>
        <v>35.221444591555759</v>
      </c>
      <c r="C79" s="299" t="str">
        <f>CONCATENATE("(",ROUND((B79/$H79)*100,1),")")</f>
        <v>(77.8)</v>
      </c>
      <c r="D79" s="302">
        <f>SUM(D77:D78)</f>
        <v>6.5257118192210468</v>
      </c>
      <c r="E79" s="299" t="str">
        <f>CONCATENATE("(",ROUND((D79/$H79)*100,1),")")</f>
        <v>(14.4)</v>
      </c>
      <c r="F79" s="302">
        <f>SUM(F77:F78)</f>
        <v>3.5418435892232241</v>
      </c>
      <c r="G79" s="299" t="str">
        <f>CONCATENATE("(",ROUND((F79/$H79)*100,1),")")</f>
        <v>(7.8)</v>
      </c>
      <c r="H79" s="302">
        <f>SUM(H77:H78)</f>
        <v>45.28900000000003</v>
      </c>
      <c r="I79" s="299" t="str">
        <f>CONCATENATE("(",ROUND((H79/$H79)*100,1),")")</f>
        <v>(100)</v>
      </c>
      <c r="K79" s="302">
        <f t="shared" si="72"/>
        <v>-0.68877861589256639</v>
      </c>
      <c r="L79" s="302">
        <f t="shared" si="73"/>
        <v>-0.23113726231761778</v>
      </c>
      <c r="M79" s="302">
        <f t="shared" si="74"/>
        <v>1.6915878210187252E-2</v>
      </c>
      <c r="N79" s="302">
        <f t="shared" si="75"/>
        <v>-0.90299999999999692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20.62060627579595</v>
      </c>
      <c r="C82" s="299" t="str">
        <f>CONCATENATE("(",ROUND((B82/$H84)*100,1),")")</f>
        <v>(46.5)</v>
      </c>
      <c r="D82" s="302">
        <f>'Ind T6'!W27</f>
        <v>2.8158096825715955</v>
      </c>
      <c r="E82" s="299" t="str">
        <f>CONCATENATE("(",ROUND((D82/$H84)*100,1),")")</f>
        <v>(6.3)</v>
      </c>
      <c r="F82" s="302">
        <f>'Ind T6'!X27</f>
        <v>2.0218633445175334</v>
      </c>
      <c r="G82" s="299" t="str">
        <f>CONCATENATE("(",ROUND((F82/$H84)*100,1),")")</f>
        <v>(4.6)</v>
      </c>
      <c r="H82" s="302">
        <f>SUM(B82,D82,F82)</f>
        <v>25.458279302885082</v>
      </c>
      <c r="I82" s="299" t="str">
        <f>CONCATENATE("(",ROUND((H82/$H84)*100,1),")")</f>
        <v>(57.4)</v>
      </c>
      <c r="K82" s="302">
        <f>B82-B72</f>
        <v>-1.2074153935583496</v>
      </c>
      <c r="L82" s="302">
        <f>D82-D72</f>
        <v>-6.7061107350310678E-2</v>
      </c>
      <c r="M82" s="302">
        <f>F82-F72</f>
        <v>3.7952263262873043E-2</v>
      </c>
      <c r="N82" s="302">
        <f>SUM(K82:M82)</f>
        <v>-1.2365242376457872</v>
      </c>
    </row>
    <row r="83" spans="1:14" x14ac:dyDescent="0.2">
      <c r="A83" s="282" t="s">
        <v>365</v>
      </c>
      <c r="B83" s="302">
        <f>'Ind T6'!V26</f>
        <v>13.912059699867244</v>
      </c>
      <c r="C83" s="299" t="str">
        <f>CONCATENATE("(",ROUND((B83/$H84)*100,1),")")</f>
        <v>(31.3)</v>
      </c>
      <c r="D83" s="302">
        <f>'Ind T6'!W26</f>
        <v>3.4787648743318336</v>
      </c>
      <c r="E83" s="299" t="str">
        <f>CONCATENATE("(",ROUND((D83/$H84)*100,1),")")</f>
        <v>(7.8)</v>
      </c>
      <c r="F83" s="302">
        <f>'Ind T6'!X26</f>
        <v>1.5368961229158782</v>
      </c>
      <c r="G83" s="299" t="str">
        <f>CONCATENATE("(",ROUND((F83/$H84)*100,1),")")</f>
        <v>(3.5)</v>
      </c>
      <c r="H83" s="302">
        <f t="shared" ref="H83" si="76">SUM(B83,D83,F83)</f>
        <v>18.927720697114957</v>
      </c>
      <c r="I83" s="299" t="str">
        <f>CONCATENATE("(",ROUND((H83/$H84)*100,1),")")</f>
        <v>(42.6)</v>
      </c>
      <c r="K83" s="302">
        <f t="shared" ref="K83:K84" si="77">B83-B73</f>
        <v>1.0506361480137549</v>
      </c>
      <c r="L83" s="302">
        <f t="shared" ref="L83:L84" si="78">D83-D73</f>
        <v>-0.11807391565017911</v>
      </c>
      <c r="M83" s="302">
        <f t="shared" ref="M83:M84" si="79">F83-F73</f>
        <v>6.6962005282262371E-2</v>
      </c>
      <c r="N83" s="302">
        <f t="shared" ref="N83:N84" si="80">SUM(K83:M83)</f>
        <v>0.9995242376458382</v>
      </c>
    </row>
    <row r="84" spans="1:14" x14ac:dyDescent="0.2">
      <c r="A84" s="282" t="s">
        <v>363</v>
      </c>
      <c r="B84" s="302">
        <f>SUM(B82:B83)</f>
        <v>34.532665975663193</v>
      </c>
      <c r="C84" s="299" t="str">
        <f>CONCATENATE("(",ROUND((B84/$H84)*100,1),")")</f>
        <v>(77.8)</v>
      </c>
      <c r="D84" s="302">
        <f>SUM(D82:D83)</f>
        <v>6.294574556903429</v>
      </c>
      <c r="E84" s="299" t="str">
        <f>CONCATENATE("(",ROUND((D84/$H84)*100,1),")")</f>
        <v>(14.2)</v>
      </c>
      <c r="F84" s="302">
        <f>SUM(F82:F83)</f>
        <v>3.5587594674334113</v>
      </c>
      <c r="G84" s="299" t="str">
        <f>CONCATENATE("(",ROUND((F84/$H84)*100,1),")")</f>
        <v>(8)</v>
      </c>
      <c r="H84" s="302">
        <f>SUM(H82:H83)</f>
        <v>44.386000000000038</v>
      </c>
      <c r="I84" s="299" t="str">
        <f>CONCATENATE("(",ROUND((H84/$H84)*100,1),")")</f>
        <v>(100)</v>
      </c>
      <c r="K84" s="302">
        <f t="shared" si="77"/>
        <v>-0.15677924554459821</v>
      </c>
      <c r="L84" s="302">
        <f t="shared" si="78"/>
        <v>-0.18513502300048934</v>
      </c>
      <c r="M84" s="302">
        <f t="shared" si="79"/>
        <v>0.10491426854513541</v>
      </c>
      <c r="N84" s="302">
        <f t="shared" si="80"/>
        <v>-0.23699999999995214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8.2333991838485652</v>
      </c>
      <c r="C93" s="299" t="str">
        <f>CONCATENATE("(",ROUND((B93/$H95)*100,1),")")</f>
        <v>(60)</v>
      </c>
      <c r="D93" s="302">
        <f>'Ind T6'!M36</f>
        <v>0.28808394665870857</v>
      </c>
      <c r="E93" s="299" t="str">
        <f>CONCATENATE("(",ROUND((D93/$H95)*100,1),")")</f>
        <v>(2.1)</v>
      </c>
      <c r="F93" s="302">
        <f>'Ind T6'!N36</f>
        <v>1.1513354951531689</v>
      </c>
      <c r="G93" s="299" t="str">
        <f>CONCATENATE("(",ROUND((F93/$H95)*100,1),")")</f>
        <v>(8.4)</v>
      </c>
      <c r="H93" s="302">
        <f>SUM(B93,D93,F93)</f>
        <v>9.6728186256604438</v>
      </c>
      <c r="I93" s="299" t="str">
        <f>CONCATENATE("(",ROUND((H93/$H95)*100,1),")")</f>
        <v>(70.5)</v>
      </c>
      <c r="K93" s="302">
        <f>B98-B93</f>
        <v>2.1898033777074808</v>
      </c>
      <c r="L93" s="302">
        <f>D98-D93</f>
        <v>9.4960246496957834E-2</v>
      </c>
      <c r="M93" s="302">
        <f>F98-F93</f>
        <v>0.38584185440023777</v>
      </c>
      <c r="N93" s="302">
        <f>SUM(K93:M93)</f>
        <v>2.6706054786046765</v>
      </c>
    </row>
    <row r="94" spans="1:14" x14ac:dyDescent="0.2">
      <c r="A94" s="282" t="s">
        <v>365</v>
      </c>
      <c r="B94" s="302">
        <f>'Ind T6'!L35</f>
        <v>3.2949601399107245</v>
      </c>
      <c r="C94" s="299" t="str">
        <f>CONCATENATE("(",ROUND((B94/$H95)*100,1),")")</f>
        <v>(24)</v>
      </c>
      <c r="D94" s="302">
        <f>'Ind T6'!M35</f>
        <v>0.30608919332291878</v>
      </c>
      <c r="E94" s="299" t="str">
        <f>CONCATENATE("(",ROUND((D94/$H95)*100,1),")")</f>
        <v>(2.2)</v>
      </c>
      <c r="F94" s="302">
        <f>'Ind T6'!N35</f>
        <v>0.45313204110591021</v>
      </c>
      <c r="G94" s="299" t="str">
        <f>CONCATENATE("(",ROUND((F94/$H95)*100,1),")")</f>
        <v>(3.3)</v>
      </c>
      <c r="H94" s="302">
        <f t="shared" ref="H94" si="81">SUM(B94,D94,F94)</f>
        <v>4.0541813743395529</v>
      </c>
      <c r="I94" s="299" t="str">
        <f>CONCATENATE("(",ROUND((H94/$H95)*100,1),")")</f>
        <v>(29.5)</v>
      </c>
      <c r="K94" s="302">
        <f t="shared" ref="K94:K95" si="82">B99-B94</f>
        <v>0.74950648449778168</v>
      </c>
      <c r="L94" s="302">
        <f t="shared" ref="L94:L95" si="83">D99-D94</f>
        <v>9.095661524657922E-2</v>
      </c>
      <c r="M94" s="302">
        <f t="shared" ref="M94:M95" si="84">F99-F94</f>
        <v>9.6931421650970462E-2</v>
      </c>
      <c r="N94" s="302">
        <f t="shared" ref="N94:N95" si="85">SUM(K94:M94)</f>
        <v>0.93739452139533141</v>
      </c>
    </row>
    <row r="95" spans="1:14" x14ac:dyDescent="0.2">
      <c r="A95" s="282" t="s">
        <v>363</v>
      </c>
      <c r="B95" s="302">
        <f>SUM(B93:B94)</f>
        <v>11.52835932375929</v>
      </c>
      <c r="C95" s="299" t="str">
        <f>CONCATENATE("(",ROUND((B95/$H95)*100,1),")")</f>
        <v>(84)</v>
      </c>
      <c r="D95" s="302">
        <f>SUM(D93:D94)</f>
        <v>0.59417313998162735</v>
      </c>
      <c r="E95" s="299" t="str">
        <f>CONCATENATE("(",ROUND((D95/$H95)*100,1),")")</f>
        <v>(4.3)</v>
      </c>
      <c r="F95" s="302">
        <f>SUM(F93:F94)</f>
        <v>1.604467536259079</v>
      </c>
      <c r="G95" s="299" t="str">
        <f>CONCATENATE("(",ROUND((F95/$H95)*100,1),")")</f>
        <v>(11.7)</v>
      </c>
      <c r="H95" s="302">
        <f>SUM(H93:H94)</f>
        <v>13.726999999999997</v>
      </c>
      <c r="I95" s="299" t="str">
        <f>CONCATENATE("(",ROUND((H95/$H95)*100,1),")")</f>
        <v>(100)</v>
      </c>
      <c r="K95" s="302">
        <f t="shared" si="82"/>
        <v>2.9393098622052634</v>
      </c>
      <c r="L95" s="302">
        <f t="shared" si="83"/>
        <v>0.18591686174353705</v>
      </c>
      <c r="M95" s="302">
        <f t="shared" si="84"/>
        <v>0.48277327605120846</v>
      </c>
      <c r="N95" s="302">
        <f t="shared" si="85"/>
        <v>3.608000000000009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10.423202561556046</v>
      </c>
      <c r="C98" s="299" t="str">
        <f>CONCATENATE("(",ROUND((B98/$H100)*100,1),")")</f>
        <v>(60.1)</v>
      </c>
      <c r="D98" s="302">
        <f>'Ind T6'!R36</f>
        <v>0.3830441931556664</v>
      </c>
      <c r="E98" s="299" t="str">
        <f>CONCATENATE("(",ROUND((D98/$H100)*100,1),")")</f>
        <v>(2.2)</v>
      </c>
      <c r="F98" s="302">
        <f>'Ind T6'!S36</f>
        <v>1.5371773495534067</v>
      </c>
      <c r="G98" s="299" t="str">
        <f>CONCATENATE("(",ROUND((F98/$H100)*100,1),")")</f>
        <v>(8.9)</v>
      </c>
      <c r="H98" s="302">
        <f>SUM(B98,D98,F98)</f>
        <v>12.343424104265118</v>
      </c>
      <c r="I98" s="299" t="str">
        <f>CONCATENATE("(",ROUND((H98/$H100)*100,1),")")</f>
        <v>(71.2)</v>
      </c>
      <c r="K98" s="302">
        <f>B103-B98</f>
        <v>0.80979743841310281</v>
      </c>
      <c r="L98" s="302">
        <f>D103-D98</f>
        <v>5.7955806842170776E-2</v>
      </c>
      <c r="M98" s="302">
        <f>F103-F98</f>
        <v>0.23382265042660766</v>
      </c>
      <c r="N98" s="302">
        <f>SUM(K98:M98)</f>
        <v>1.1015758956818813</v>
      </c>
    </row>
    <row r="99" spans="1:14" x14ac:dyDescent="0.2">
      <c r="A99" s="282" t="s">
        <v>365</v>
      </c>
      <c r="B99" s="302">
        <f>'Ind T6'!Q35</f>
        <v>4.0444666244085061</v>
      </c>
      <c r="C99" s="299" t="str">
        <f>CONCATENATE("(",ROUND((B99/$H100)*100,1),")")</f>
        <v>(23.3)</v>
      </c>
      <c r="D99" s="302">
        <f>'Ind T6'!R35</f>
        <v>0.397045808569498</v>
      </c>
      <c r="E99" s="299" t="str">
        <f>CONCATENATE("(",ROUND((D99/$H100)*100,1),")")</f>
        <v>(2.3)</v>
      </c>
      <c r="F99" s="302">
        <f>'Ind T6'!S35</f>
        <v>0.55006346275688067</v>
      </c>
      <c r="G99" s="299" t="str">
        <f>CONCATENATE("(",ROUND((F99/$H100)*100,1),")")</f>
        <v>(3.2)</v>
      </c>
      <c r="H99" s="302">
        <f t="shared" ref="H99" si="86">SUM(B99,D99,F99)</f>
        <v>4.9915758957348846</v>
      </c>
      <c r="I99" s="299" t="str">
        <f>CONCATENATE("(",ROUND((H99/$H100)*100,1),")")</f>
        <v>(28.8)</v>
      </c>
      <c r="K99" s="302">
        <f t="shared" ref="K99:K100" si="87">B104-B99</f>
        <v>1.5333756491955342E-3</v>
      </c>
      <c r="L99" s="302">
        <f t="shared" ref="L99:L100" si="88">D104-D99</f>
        <v>2.6954191430939356E-2</v>
      </c>
      <c r="M99" s="302">
        <f t="shared" ref="M99:M100" si="89">F104-F99</f>
        <v>2.9936537237948646E-2</v>
      </c>
      <c r="N99" s="302">
        <f t="shared" ref="N99:N100" si="90">SUM(K99:M99)</f>
        <v>5.8424104318083536E-2</v>
      </c>
    </row>
    <row r="100" spans="1:14" x14ac:dyDescent="0.2">
      <c r="A100" s="282" t="s">
        <v>363</v>
      </c>
      <c r="B100" s="302">
        <f>SUM(B98:B99)</f>
        <v>14.467669185964553</v>
      </c>
      <c r="C100" s="299" t="str">
        <f>CONCATENATE("(",ROUND((B100/$H100)*100,1),")")</f>
        <v>(83.5)</v>
      </c>
      <c r="D100" s="302">
        <f>SUM(D98:D99)</f>
        <v>0.78009000172516441</v>
      </c>
      <c r="E100" s="299" t="str">
        <f>CONCATENATE("(",ROUND((D100/$H100)*100,1),")")</f>
        <v>(4.5)</v>
      </c>
      <c r="F100" s="302">
        <f>SUM(F98:F99)</f>
        <v>2.0872408123102875</v>
      </c>
      <c r="G100" s="299" t="str">
        <f>CONCATENATE("(",ROUND((F100/$H100)*100,1),")")</f>
        <v>(12)</v>
      </c>
      <c r="H100" s="302">
        <f>SUM(H98:H99)</f>
        <v>17.335000000000001</v>
      </c>
      <c r="I100" s="299" t="str">
        <f>CONCATENATE("(",ROUND((H100/$H100)*100,1),")")</f>
        <v>(100)</v>
      </c>
      <c r="K100" s="302">
        <f t="shared" si="87"/>
        <v>0.81133081406229834</v>
      </c>
      <c r="L100" s="302">
        <f t="shared" si="88"/>
        <v>8.4909998273110077E-2</v>
      </c>
      <c r="M100" s="302">
        <f t="shared" si="89"/>
        <v>0.26375918766455619</v>
      </c>
      <c r="N100" s="302">
        <f t="shared" si="90"/>
        <v>1.1599999999999646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11.232999999969149</v>
      </c>
      <c r="C103" s="299" t="str">
        <f>CONCATENATE("(",ROUND((B103/$H105)*100,1),")")</f>
        <v>(60.7)</v>
      </c>
      <c r="D103" s="302">
        <f>'Ind T6'!W36</f>
        <v>0.44099999999783718</v>
      </c>
      <c r="E103" s="299" t="str">
        <f>CONCATENATE("(",ROUND((D103/$H105)*100,1),")")</f>
        <v>(2.4)</v>
      </c>
      <c r="F103" s="302">
        <f>'Ind T6'!X36</f>
        <v>1.7709999999800143</v>
      </c>
      <c r="G103" s="299" t="str">
        <f>CONCATENATE("(",ROUND((F103/$H105)*100,1),")")</f>
        <v>(9.6)</v>
      </c>
      <c r="H103" s="302">
        <f>SUM(B103,D103,F103)</f>
        <v>13.444999999947001</v>
      </c>
      <c r="I103" s="299" t="str">
        <f>CONCATENATE("(",ROUND((H103/$H105)*100,1),")")</f>
        <v>(72.7)</v>
      </c>
      <c r="K103" s="302">
        <f>B103-B93</f>
        <v>2.9996008161205836</v>
      </c>
      <c r="L103" s="302">
        <f>D103-D93</f>
        <v>0.15291605333912861</v>
      </c>
      <c r="M103" s="302">
        <f>F103-F93</f>
        <v>0.61966450482684543</v>
      </c>
      <c r="N103" s="302">
        <f>SUM(K103:M103)</f>
        <v>3.7721813742865575</v>
      </c>
    </row>
    <row r="104" spans="1:14" x14ac:dyDescent="0.2">
      <c r="A104" s="282" t="s">
        <v>365</v>
      </c>
      <c r="B104" s="302">
        <f>'Ind T6'!V35</f>
        <v>4.0460000000577017</v>
      </c>
      <c r="C104" s="299" t="str">
        <f>CONCATENATE("(",ROUND((B104/$H105)*100,1),")")</f>
        <v>(21.9)</v>
      </c>
      <c r="D104" s="302">
        <f>'Ind T6'!W35</f>
        <v>0.42400000000043736</v>
      </c>
      <c r="E104" s="299" t="str">
        <f>CONCATENATE("(",ROUND((D104/$H105)*100,1),")")</f>
        <v>(2.3)</v>
      </c>
      <c r="F104" s="302">
        <f>'Ind T6'!X35</f>
        <v>0.57999999999482932</v>
      </c>
      <c r="G104" s="299" t="str">
        <f>CONCATENATE("(",ROUND((F104/$H105)*100,1),")")</f>
        <v>(3.1)</v>
      </c>
      <c r="H104" s="302">
        <f t="shared" ref="H104" si="91">SUM(B104,D104,F104)</f>
        <v>5.0500000000529681</v>
      </c>
      <c r="I104" s="299" t="str">
        <f>CONCATENATE("(",ROUND((H104/$H105)*100,1),")")</f>
        <v>(27.3)</v>
      </c>
      <c r="K104" s="302">
        <f t="shared" ref="K104:K105" si="92">B104-B94</f>
        <v>0.75103986014697721</v>
      </c>
      <c r="L104" s="302">
        <f t="shared" ref="L104:L105" si="93">D104-D94</f>
        <v>0.11791080667751858</v>
      </c>
      <c r="M104" s="302">
        <f t="shared" ref="M104:M105" si="94">F104-F94</f>
        <v>0.12686795888891911</v>
      </c>
      <c r="N104" s="302">
        <f t="shared" ref="N104:N105" si="95">SUM(K104:M104)</f>
        <v>0.99581862571341484</v>
      </c>
    </row>
    <row r="105" spans="1:14" x14ac:dyDescent="0.2">
      <c r="A105" s="282" t="s">
        <v>363</v>
      </c>
      <c r="B105" s="302">
        <f>SUM(B103:B104)</f>
        <v>15.279000000026851</v>
      </c>
      <c r="C105" s="299" t="str">
        <f>CONCATENATE("(",ROUND((B105/$H105)*100,1),")")</f>
        <v>(82.6)</v>
      </c>
      <c r="D105" s="302">
        <f>SUM(D103:D104)</f>
        <v>0.86499999999827448</v>
      </c>
      <c r="E105" s="299" t="str">
        <f>CONCATENATE("(",ROUND((D105/$H105)*100,1),")")</f>
        <v>(4.7)</v>
      </c>
      <c r="F105" s="302">
        <f>SUM(F103:F104)</f>
        <v>2.3509999999748437</v>
      </c>
      <c r="G105" s="299" t="str">
        <f>CONCATENATE("(",ROUND((F105/$H105)*100,1),")")</f>
        <v>(12.7)</v>
      </c>
      <c r="H105" s="302">
        <f>SUM(H103:H104)</f>
        <v>18.494999999999969</v>
      </c>
      <c r="I105" s="299" t="str">
        <f>CONCATENATE("(",ROUND((H105/$H105)*100,1),")")</f>
        <v>(100)</v>
      </c>
      <c r="K105" s="302">
        <f t="shared" si="92"/>
        <v>3.7506406762675617</v>
      </c>
      <c r="L105" s="302">
        <f t="shared" si="93"/>
        <v>0.27082686001664713</v>
      </c>
      <c r="M105" s="302">
        <f t="shared" si="94"/>
        <v>0.74653246371576465</v>
      </c>
      <c r="N105" s="302">
        <f t="shared" si="95"/>
        <v>4.7679999999999731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43.315118881635797</v>
      </c>
      <c r="C114" s="299" t="str">
        <f>CONCATENATE("(",ROUND((B114/$H116)*100,1),")")</f>
        <v>(49.3)</v>
      </c>
      <c r="D114" s="302">
        <f>'Ind T6'!M45</f>
        <v>3.6913283685410092</v>
      </c>
      <c r="E114" s="299" t="str">
        <f>CONCATENATE("(",ROUND((D114/$H116)*100,1),")")</f>
        <v>(4.2)</v>
      </c>
      <c r="F114" s="302">
        <f>'Ind T6'!N45</f>
        <v>15.50817831117123</v>
      </c>
      <c r="G114" s="299" t="str">
        <f>CONCATENATE("(",ROUND((F114/$H116)*100,1),")")</f>
        <v>(17.6)</v>
      </c>
      <c r="H114" s="302">
        <f>SUM(B114,D114,F114)</f>
        <v>62.514625561348034</v>
      </c>
      <c r="I114" s="299" t="str">
        <f>CONCATENATE("(",ROUND((H114/$H116)*100,1),")")</f>
        <v>(71.1)</v>
      </c>
      <c r="K114" s="302">
        <f>B119-B114</f>
        <v>-3.5299674675113337</v>
      </c>
      <c r="L114" s="302">
        <f>D119-D114</f>
        <v>-0.34540893082721258</v>
      </c>
      <c r="M114" s="302">
        <f>F119-F114</f>
        <v>-1.2847717500724034</v>
      </c>
      <c r="N114" s="302">
        <f>SUM(K114:M114)</f>
        <v>-5.1601481484109497</v>
      </c>
    </row>
    <row r="115" spans="1:14" x14ac:dyDescent="0.2">
      <c r="A115" s="282" t="s">
        <v>365</v>
      </c>
      <c r="B115" s="302">
        <f>'Ind T6'!L44</f>
        <v>16.520994030943911</v>
      </c>
      <c r="C115" s="299" t="str">
        <f>CONCATENATE("(",ROUND((B115/$H116)*100,1),")")</f>
        <v>(18.8)</v>
      </c>
      <c r="D115" s="302">
        <f>'Ind T6'!M44</f>
        <v>3.9712774322623332</v>
      </c>
      <c r="E115" s="299" t="str">
        <f>CONCATENATE("(",ROUND((D115/$H116)*100,1),")")</f>
        <v>(4.5)</v>
      </c>
      <c r="F115" s="302">
        <f>'Ind T6'!N44</f>
        <v>4.930102975445867</v>
      </c>
      <c r="G115" s="299" t="str">
        <f>CONCATENATE("(",ROUND((F115/$H116)*100,1),")")</f>
        <v>(5.6)</v>
      </c>
      <c r="H115" s="302">
        <f t="shared" ref="H115" si="96">SUM(B115,D115,F115)</f>
        <v>25.42237443865211</v>
      </c>
      <c r="I115" s="299" t="str">
        <f>CONCATENATE("(",ROUND((H115/$H116)*100,1),")")</f>
        <v>(28.9)</v>
      </c>
      <c r="K115" s="302">
        <f t="shared" ref="K115:K116" si="97">B120-B115</f>
        <v>-1.322902243298433</v>
      </c>
      <c r="L115" s="302">
        <f t="shared" ref="L115:L116" si="98">D120-D115</f>
        <v>-0.3474477454408782</v>
      </c>
      <c r="M115" s="302">
        <f t="shared" ref="M115:M116" si="99">F120-F115</f>
        <v>-0.59850186284973894</v>
      </c>
      <c r="N115" s="302">
        <f t="shared" ref="N115:N116" si="100">SUM(K115:M115)</f>
        <v>-2.2688518515890501</v>
      </c>
    </row>
    <row r="116" spans="1:14" x14ac:dyDescent="0.2">
      <c r="A116" s="282" t="s">
        <v>363</v>
      </c>
      <c r="B116" s="302">
        <f>SUM(B114:B115)</f>
        <v>59.836112912579708</v>
      </c>
      <c r="C116" s="299" t="str">
        <f>CONCATENATE("(",ROUND((B116/$H116)*100,1),")")</f>
        <v>(68)</v>
      </c>
      <c r="D116" s="302">
        <f>SUM(D114:D115)</f>
        <v>7.6626058008033429</v>
      </c>
      <c r="E116" s="299" t="str">
        <f>CONCATENATE("(",ROUND((D116/$H116)*100,1),")")</f>
        <v>(8.7)</v>
      </c>
      <c r="F116" s="302">
        <f>SUM(F114:F115)</f>
        <v>20.438281286617098</v>
      </c>
      <c r="G116" s="299" t="str">
        <f>CONCATENATE("(",ROUND((F116/$H116)*100,1),")")</f>
        <v>(23.2)</v>
      </c>
      <c r="H116" s="302">
        <f>SUM(H114:H115)</f>
        <v>87.93700000000014</v>
      </c>
      <c r="I116" s="299" t="str">
        <f>CONCATENATE("(",ROUND((H116/$H116)*100,1),")")</f>
        <v>(100)</v>
      </c>
      <c r="K116" s="302">
        <f t="shared" si="97"/>
        <v>-4.8528697108097703</v>
      </c>
      <c r="L116" s="302">
        <f t="shared" si="98"/>
        <v>-0.69285667626809122</v>
      </c>
      <c r="M116" s="302">
        <f t="shared" si="99"/>
        <v>-1.8832736129221423</v>
      </c>
      <c r="N116" s="302">
        <f t="shared" si="100"/>
        <v>-7.4290000000000038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39.785151414124464</v>
      </c>
      <c r="C119" s="299" t="str">
        <f>CONCATENATE("(",ROUND((B119/$H121)*100,1),")")</f>
        <v>(49.4)</v>
      </c>
      <c r="D119" s="302">
        <f>'Ind T6'!R45</f>
        <v>3.3459194377137966</v>
      </c>
      <c r="E119" s="299" t="str">
        <f>CONCATENATE("(",ROUND((D119/$H121)*100,1),")")</f>
        <v>(4.2)</v>
      </c>
      <c r="F119" s="302">
        <f>'Ind T6'!S45</f>
        <v>14.223406561098827</v>
      </c>
      <c r="G119" s="299" t="str">
        <f>CONCATENATE("(",ROUND((F119/$H121)*100,1),")")</f>
        <v>(17.7)</v>
      </c>
      <c r="H119" s="302">
        <f>SUM(B119,D119,F119)</f>
        <v>57.354477412937086</v>
      </c>
      <c r="I119" s="299" t="str">
        <f>CONCATENATE("(",ROUND((H119/$H121)*100,1),")")</f>
        <v>(71.2)</v>
      </c>
      <c r="K119" s="302">
        <f>B124-B119</f>
        <v>-5.7104686026574925</v>
      </c>
      <c r="L119" s="302">
        <f>D124-D119</f>
        <v>-0.47053689666682974</v>
      </c>
      <c r="M119" s="302">
        <f>F124-F119</f>
        <v>-1.3931617245899446</v>
      </c>
      <c r="N119" s="302">
        <f>SUM(K119:M119)</f>
        <v>-7.5741672239142668</v>
      </c>
    </row>
    <row r="120" spans="1:14" x14ac:dyDescent="0.2">
      <c r="A120" s="282" t="s">
        <v>365</v>
      </c>
      <c r="B120" s="302">
        <f>'Ind T6'!Q44</f>
        <v>15.198091787645478</v>
      </c>
      <c r="C120" s="299" t="str">
        <f>CONCATENATE("(",ROUND((B120/$H121)*100,1),")")</f>
        <v>(18.9)</v>
      </c>
      <c r="D120" s="302">
        <f>'Ind T6'!R44</f>
        <v>3.623829686821455</v>
      </c>
      <c r="E120" s="299" t="str">
        <f>CONCATENATE("(",ROUND((D120/$H121)*100,1),")")</f>
        <v>(4.5)</v>
      </c>
      <c r="F120" s="302">
        <f>'Ind T6'!S44</f>
        <v>4.331601112596128</v>
      </c>
      <c r="G120" s="299" t="str">
        <f>CONCATENATE("(",ROUND((F120/$H121)*100,1),")")</f>
        <v>(5.4)</v>
      </c>
      <c r="H120" s="302">
        <f t="shared" ref="H120" si="101">SUM(B120,D120,F120)</f>
        <v>23.153522587063062</v>
      </c>
      <c r="I120" s="299" t="str">
        <f>CONCATENATE("(",ROUND((H120/$H121)*100,1),")")</f>
        <v>(28.8)</v>
      </c>
      <c r="K120" s="302">
        <f t="shared" ref="K120:K121" si="102">B125-B120</f>
        <v>-1.959934545722259</v>
      </c>
      <c r="L120" s="302">
        <f t="shared" ref="L120:L121" si="103">D125-D120</f>
        <v>-0.46350833337101971</v>
      </c>
      <c r="M120" s="302">
        <f t="shared" ref="M120:M121" si="104">F125-F120</f>
        <v>-0.65838989699245953</v>
      </c>
      <c r="N120" s="302">
        <f t="shared" ref="N120:N121" si="105">SUM(K120:M120)</f>
        <v>-3.0818327760857382</v>
      </c>
    </row>
    <row r="121" spans="1:14" x14ac:dyDescent="0.2">
      <c r="A121" s="282" t="s">
        <v>363</v>
      </c>
      <c r="B121" s="302">
        <f>SUM(B119:B120)</f>
        <v>54.983243201769938</v>
      </c>
      <c r="C121" s="299" t="str">
        <f>CONCATENATE("(",ROUND((B121/$H121)*100,1),")")</f>
        <v>(68.3)</v>
      </c>
      <c r="D121" s="302">
        <f>SUM(D119:D120)</f>
        <v>6.9697491245352516</v>
      </c>
      <c r="E121" s="299" t="str">
        <f>CONCATENATE("(",ROUND((D121/$H121)*100,1),")")</f>
        <v>(8.7)</v>
      </c>
      <c r="F121" s="302">
        <f>SUM(F119:F120)</f>
        <v>18.555007673694956</v>
      </c>
      <c r="G121" s="299" t="str">
        <f>CONCATENATE("(",ROUND((F121/$H121)*100,1),")")</f>
        <v>(23)</v>
      </c>
      <c r="H121" s="302">
        <f>SUM(H119:H120)</f>
        <v>80.508000000000152</v>
      </c>
      <c r="I121" s="299" t="str">
        <f>CONCATENATE("(",ROUND((H121/$H121)*100,1),")")</f>
        <v>(100)</v>
      </c>
      <c r="K121" s="302">
        <f t="shared" si="102"/>
        <v>-7.6704031483797479</v>
      </c>
      <c r="L121" s="302">
        <f t="shared" si="103"/>
        <v>-0.93404523003784945</v>
      </c>
      <c r="M121" s="302">
        <f t="shared" si="104"/>
        <v>-2.051551621582405</v>
      </c>
      <c r="N121" s="302">
        <f t="shared" si="105"/>
        <v>-10.656000000000002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34.074682811466971</v>
      </c>
      <c r="C124" s="299" t="str">
        <f>CONCATENATE("(",ROUND((B124/$H126)*100,1),")")</f>
        <v>(48.8)</v>
      </c>
      <c r="D124" s="302">
        <f>'Ind T6'!W45</f>
        <v>2.8753825410469669</v>
      </c>
      <c r="E124" s="299" t="str">
        <f>CONCATENATE("(",ROUND((D124/$H126)*100,1),")")</f>
        <v>(4.1)</v>
      </c>
      <c r="F124" s="302">
        <f>'Ind T6'!X45</f>
        <v>12.830244836508882</v>
      </c>
      <c r="G124" s="299" t="str">
        <f>CONCATENATE("(",ROUND((F124/$H126)*100,1),")")</f>
        <v>(18.4)</v>
      </c>
      <c r="H124" s="302">
        <f>SUM(B124,D124,F124)</f>
        <v>49.780310189022821</v>
      </c>
      <c r="I124" s="299" t="str">
        <f>CONCATENATE("(",ROUND((H124/$H126)*100,1),")")</f>
        <v>(71.3)</v>
      </c>
      <c r="K124" s="302">
        <f>B124-B114</f>
        <v>-9.2404360701688262</v>
      </c>
      <c r="L124" s="302">
        <f>D124-D114</f>
        <v>-0.81594582749404232</v>
      </c>
      <c r="M124" s="302">
        <f>F124-F114</f>
        <v>-2.677933474662348</v>
      </c>
      <c r="N124" s="302">
        <f>SUM(K124:M124)</f>
        <v>-12.734315372325216</v>
      </c>
    </row>
    <row r="125" spans="1:14" x14ac:dyDescent="0.2">
      <c r="A125" s="282" t="s">
        <v>365</v>
      </c>
      <c r="B125" s="302">
        <f>'Ind T6'!V44</f>
        <v>13.238157241923219</v>
      </c>
      <c r="C125" s="299" t="str">
        <f>CONCATENATE("(",ROUND((B125/$H126)*100,1),")")</f>
        <v>(19)</v>
      </c>
      <c r="D125" s="302">
        <f>'Ind T6'!W44</f>
        <v>3.1603213534504353</v>
      </c>
      <c r="E125" s="299" t="str">
        <f>CONCATENATE("(",ROUND((D125/$H126)*100,1),")")</f>
        <v>(4.5)</v>
      </c>
      <c r="F125" s="302">
        <f>'Ind T6'!X44</f>
        <v>3.6732112156036685</v>
      </c>
      <c r="G125" s="299" t="str">
        <f>CONCATENATE("(",ROUND((F125/$H126)*100,1),")")</f>
        <v>(5.3)</v>
      </c>
      <c r="H125" s="302">
        <f t="shared" ref="H125" si="106">SUM(B125,D125,F125)</f>
        <v>20.071689810977322</v>
      </c>
      <c r="I125" s="299" t="str">
        <f>CONCATENATE("(",ROUND((H125/$H126)*100,1),")")</f>
        <v>(28.7)</v>
      </c>
      <c r="K125" s="302">
        <f t="shared" ref="K125:K126" si="107">B125-B115</f>
        <v>-3.282836789020692</v>
      </c>
      <c r="L125" s="302">
        <f t="shared" ref="L125:L126" si="108">D125-D115</f>
        <v>-0.81095607881189791</v>
      </c>
      <c r="M125" s="302">
        <f t="shared" ref="M125:M126" si="109">F125-F115</f>
        <v>-1.2568917598421985</v>
      </c>
      <c r="N125" s="302">
        <f t="shared" ref="N125:N126" si="110">SUM(K125:M125)</f>
        <v>-5.3506846276747888</v>
      </c>
    </row>
    <row r="126" spans="1:14" x14ac:dyDescent="0.2">
      <c r="A126" s="282" t="s">
        <v>363</v>
      </c>
      <c r="B126" s="302">
        <f>SUM(B124:B125)</f>
        <v>47.31284005339019</v>
      </c>
      <c r="C126" s="299" t="str">
        <f>CONCATENATE("(",ROUND((B126/$H126)*100,1),")")</f>
        <v>(67.7)</v>
      </c>
      <c r="D126" s="302">
        <f>SUM(D124:D125)</f>
        <v>6.0357038944974022</v>
      </c>
      <c r="E126" s="299" t="str">
        <f>CONCATENATE("(",ROUND((D126/$H126)*100,1),")")</f>
        <v>(8.6)</v>
      </c>
      <c r="F126" s="302">
        <f>SUM(F124:F125)</f>
        <v>16.503456052112551</v>
      </c>
      <c r="G126" s="299" t="str">
        <f>CONCATENATE("(",ROUND((F126/$H126)*100,1),")")</f>
        <v>(23.6)</v>
      </c>
      <c r="H126" s="302">
        <f>SUM(H124:H125)</f>
        <v>69.852000000000146</v>
      </c>
      <c r="I126" s="299" t="str">
        <f>CONCATENATE("(",ROUND((H126/$H126)*100,1),")")</f>
        <v>(100)</v>
      </c>
      <c r="K126" s="302">
        <f t="shared" si="107"/>
        <v>-12.523272859189518</v>
      </c>
      <c r="L126" s="302">
        <f t="shared" si="108"/>
        <v>-1.6269019063059407</v>
      </c>
      <c r="M126" s="302">
        <f t="shared" si="109"/>
        <v>-3.9348252345045474</v>
      </c>
      <c r="N126" s="302">
        <f t="shared" si="110"/>
        <v>-18.085000000000008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7.2230000000004955</v>
      </c>
      <c r="C135" s="299" t="str">
        <f>CONCATENATE("(",ROUND((B135/$H137)*100,1),")")</f>
        <v>(58.1)</v>
      </c>
      <c r="D135" s="302">
        <f>'Ind T6'!M54</f>
        <v>8.7999999999654147E-2</v>
      </c>
      <c r="E135" s="299" t="str">
        <f>CONCATENATE("(",ROUND((D135/$H137)*100,1),")")</f>
        <v>(0.7)</v>
      </c>
      <c r="F135" s="302">
        <f>'Ind T6'!N54</f>
        <v>2.4480000000261475</v>
      </c>
      <c r="G135" s="299" t="str">
        <f>CONCATENATE("(",ROUND((F135/$H137)*100,1),")")</f>
        <v>(19.7)</v>
      </c>
      <c r="H135" s="302">
        <f>SUM(B135,D135,F135)</f>
        <v>9.7590000000262975</v>
      </c>
      <c r="I135" s="299" t="str">
        <f>CONCATENATE("(",ROUND((H135/$H137)*100,1),")")</f>
        <v>(78.6)</v>
      </c>
      <c r="K135" s="302">
        <f>B140-B135</f>
        <v>-0.15542159111874732</v>
      </c>
      <c r="L135" s="302">
        <f>D140-D135</f>
        <v>7.202487488672249E-6</v>
      </c>
      <c r="M135" s="302">
        <f>F140-F135</f>
        <v>-2.7801931563664173E-2</v>
      </c>
      <c r="N135" s="302">
        <f>SUM(K135:M135)</f>
        <v>-0.18321632019492282</v>
      </c>
    </row>
    <row r="136" spans="1:14" x14ac:dyDescent="0.2">
      <c r="A136" s="282" t="s">
        <v>365</v>
      </c>
      <c r="B136" s="302">
        <f>'Ind T6'!L53</f>
        <v>2.1789999999773229</v>
      </c>
      <c r="C136" s="299" t="str">
        <f>CONCATENATE("(",ROUND((B136/$H137)*100,1),")")</f>
        <v>(17.5)</v>
      </c>
      <c r="D136" s="302">
        <f>'Ind T6'!M53</f>
        <v>0.48499999999636967</v>
      </c>
      <c r="E136" s="299" t="str">
        <f>CONCATENATE("(",ROUND((D136/$H137)*100,1),")")</f>
        <v>(3.9)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2.6639999999736927</v>
      </c>
      <c r="I136" s="299" t="str">
        <f>CONCATENATE("(",ROUND((H136/$H137)*100,1),")")</f>
        <v>(21.4)</v>
      </c>
      <c r="K136" s="302">
        <f t="shared" ref="K136:K137" si="112">B141-B136</f>
        <v>-1.3822802407355006E-2</v>
      </c>
      <c r="L136" s="302">
        <f t="shared" ref="L136:L137" si="113">D141-D136</f>
        <v>-6.9608773977138938E-3</v>
      </c>
      <c r="M136" s="302">
        <f t="shared" ref="M136:M137" si="114">F141-F136</f>
        <v>0</v>
      </c>
      <c r="N136" s="302">
        <f t="shared" ref="N136:N137" si="115">SUM(K136:M136)</f>
        <v>-2.07836798050689E-2</v>
      </c>
    </row>
    <row r="137" spans="1:14" x14ac:dyDescent="0.2">
      <c r="A137" s="282" t="s">
        <v>363</v>
      </c>
      <c r="B137" s="302">
        <f>SUM(B135:B136)</f>
        <v>9.4019999999778179</v>
      </c>
      <c r="C137" s="299" t="str">
        <f>CONCATENATE("(",ROUND((B137/$H137)*100,1),")")</f>
        <v>(75.7)</v>
      </c>
      <c r="D137" s="302">
        <f>SUM(D135:D136)</f>
        <v>0.5729999999960238</v>
      </c>
      <c r="E137" s="299" t="str">
        <f>CONCATENATE("(",ROUND((D137/$H137)*100,1),")")</f>
        <v>(4.6)</v>
      </c>
      <c r="F137" s="302">
        <f>SUM(F135:F136)</f>
        <v>2.4480000000261475</v>
      </c>
      <c r="G137" s="299" t="str">
        <f>CONCATENATE("(",ROUND((F137/$H137)*100,1),")")</f>
        <v>(19.7)</v>
      </c>
      <c r="H137" s="302">
        <f>SUM(H135:H136)</f>
        <v>12.422999999999991</v>
      </c>
      <c r="I137" s="299" t="str">
        <f>CONCATENATE("(",ROUND((H137/$H137)*100,1),")")</f>
        <v>(100)</v>
      </c>
      <c r="K137" s="302">
        <f t="shared" si="112"/>
        <v>-0.16924439352610143</v>
      </c>
      <c r="L137" s="302">
        <f t="shared" si="113"/>
        <v>-6.9536749102252493E-3</v>
      </c>
      <c r="M137" s="302">
        <f t="shared" si="114"/>
        <v>-2.7801931563664173E-2</v>
      </c>
      <c r="N137" s="302">
        <f t="shared" si="115"/>
        <v>-0.20399999999999086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7.0675784088817482</v>
      </c>
      <c r="C140" s="299" t="str">
        <f>CONCATENATE("(",ROUND((B140/$H142)*100,1),")")</f>
        <v>(57.8)</v>
      </c>
      <c r="D140" s="302">
        <f>'Ind T6'!R54</f>
        <v>8.8007202487142819E-2</v>
      </c>
      <c r="E140" s="299" t="str">
        <f>CONCATENATE("(",ROUND((D140/$H142)*100,1),")")</f>
        <v>(0.7)</v>
      </c>
      <c r="F140" s="302">
        <f>'Ind T6'!S54</f>
        <v>2.4201980684624833</v>
      </c>
      <c r="G140" s="299" t="str">
        <f>CONCATENATE("(",ROUND((F140/$H142)*100,1),")")</f>
        <v>(19.8)</v>
      </c>
      <c r="H140" s="302">
        <f>SUM(B140,D140,F140)</f>
        <v>9.5757836798313747</v>
      </c>
      <c r="I140" s="299" t="str">
        <f>CONCATENATE("(",ROUND((H140/$H142)*100,1),")")</f>
        <v>(78.4)</v>
      </c>
      <c r="K140" s="302">
        <f>B145-B140</f>
        <v>5.2993524569515671E-2</v>
      </c>
      <c r="L140" s="302">
        <f>D145-D140</f>
        <v>5.0002679910053499E-3</v>
      </c>
      <c r="M140" s="302">
        <f>F145-F140</f>
        <v>7.7002509936841879E-2</v>
      </c>
      <c r="N140" s="302">
        <f>SUM(K140:M140)</f>
        <v>0.13499630249736289</v>
      </c>
    </row>
    <row r="141" spans="1:14" x14ac:dyDescent="0.2">
      <c r="A141" s="282" t="s">
        <v>365</v>
      </c>
      <c r="B141" s="302">
        <f>'Ind T6'!Q53</f>
        <v>2.1651771975699678</v>
      </c>
      <c r="C141" s="299" t="str">
        <f>CONCATENATE("(",ROUND((B141/$H142)*100,1),")")</f>
        <v>(17.7)</v>
      </c>
      <c r="D141" s="302">
        <f>'Ind T6'!R53</f>
        <v>0.47803912259865577</v>
      </c>
      <c r="E141" s="299" t="str">
        <f>CONCATENATE("(",ROUND((D141/$H142)*100,1),")")</f>
        <v>(3.9)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2.6432163201686238</v>
      </c>
      <c r="I141" s="299" t="str">
        <f>CONCATENATE("(",ROUND((H141/$H142)*100,1),")")</f>
        <v>(21.6)</v>
      </c>
      <c r="K141" s="302">
        <f t="shared" ref="K141:K142" si="117">B146-B141</f>
        <v>8.7003700494689973E-2</v>
      </c>
      <c r="L141" s="302">
        <f t="shared" ref="L141:L142" si="118">D146-D141</f>
        <v>8.9999970079749358E-3</v>
      </c>
      <c r="M141" s="302">
        <f t="shared" ref="M141:M142" si="119">F146-F141</f>
        <v>0</v>
      </c>
      <c r="N141" s="302">
        <f t="shared" ref="N141:N142" si="120">SUM(K141:M141)</f>
        <v>9.6003697502664909E-2</v>
      </c>
    </row>
    <row r="142" spans="1:14" x14ac:dyDescent="0.2">
      <c r="A142" s="282" t="s">
        <v>363</v>
      </c>
      <c r="B142" s="302">
        <f>SUM(B140:B141)</f>
        <v>9.2327556064517164</v>
      </c>
      <c r="C142" s="299" t="str">
        <f>CONCATENATE("(",ROUND((B142/$H142)*100,1),")")</f>
        <v>(75.6)</v>
      </c>
      <c r="D142" s="302">
        <f>SUM(D140:D141)</f>
        <v>0.56604632508579855</v>
      </c>
      <c r="E142" s="299" t="str">
        <f>CONCATENATE("(",ROUND((D142/$H142)*100,1),")")</f>
        <v>(4.6)</v>
      </c>
      <c r="F142" s="302">
        <f>SUM(F140:F141)</f>
        <v>2.4201980684624833</v>
      </c>
      <c r="G142" s="299" t="str">
        <f>CONCATENATE("(",ROUND((F142/$H142)*100,1),")")</f>
        <v>(19.8)</v>
      </c>
      <c r="H142" s="302">
        <f>SUM(H140:H141)</f>
        <v>12.218999999999998</v>
      </c>
      <c r="I142" s="299" t="str">
        <f>CONCATENATE("(",ROUND((H142/$H142)*100,1),")")</f>
        <v>(100)</v>
      </c>
      <c r="K142" s="302">
        <f t="shared" si="117"/>
        <v>0.13999722506420476</v>
      </c>
      <c r="L142" s="302">
        <f t="shared" si="118"/>
        <v>1.4000264998980327E-2</v>
      </c>
      <c r="M142" s="302">
        <f t="shared" si="119"/>
        <v>7.7002509936841879E-2</v>
      </c>
      <c r="N142" s="302">
        <f t="shared" si="120"/>
        <v>0.23100000000002696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7.1205719334512638</v>
      </c>
      <c r="C145" s="299" t="str">
        <f>CONCATENATE("(",ROUND((B145/$H147)*100,1),")")</f>
        <v>(57.2)</v>
      </c>
      <c r="D145" s="302">
        <f>'Ind T6'!W54</f>
        <v>9.3007470478148169E-2</v>
      </c>
      <c r="E145" s="299" t="str">
        <f>CONCATENATE("(",ROUND((D145/$H147)*100,1),")")</f>
        <v>(0.7)</v>
      </c>
      <c r="F145" s="302">
        <f>'Ind T6'!X54</f>
        <v>2.4972005783993252</v>
      </c>
      <c r="G145" s="299" t="str">
        <f>CONCATENATE("(",ROUND((F145/$H147)*100,1),")")</f>
        <v>(20.1)</v>
      </c>
      <c r="H145" s="302">
        <f>SUM(B145,D145,F145)</f>
        <v>9.710779982328738</v>
      </c>
      <c r="I145" s="299" t="str">
        <f>CONCATENATE("(",ROUND((H145/$H147)*100,1),")")</f>
        <v>(78)</v>
      </c>
      <c r="K145" s="302">
        <f>B145-B135</f>
        <v>-0.10242806654923164</v>
      </c>
      <c r="L145" s="302">
        <f>D145-D135</f>
        <v>5.0074704784940222E-3</v>
      </c>
      <c r="M145" s="302">
        <f>F145-F135</f>
        <v>4.9200578373177706E-2</v>
      </c>
      <c r="N145" s="302">
        <f>SUM(K145:M145)</f>
        <v>-4.8220017697559917E-2</v>
      </c>
    </row>
    <row r="146" spans="1:14" x14ac:dyDescent="0.2">
      <c r="A146" s="282" t="s">
        <v>365</v>
      </c>
      <c r="B146" s="302">
        <f>'Ind T6'!V53</f>
        <v>2.2521808980646578</v>
      </c>
      <c r="C146" s="299" t="str">
        <f>CONCATENATE("(",ROUND((B146/$H147)*100,1),")")</f>
        <v>(18.1)</v>
      </c>
      <c r="D146" s="302">
        <f>'Ind T6'!W53</f>
        <v>0.48703911960663071</v>
      </c>
      <c r="E146" s="299" t="str">
        <f>CONCATENATE("(",ROUND((D146/$H147)*100,1),")")</f>
        <v>(3.9)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2.7392200176712884</v>
      </c>
      <c r="I146" s="299" t="str">
        <f>CONCATENATE("(",ROUND((H146/$H147)*100,1),")")</f>
        <v>(22)</v>
      </c>
      <c r="K146" s="302">
        <f t="shared" ref="K146:K147" si="122">B146-B136</f>
        <v>7.3180898087334967E-2</v>
      </c>
      <c r="L146" s="302">
        <f t="shared" ref="L146:L147" si="123">D146-D136</f>
        <v>2.039119610261042E-3</v>
      </c>
      <c r="M146" s="302">
        <f t="shared" ref="M146:M147" si="124">F146-F136</f>
        <v>0</v>
      </c>
      <c r="N146" s="302">
        <f t="shared" ref="N146:N147" si="125">SUM(K146:M146)</f>
        <v>7.5220017697596009E-2</v>
      </c>
    </row>
    <row r="147" spans="1:14" x14ac:dyDescent="0.2">
      <c r="A147" s="282" t="s">
        <v>363</v>
      </c>
      <c r="B147" s="302">
        <f>SUM(B145:B146)</f>
        <v>9.3727528315159212</v>
      </c>
      <c r="C147" s="299" t="str">
        <f>CONCATENATE("(",ROUND((B147/$H147)*100,1),")")</f>
        <v>(75.3)</v>
      </c>
      <c r="D147" s="302">
        <f>SUM(D145:D146)</f>
        <v>0.58004659008477888</v>
      </c>
      <c r="E147" s="299" t="str">
        <f>CONCATENATE("(",ROUND((D147/$H147)*100,1),")")</f>
        <v>(4.7)</v>
      </c>
      <c r="F147" s="302">
        <f>SUM(F145:F146)</f>
        <v>2.4972005783993252</v>
      </c>
      <c r="G147" s="299" t="str">
        <f>CONCATENATE("(",ROUND((F147/$H147)*100,1),")")</f>
        <v>(20.1)</v>
      </c>
      <c r="H147" s="302">
        <f>SUM(H145:H146)</f>
        <v>12.450000000000026</v>
      </c>
      <c r="I147" s="299" t="str">
        <f>CONCATENATE("(",ROUND((H147/$H147)*100,1),")")</f>
        <v>(100)</v>
      </c>
      <c r="K147" s="302">
        <f t="shared" si="122"/>
        <v>-2.9247168461896678E-2</v>
      </c>
      <c r="L147" s="302">
        <f t="shared" si="123"/>
        <v>7.0465900887550781E-3</v>
      </c>
      <c r="M147" s="302">
        <f t="shared" si="124"/>
        <v>4.9200578373177706E-2</v>
      </c>
      <c r="N147" s="302">
        <f t="shared" si="125"/>
        <v>2.7000000000036106E-2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11.266389005204863</v>
      </c>
      <c r="C156" s="299" t="str">
        <f>CONCATENATE("(",ROUND((B156/$H158)*100,1),")")</f>
        <v>(67.4)</v>
      </c>
      <c r="D156" s="302">
        <f>'Ind T6'!M63</f>
        <v>0.62429861816304821</v>
      </c>
      <c r="E156" s="299" t="str">
        <f>CONCATENATE("(",ROUND((D156/$H158)*100,1),")")</f>
        <v>(3.7)</v>
      </c>
      <c r="F156" s="302">
        <f>'Ind T6'!N63</f>
        <v>1.3076254710549438</v>
      </c>
      <c r="G156" s="299" t="str">
        <f>CONCATENATE("(",ROUND((F156/$H158)*100,1),")")</f>
        <v>(7.8)</v>
      </c>
      <c r="H156" s="302">
        <f>SUM(B156,D156,F156)</f>
        <v>13.198313094422854</v>
      </c>
      <c r="I156" s="299" t="str">
        <f>CONCATENATE("(",ROUND((H156/$H158)*100,1),")")</f>
        <v>(78.9)</v>
      </c>
      <c r="K156" s="302">
        <f>B161-B156</f>
        <v>0.92863951597099437</v>
      </c>
      <c r="L156" s="302">
        <f>D161-D156</f>
        <v>5.9039184767304076E-2</v>
      </c>
      <c r="M156" s="302">
        <f>F161-F156</f>
        <v>6.4052607693606989E-2</v>
      </c>
      <c r="N156" s="302">
        <f>SUM(K156:M156)</f>
        <v>1.0517313084319055</v>
      </c>
    </row>
    <row r="157" spans="1:14" x14ac:dyDescent="0.2">
      <c r="A157" s="282" t="s">
        <v>365</v>
      </c>
      <c r="B157" s="302">
        <f>'Ind T6'!L62</f>
        <v>2.300100197425563</v>
      </c>
      <c r="C157" s="299" t="str">
        <f>CONCATENATE("(",ROUND((B157/$H158)*100,1),")")</f>
        <v>(13.8)</v>
      </c>
      <c r="D157" s="302">
        <f>'Ind T6'!M62</f>
        <v>1.1465484237708381</v>
      </c>
      <c r="E157" s="299" t="str">
        <f>CONCATENATE("(",ROUND((D157/$H158)*100,1),")")</f>
        <v>(6.9)</v>
      </c>
      <c r="F157" s="302">
        <f>'Ind T6'!N62</f>
        <v>8.0038284380754166E-2</v>
      </c>
      <c r="G157" s="299" t="str">
        <f>CONCATENATE("(",ROUND((F157/$H158)*100,1),")")</f>
        <v>(0.5)</v>
      </c>
      <c r="H157" s="302">
        <f t="shared" ref="H157" si="126">SUM(B157,D157,F157)</f>
        <v>3.5266869055771553</v>
      </c>
      <c r="I157" s="299" t="str">
        <f>CONCATENATE("(",ROUND((H157/$H158)*100,1),")")</f>
        <v>(21.1)</v>
      </c>
      <c r="K157" s="302">
        <f t="shared" ref="K157:K158" si="127">B162-B157</f>
        <v>0.30418721263947557</v>
      </c>
      <c r="L157" s="302">
        <f t="shared" ref="L157:L158" si="128">D162-D157</f>
        <v>0.11907722882563099</v>
      </c>
      <c r="M157" s="302">
        <f t="shared" ref="M157:M158" si="129">F162-F157</f>
        <v>6.0042501030102835E-3</v>
      </c>
      <c r="N157" s="302">
        <f t="shared" ref="N157:N158" si="130">SUM(K157:M157)</f>
        <v>0.42926869156811687</v>
      </c>
    </row>
    <row r="158" spans="1:14" x14ac:dyDescent="0.2">
      <c r="A158" s="282" t="s">
        <v>363</v>
      </c>
      <c r="B158" s="302">
        <f>SUM(B156:B157)</f>
        <v>13.566489202630425</v>
      </c>
      <c r="C158" s="299" t="str">
        <f>CONCATENATE("(",ROUND((B158/$H158)*100,1),")")</f>
        <v>(81.1)</v>
      </c>
      <c r="D158" s="302">
        <f>SUM(D156:D157)</f>
        <v>1.7708470419338864</v>
      </c>
      <c r="E158" s="299" t="str">
        <f>CONCATENATE("(",ROUND((D158/$H158)*100,1),")")</f>
        <v>(10.6)</v>
      </c>
      <c r="F158" s="302">
        <f>SUM(F156:F157)</f>
        <v>1.3876637554356979</v>
      </c>
      <c r="G158" s="299" t="str">
        <f>CONCATENATE("(",ROUND((F158/$H158)*100,1),")")</f>
        <v>(8.3)</v>
      </c>
      <c r="H158" s="302">
        <f>SUM(H156:H157)</f>
        <v>16.725000000000009</v>
      </c>
      <c r="I158" s="299" t="str">
        <f>CONCATENATE("(",ROUND((H158/$H158)*100,1),")")</f>
        <v>(100)</v>
      </c>
      <c r="K158" s="302">
        <f t="shared" si="127"/>
        <v>1.2328267286104708</v>
      </c>
      <c r="L158" s="302">
        <f t="shared" si="128"/>
        <v>0.17811641359293495</v>
      </c>
      <c r="M158" s="302">
        <f t="shared" si="129"/>
        <v>7.0056857796617411E-2</v>
      </c>
      <c r="N158" s="302">
        <f t="shared" si="130"/>
        <v>1.4810000000000232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12.195028521175857</v>
      </c>
      <c r="C161" s="299" t="str">
        <f>CONCATENATE("(",ROUND((B161/$H163)*100,1),")")</f>
        <v>(67)</v>
      </c>
      <c r="D161" s="302">
        <f>'Ind T6'!R63</f>
        <v>0.68333780293035229</v>
      </c>
      <c r="E161" s="299" t="str">
        <f>CONCATENATE("(",ROUND((D161/$H163)*100,1),")")</f>
        <v>(3.8)</v>
      </c>
      <c r="F161" s="302">
        <f>'Ind T6'!S63</f>
        <v>1.3716780787485507</v>
      </c>
      <c r="G161" s="299" t="str">
        <f>CONCATENATE("(",ROUND((F161/$H163)*100,1),")")</f>
        <v>(7.5)</v>
      </c>
      <c r="H161" s="302">
        <f>SUM(B161,D161,F161)</f>
        <v>14.25004440285476</v>
      </c>
      <c r="I161" s="299" t="str">
        <f>CONCATENATE("(",ROUND((H161/$H163)*100,1),")")</f>
        <v>(78.3)</v>
      </c>
      <c r="K161" s="302">
        <f>B166-B161</f>
        <v>1.6555960361311772</v>
      </c>
      <c r="L161" s="302">
        <f>D166-D161</f>
        <v>0.10603974514877612</v>
      </c>
      <c r="M161" s="302">
        <f>F166-F161</f>
        <v>7.801528899347665E-2</v>
      </c>
      <c r="N161" s="302">
        <f>SUM(K161:M161)</f>
        <v>1.8396510702734299</v>
      </c>
    </row>
    <row r="162" spans="1:14" x14ac:dyDescent="0.2">
      <c r="A162" s="282" t="s">
        <v>365</v>
      </c>
      <c r="B162" s="302">
        <f>'Ind T6'!Q62</f>
        <v>2.6042874100650386</v>
      </c>
      <c r="C162" s="299" t="str">
        <f>CONCATENATE("(",ROUND((B162/$H163)*100,1),")")</f>
        <v>(14.3)</v>
      </c>
      <c r="D162" s="302">
        <f>'Ind T6'!R62</f>
        <v>1.2656256525964691</v>
      </c>
      <c r="E162" s="299" t="str">
        <f>CONCATENATE("(",ROUND((D162/$H163)*100,1),")")</f>
        <v>(7)</v>
      </c>
      <c r="F162" s="302">
        <f>'Ind T6'!S62</f>
        <v>8.6042534483764449E-2</v>
      </c>
      <c r="G162" s="299" t="str">
        <f>CONCATENATE("(",ROUND((F162/$H163)*100,1),")")</f>
        <v>(0.5)</v>
      </c>
      <c r="H162" s="302">
        <f t="shared" ref="H162" si="131">SUM(B162,D162,F162)</f>
        <v>3.9559555971452718</v>
      </c>
      <c r="I162" s="299" t="str">
        <f>CONCATENATE("(",ROUND((H162/$H163)*100,1),")")</f>
        <v>(21.7)</v>
      </c>
      <c r="K162" s="302">
        <f t="shared" ref="K162:K163" si="132">B167-B162</f>
        <v>0.62725819247226555</v>
      </c>
      <c r="L162" s="302">
        <f t="shared" ref="L162:L163" si="133">D167-D162</f>
        <v>0.22408685581226795</v>
      </c>
      <c r="M162" s="302">
        <f t="shared" ref="M162:M163" si="134">F167-F162</f>
        <v>1.1003881442012989E-2</v>
      </c>
      <c r="N162" s="302">
        <f t="shared" ref="N162:N163" si="135">SUM(K162:M162)</f>
        <v>0.86234892972654653</v>
      </c>
    </row>
    <row r="163" spans="1:14" x14ac:dyDescent="0.2">
      <c r="A163" s="282" t="s">
        <v>363</v>
      </c>
      <c r="B163" s="302">
        <f>SUM(B161:B162)</f>
        <v>14.799315931240896</v>
      </c>
      <c r="C163" s="299" t="str">
        <f>CONCATENATE("(",ROUND((B163/$H163)*100,1),")")</f>
        <v>(81.3)</v>
      </c>
      <c r="D163" s="302">
        <f>SUM(D161:D162)</f>
        <v>1.9489634555268214</v>
      </c>
      <c r="E163" s="299" t="str">
        <f>CONCATENATE("(",ROUND((D163/$H163)*100,1),")")</f>
        <v>(10.7)</v>
      </c>
      <c r="F163" s="302">
        <f>SUM(F161:F162)</f>
        <v>1.4577206132323153</v>
      </c>
      <c r="G163" s="299" t="str">
        <f>CONCATENATE("(",ROUND((F163/$H163)*100,1),")")</f>
        <v>(8)</v>
      </c>
      <c r="H163" s="302">
        <f>SUM(H161:H162)</f>
        <v>18.206000000000031</v>
      </c>
      <c r="I163" s="299" t="str">
        <f>CONCATENATE("(",ROUND((H163/$H163)*100,1),")")</f>
        <v>(100)</v>
      </c>
      <c r="K163" s="302">
        <f t="shared" si="132"/>
        <v>2.2828542286034423</v>
      </c>
      <c r="L163" s="302">
        <f t="shared" si="133"/>
        <v>0.33012660096104418</v>
      </c>
      <c r="M163" s="302">
        <f t="shared" si="134"/>
        <v>8.9019170435489459E-2</v>
      </c>
      <c r="N163" s="302">
        <f t="shared" si="135"/>
        <v>2.701999999999976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13.850624557307034</v>
      </c>
      <c r="C166" s="299" t="str">
        <f>CONCATENATE("(",ROUND((B166/$H168)*100,1),")")</f>
        <v>(66.2)</v>
      </c>
      <c r="D166" s="302">
        <f>'Ind T6'!W63</f>
        <v>0.78937754807912841</v>
      </c>
      <c r="E166" s="299" t="str">
        <f>CONCATENATE("(",ROUND((D166/$H168)*100,1),")")</f>
        <v>(3.8)</v>
      </c>
      <c r="F166" s="302">
        <f>'Ind T6'!X63</f>
        <v>1.4496933677420274</v>
      </c>
      <c r="G166" s="299" t="str">
        <f>CONCATENATE("(",ROUND((F166/$H168)*100,1),")")</f>
        <v>(6.9)</v>
      </c>
      <c r="H166" s="302">
        <f>SUM(B166,D166,F166)</f>
        <v>16.089695473128192</v>
      </c>
      <c r="I166" s="299" t="str">
        <f>CONCATENATE("(",ROUND((H166/$H168)*100,1),")")</f>
        <v>(77)</v>
      </c>
      <c r="K166" s="302">
        <f>B166-B156</f>
        <v>2.5842355521021716</v>
      </c>
      <c r="L166" s="302">
        <f>D166-D156</f>
        <v>0.1650789299160802</v>
      </c>
      <c r="M166" s="302">
        <f>F166-F156</f>
        <v>0.14206789668708364</v>
      </c>
      <c r="N166" s="302">
        <f>SUM(K166:M166)</f>
        <v>2.8913823787053357</v>
      </c>
    </row>
    <row r="167" spans="1:14" x14ac:dyDescent="0.2">
      <c r="A167" s="282" t="s">
        <v>365</v>
      </c>
      <c r="B167" s="302">
        <f>'Ind T6'!V62</f>
        <v>3.2315456025373042</v>
      </c>
      <c r="C167" s="299" t="str">
        <f>CONCATENATE("(",ROUND((B167/$H168)*100,1),")")</f>
        <v>(15.5)</v>
      </c>
      <c r="D167" s="302">
        <f>'Ind T6'!W62</f>
        <v>1.489712508408737</v>
      </c>
      <c r="E167" s="299" t="str">
        <f>CONCATENATE("(",ROUND((D167/$H168)*100,1),")")</f>
        <v>(7.1)</v>
      </c>
      <c r="F167" s="302">
        <f>'Ind T6'!X62</f>
        <v>9.7046415925777438E-2</v>
      </c>
      <c r="G167" s="299" t="str">
        <f>CONCATENATE("(",ROUND((F167/$H168)*100,1),")")</f>
        <v>(0.5)</v>
      </c>
      <c r="H167" s="302">
        <f t="shared" ref="H167" si="136">SUM(B167,D167,F167)</f>
        <v>4.8183045268718185</v>
      </c>
      <c r="I167" s="299" t="str">
        <f>CONCATENATE("(",ROUND((H167/$H168)*100,1),")")</f>
        <v>(23)</v>
      </c>
      <c r="K167" s="302">
        <f t="shared" ref="K167:K168" si="137">B167-B157</f>
        <v>0.93144540511174112</v>
      </c>
      <c r="L167" s="302">
        <f t="shared" ref="L167:L168" si="138">D167-D157</f>
        <v>0.34316408463789894</v>
      </c>
      <c r="M167" s="302">
        <f t="shared" ref="M167:M168" si="139">F167-F157</f>
        <v>1.7008131545023272E-2</v>
      </c>
      <c r="N167" s="302">
        <f t="shared" ref="N167:N168" si="140">SUM(K167:M167)</f>
        <v>1.2916176212946633</v>
      </c>
    </row>
    <row r="168" spans="1:14" x14ac:dyDescent="0.2">
      <c r="A168" s="282" t="s">
        <v>363</v>
      </c>
      <c r="B168" s="302">
        <f>SUM(B166:B167)</f>
        <v>17.082170159844338</v>
      </c>
      <c r="C168" s="299" t="str">
        <f>CONCATENATE("(",ROUND((B168/$H168)*100,1),")")</f>
        <v>(81.7)</v>
      </c>
      <c r="D168" s="302">
        <f>SUM(D166:D167)</f>
        <v>2.2790900564878656</v>
      </c>
      <c r="E168" s="299" t="str">
        <f>CONCATENATE("(",ROUND((D168/$H168)*100,1),")")</f>
        <v>(10.9)</v>
      </c>
      <c r="F168" s="302">
        <f>SUM(F166:F167)</f>
        <v>1.5467397836678047</v>
      </c>
      <c r="G168" s="299" t="str">
        <f>CONCATENATE("(",ROUND((F168/$H168)*100,1),")")</f>
        <v>(7.4)</v>
      </c>
      <c r="H168" s="302">
        <f>SUM(H166:H167)</f>
        <v>20.908000000000008</v>
      </c>
      <c r="I168" s="299" t="str">
        <f>CONCATENATE("(",ROUND((H168/$H168)*100,1),")")</f>
        <v>(100)</v>
      </c>
      <c r="K168" s="302">
        <f t="shared" si="137"/>
        <v>3.5156809572139132</v>
      </c>
      <c r="L168" s="302">
        <f t="shared" si="138"/>
        <v>0.50824301455397913</v>
      </c>
      <c r="M168" s="302">
        <f t="shared" si="139"/>
        <v>0.15907602823210687</v>
      </c>
      <c r="N168" s="302">
        <f t="shared" si="140"/>
        <v>4.1829999999999998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140.52128124501036</v>
      </c>
      <c r="C177" s="299" t="str">
        <f>CONCATENATE("(",ROUND((B177/$H179)*100,1),")")</f>
        <v>(47.2)</v>
      </c>
      <c r="D177" s="302">
        <f>'Ind T6'!M72</f>
        <v>14.049528211844526</v>
      </c>
      <c r="E177" s="299" t="str">
        <f>CONCATENATE("(",ROUND((D177/$H179)*100,1),")")</f>
        <v>(4.7)</v>
      </c>
      <c r="F177" s="302">
        <f>'Ind T6'!N72</f>
        <v>88.433030382317355</v>
      </c>
      <c r="G177" s="299" t="str">
        <f>CONCATENATE("(",ROUND((F177/$H179)*100,1),")")</f>
        <v>(29.7)</v>
      </c>
      <c r="H177" s="302">
        <f>SUM(B177,D177,F177)</f>
        <v>243.00383983917223</v>
      </c>
      <c r="I177" s="299" t="str">
        <f>CONCATENATE("(",ROUND((H177/$H179)*100,1),")")</f>
        <v>(81.6)</v>
      </c>
      <c r="K177" s="302">
        <f>B182-B177</f>
        <v>13.660055544225855</v>
      </c>
      <c r="L177" s="302">
        <f>D182-D177</f>
        <v>1.847990968160838</v>
      </c>
      <c r="M177" s="302">
        <f>F182-F177</f>
        <v>10.819967698792766</v>
      </c>
      <c r="N177" s="302">
        <f>SUM(K177:M177)</f>
        <v>26.328014211179458</v>
      </c>
    </row>
    <row r="178" spans="1:14" x14ac:dyDescent="0.2">
      <c r="A178" s="282" t="s">
        <v>365</v>
      </c>
      <c r="B178" s="302">
        <f>'Ind T6'!L71</f>
        <v>32.432910891567765</v>
      </c>
      <c r="C178" s="299" t="str">
        <f>CONCATENATE("(",ROUND((B178/$H179)*100,1),")")</f>
        <v>(10.9)</v>
      </c>
      <c r="D178" s="302">
        <f>'Ind T6'!M71</f>
        <v>17.653407192420381</v>
      </c>
      <c r="E178" s="299" t="str">
        <f>CONCATENATE("(",ROUND((D178/$H179)*100,1),")")</f>
        <v>(5.9)</v>
      </c>
      <c r="F178" s="302">
        <f>'Ind T6'!N71</f>
        <v>4.7028420768389152</v>
      </c>
      <c r="G178" s="299" t="str">
        <f>CONCATENATE("(",ROUND((F178/$H179)*100,1),")")</f>
        <v>(1.6)</v>
      </c>
      <c r="H178" s="302">
        <f t="shared" ref="H178" si="141">SUM(B178,D178,F178)</f>
        <v>54.789160160827059</v>
      </c>
      <c r="I178" s="299" t="str">
        <f>CONCATENATE("(",ROUND((H178/$H179)*100,1),")")</f>
        <v>(18.4)</v>
      </c>
      <c r="K178" s="302">
        <f t="shared" ref="K178:K179" si="142">B183-B178</f>
        <v>3.7639943351483822</v>
      </c>
      <c r="L178" s="302">
        <f t="shared" ref="L178:L179" si="143">D183-D178</f>
        <v>2.1789929772081074</v>
      </c>
      <c r="M178" s="302">
        <f t="shared" ref="M178:M179" si="144">F183-F178</f>
        <v>0.56899847646430857</v>
      </c>
      <c r="N178" s="302">
        <f t="shared" ref="N178:N179" si="145">SUM(K178:M178)</f>
        <v>6.5119857888207981</v>
      </c>
    </row>
    <row r="179" spans="1:14" x14ac:dyDescent="0.2">
      <c r="A179" s="282" t="s">
        <v>363</v>
      </c>
      <c r="B179" s="302">
        <f>SUM(B177:B178)</f>
        <v>172.95419213657811</v>
      </c>
      <c r="C179" s="299" t="str">
        <f>CONCATENATE("(",ROUND((B179/$H179)*100,1),")")</f>
        <v>(58.1)</v>
      </c>
      <c r="D179" s="302">
        <f>SUM(D177:D178)</f>
        <v>31.702935404264906</v>
      </c>
      <c r="E179" s="299" t="str">
        <f>CONCATENATE("(",ROUND((D179/$H179)*100,1),")")</f>
        <v>(10.6)</v>
      </c>
      <c r="F179" s="302">
        <f>SUM(F177:F178)</f>
        <v>93.135872459156275</v>
      </c>
      <c r="G179" s="299" t="str">
        <f>CONCATENATE("(",ROUND((F179/$H179)*100,1),")")</f>
        <v>(31.3)</v>
      </c>
      <c r="H179" s="302">
        <f>SUM(H177:H178)</f>
        <v>297.79299999999927</v>
      </c>
      <c r="I179" s="299" t="str">
        <f>CONCATENATE("(",ROUND((H179/$H179)*100,1),")")</f>
        <v>(100)</v>
      </c>
      <c r="K179" s="302">
        <f t="shared" si="142"/>
        <v>17.424049879374252</v>
      </c>
      <c r="L179" s="302">
        <f t="shared" si="143"/>
        <v>4.0269839453689471</v>
      </c>
      <c r="M179" s="302">
        <f t="shared" si="144"/>
        <v>11.388966175257067</v>
      </c>
      <c r="N179" s="302">
        <f t="shared" si="145"/>
        <v>32.840000000000266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154.18133678923621</v>
      </c>
      <c r="C182" s="299" t="str">
        <f>CONCATENATE("(",ROUND((B182/$H184)*100,1),")")</f>
        <v>(46.6)</v>
      </c>
      <c r="D182" s="302">
        <f>'Ind T6'!R72</f>
        <v>15.897519180005364</v>
      </c>
      <c r="E182" s="299" t="str">
        <f>CONCATENATE("(",ROUND((D182/$H184)*100,1),")")</f>
        <v>(4.8)</v>
      </c>
      <c r="F182" s="302">
        <f>'Ind T6'!S72</f>
        <v>99.252998081110121</v>
      </c>
      <c r="G182" s="299" t="str">
        <f>CONCATENATE("(",ROUND((F182/$H184)*100,1),")")</f>
        <v>(30)</v>
      </c>
      <c r="H182" s="302">
        <f>SUM(B182,D182,F182)</f>
        <v>269.33185405035169</v>
      </c>
      <c r="I182" s="299" t="str">
        <f>CONCATENATE("(",ROUND((H182/$H184)*100,1),")")</f>
        <v>(81.5)</v>
      </c>
      <c r="K182" s="302">
        <f>B187-B182</f>
        <v>17.716229582385949</v>
      </c>
      <c r="L182" s="302">
        <f>D187-D182</f>
        <v>3.0698812664164592</v>
      </c>
      <c r="M182" s="302">
        <f>F187-F182</f>
        <v>17.539310133819086</v>
      </c>
      <c r="N182" s="302">
        <f>SUM(K182:M182)</f>
        <v>38.325420982621495</v>
      </c>
    </row>
    <row r="183" spans="1:14" x14ac:dyDescent="0.2">
      <c r="A183" s="282" t="s">
        <v>365</v>
      </c>
      <c r="B183" s="302">
        <f>'Ind T6'!Q71</f>
        <v>36.196905226716147</v>
      </c>
      <c r="C183" s="299" t="str">
        <f>CONCATENATE("(",ROUND((B183/$H184)*100,1),")")</f>
        <v>(10.9)</v>
      </c>
      <c r="D183" s="302">
        <f>'Ind T6'!R71</f>
        <v>19.832400169628489</v>
      </c>
      <c r="E183" s="299" t="str">
        <f>CONCATENATE("(",ROUND((D183/$H184)*100,1),")")</f>
        <v>(6)</v>
      </c>
      <c r="F183" s="302">
        <f>'Ind T6'!S71</f>
        <v>5.2718405533032238</v>
      </c>
      <c r="G183" s="299" t="str">
        <f>CONCATENATE("(",ROUND((F183/$H184)*100,1),")")</f>
        <v>(1.6)</v>
      </c>
      <c r="H183" s="302">
        <f t="shared" ref="H183" si="146">SUM(B183,D183,F183)</f>
        <v>61.301145949647861</v>
      </c>
      <c r="I183" s="299" t="str">
        <f>CONCATENATE("(",ROUND((H183/$H184)*100,1),")")</f>
        <v>(18.5)</v>
      </c>
      <c r="K183" s="302">
        <f t="shared" ref="K183:K184" si="147">B188-B183</f>
        <v>6.0457594976484188</v>
      </c>
      <c r="L183" s="302">
        <f t="shared" ref="L183:L184" si="148">D188-D183</f>
        <v>3.5708600611619055</v>
      </c>
      <c r="M183" s="302">
        <f t="shared" ref="M183:M184" si="149">F188-F183</f>
        <v>1.0549594585690718</v>
      </c>
      <c r="N183" s="302">
        <f t="shared" ref="N183:N184" si="150">SUM(K183:M183)</f>
        <v>10.671579017379397</v>
      </c>
    </row>
    <row r="184" spans="1:14" x14ac:dyDescent="0.2">
      <c r="A184" s="282" t="s">
        <v>363</v>
      </c>
      <c r="B184" s="302">
        <f>SUM(B182:B183)</f>
        <v>190.37824201595237</v>
      </c>
      <c r="C184" s="299" t="str">
        <f>CONCATENATE("(",ROUND((B184/$H184)*100,1),")")</f>
        <v>(57.6)</v>
      </c>
      <c r="D184" s="302">
        <f>SUM(D182:D183)</f>
        <v>35.729919349633853</v>
      </c>
      <c r="E184" s="299" t="str">
        <f>CONCATENATE("(",ROUND((D184/$H184)*100,1),")")</f>
        <v>(10.8)</v>
      </c>
      <c r="F184" s="302">
        <f>SUM(F182:F183)</f>
        <v>104.52483863441334</v>
      </c>
      <c r="G184" s="299" t="str">
        <f>CONCATENATE("(",ROUND((F184/$H184)*100,1),")")</f>
        <v>(31.6)</v>
      </c>
      <c r="H184" s="302">
        <f>SUM(H182:H183)</f>
        <v>330.63299999999958</v>
      </c>
      <c r="I184" s="299" t="str">
        <f>CONCATENATE("(",ROUND((H184/$H184)*100,1),")")</f>
        <v>(100)</v>
      </c>
      <c r="K184" s="302">
        <f t="shared" si="147"/>
        <v>23.761989080034368</v>
      </c>
      <c r="L184" s="302">
        <f t="shared" si="148"/>
        <v>6.6407413275783611</v>
      </c>
      <c r="M184" s="302">
        <f t="shared" si="149"/>
        <v>18.594269592388159</v>
      </c>
      <c r="N184" s="302">
        <f t="shared" si="150"/>
        <v>48.997000000000888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171.89756637162216</v>
      </c>
      <c r="C187" s="299" t="str">
        <f>CONCATENATE("(",ROUND((B187/$H189)*100,1),")")</f>
        <v>(45.3)</v>
      </c>
      <c r="D187" s="302">
        <f>'Ind T6'!W72</f>
        <v>18.967400446421824</v>
      </c>
      <c r="E187" s="299" t="str">
        <f>CONCATENATE("(",ROUND((D187/$H189)*100,1),")")</f>
        <v>(5)</v>
      </c>
      <c r="F187" s="302">
        <f>'Ind T6'!X72</f>
        <v>116.79230821492921</v>
      </c>
      <c r="G187" s="299" t="str">
        <f>CONCATENATE("(",ROUND((F187/$H189)*100,1),")")</f>
        <v>(30.8)</v>
      </c>
      <c r="H187" s="302">
        <f>SUM(B187,D187,F187)</f>
        <v>307.65727503297319</v>
      </c>
      <c r="I187" s="299" t="str">
        <f>CONCATENATE("(",ROUND((H187/$H189)*100,1),")")</f>
        <v>(81)</v>
      </c>
      <c r="K187" s="302">
        <f>B187-B177</f>
        <v>31.376285126611805</v>
      </c>
      <c r="L187" s="302">
        <f>D187-D177</f>
        <v>4.9178722345772972</v>
      </c>
      <c r="M187" s="302">
        <f>F187-F177</f>
        <v>28.359277832611852</v>
      </c>
      <c r="N187" s="302">
        <f>SUM(K187:M187)</f>
        <v>64.653435193800959</v>
      </c>
    </row>
    <row r="188" spans="1:14" x14ac:dyDescent="0.2">
      <c r="A188" s="282" t="s">
        <v>365</v>
      </c>
      <c r="B188" s="302">
        <f>'Ind T6'!V71</f>
        <v>42.242664724364566</v>
      </c>
      <c r="C188" s="299" t="str">
        <f>CONCATENATE("(",ROUND((B188/$H189)*100,1),")")</f>
        <v>(11.1)</v>
      </c>
      <c r="D188" s="302">
        <f>'Ind T6'!W71</f>
        <v>23.403260230790394</v>
      </c>
      <c r="E188" s="299" t="str">
        <f>CONCATENATE("(",ROUND((D188/$H189)*100,1),")")</f>
        <v>(6.2)</v>
      </c>
      <c r="F188" s="302">
        <f>'Ind T6'!X71</f>
        <v>6.3268000118722956</v>
      </c>
      <c r="G188" s="299" t="str">
        <f>CONCATENATE("(",ROUND((F188/$H189)*100,1),")")</f>
        <v>(1.7)</v>
      </c>
      <c r="H188" s="302">
        <f t="shared" ref="H188" si="151">SUM(B188,D188,F188)</f>
        <v>71.972724967027247</v>
      </c>
      <c r="I188" s="299" t="str">
        <f>CONCATENATE("(",ROUND((H188/$H189)*100,1),")")</f>
        <v>(19)</v>
      </c>
      <c r="K188" s="302">
        <f t="shared" ref="K188:K189" si="152">B188-B178</f>
        <v>9.809753832796801</v>
      </c>
      <c r="L188" s="302">
        <f t="shared" ref="L188:L189" si="153">D188-D178</f>
        <v>5.7498530383700128</v>
      </c>
      <c r="M188" s="302">
        <f t="shared" ref="M188:M189" si="154">F188-F178</f>
        <v>1.6239579350333804</v>
      </c>
      <c r="N188" s="302">
        <f t="shared" ref="N188:N189" si="155">SUM(K188:M188)</f>
        <v>17.183564806200195</v>
      </c>
    </row>
    <row r="189" spans="1:14" x14ac:dyDescent="0.2">
      <c r="A189" s="282" t="s">
        <v>363</v>
      </c>
      <c r="B189" s="302">
        <f>SUM(B187:B188)</f>
        <v>214.14023109598673</v>
      </c>
      <c r="C189" s="299" t="str">
        <f>CONCATENATE("(",ROUND((B189/$H189)*100,1),")")</f>
        <v>(56.4)</v>
      </c>
      <c r="D189" s="302">
        <f>SUM(D187:D188)</f>
        <v>42.370660677212214</v>
      </c>
      <c r="E189" s="299" t="str">
        <f>CONCATENATE("(",ROUND((D189/$H189)*100,1),")")</f>
        <v>(11.2)</v>
      </c>
      <c r="F189" s="302">
        <f>SUM(F187:F188)</f>
        <v>123.1191082268015</v>
      </c>
      <c r="G189" s="299" t="str">
        <f>CONCATENATE("(",ROUND((F189/$H189)*100,1),")")</f>
        <v>(32.4)</v>
      </c>
      <c r="H189" s="302">
        <f>SUM(H187:H188)</f>
        <v>379.63000000000045</v>
      </c>
      <c r="I189" s="299" t="str">
        <f>CONCATENATE("(",ROUND((H189/$H189)*100,1),")")</f>
        <v>(100)</v>
      </c>
      <c r="K189" s="302">
        <f t="shared" si="152"/>
        <v>41.18603895940862</v>
      </c>
      <c r="L189" s="302">
        <f t="shared" si="153"/>
        <v>10.667725272947308</v>
      </c>
      <c r="M189" s="302">
        <f t="shared" si="154"/>
        <v>29.983235767645226</v>
      </c>
      <c r="N189" s="302">
        <f t="shared" si="155"/>
        <v>81.837000000001154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225.69370673466045</v>
      </c>
      <c r="C198" s="299" t="str">
        <f>CONCATENATE("(",ROUND((B198/$H200)*100,1),")")</f>
        <v>(35.3)</v>
      </c>
      <c r="D198" s="302">
        <f>'Ind T6'!M81</f>
        <v>81.144254093799049</v>
      </c>
      <c r="E198" s="299" t="str">
        <f>CONCATENATE("(",ROUND((D198/$H200)*100,1),")")</f>
        <v>(12.7)</v>
      </c>
      <c r="F198" s="302">
        <f>'Ind T6'!N81</f>
        <v>11.493035989242681</v>
      </c>
      <c r="G198" s="299" t="str">
        <f>CONCATENATE("(",ROUND((F198/$H200)*100,1),")")</f>
        <v>(1.8)</v>
      </c>
      <c r="H198" s="302">
        <f>SUM(B198,D198,F198)</f>
        <v>318.33099681770216</v>
      </c>
      <c r="I198" s="299" t="str">
        <f>CONCATENATE("(",ROUND((H198/$H200)*100,1),")")</f>
        <v>(49.8)</v>
      </c>
      <c r="K198" s="302">
        <f>B203-B198</f>
        <v>-1.8490609553325328</v>
      </c>
      <c r="L198" s="302">
        <f>D203-D198</f>
        <v>-1.0303808678553423</v>
      </c>
      <c r="M198" s="302">
        <f>F203-F198</f>
        <v>-0.13605396094636113</v>
      </c>
      <c r="N198" s="302">
        <f>SUM(K198:M198)</f>
        <v>-3.0154957841342362</v>
      </c>
    </row>
    <row r="199" spans="1:14" x14ac:dyDescent="0.2">
      <c r="A199" s="282" t="s">
        <v>365</v>
      </c>
      <c r="B199" s="302">
        <f>'Ind T6'!L80</f>
        <v>160.96250403594237</v>
      </c>
      <c r="C199" s="299" t="str">
        <f>CONCATENATE("(",ROUND((B199/$H200)*100,1),")")</f>
        <v>(25.2)</v>
      </c>
      <c r="D199" s="302">
        <f>'Ind T6'!M80</f>
        <v>147.82646290664044</v>
      </c>
      <c r="E199" s="299" t="str">
        <f>CONCATENATE("(",ROUND((D199/$H200)*100,1),")")</f>
        <v>(23.1)</v>
      </c>
      <c r="F199" s="302">
        <f>'Ind T6'!N80</f>
        <v>11.573036239715167</v>
      </c>
      <c r="G199" s="299" t="str">
        <f>CONCATENATE("(",ROUND((F199/$H200)*100,1),")")</f>
        <v>(1.8)</v>
      </c>
      <c r="H199" s="302">
        <f t="shared" ref="H199" si="156">SUM(B199,D199,F199)</f>
        <v>320.362003182298</v>
      </c>
      <c r="I199" s="299" t="str">
        <f>CONCATENATE("(",ROUND((H199/$H200)*100,1),")")</f>
        <v>(50.2)</v>
      </c>
      <c r="K199" s="302">
        <f t="shared" ref="K199:K200" si="157">B204-B199</f>
        <v>3.2142361675553559</v>
      </c>
      <c r="L199" s="302">
        <f t="shared" ref="L199:L200" si="158">D204-D199</f>
        <v>-7.1556855027558868</v>
      </c>
      <c r="M199" s="302">
        <f t="shared" ref="M199:M200" si="159">F204-F199</f>
        <v>0.20694511933364623</v>
      </c>
      <c r="N199" s="302">
        <f t="shared" ref="N199:N200" si="160">SUM(K199:M199)</f>
        <v>-3.7345042158668846</v>
      </c>
    </row>
    <row r="200" spans="1:14" x14ac:dyDescent="0.2">
      <c r="A200" s="282" t="s">
        <v>363</v>
      </c>
      <c r="B200" s="302">
        <f>SUM(B198:B199)</f>
        <v>386.6562107706028</v>
      </c>
      <c r="C200" s="299" t="str">
        <f>CONCATENATE("(",ROUND((B200/$H200)*100,1),")")</f>
        <v>(60.5)</v>
      </c>
      <c r="D200" s="302">
        <f>SUM(D198:D199)</f>
        <v>228.97071700043949</v>
      </c>
      <c r="E200" s="299" t="str">
        <f>CONCATENATE("(",ROUND((D200/$H200)*100,1),")")</f>
        <v>(35.8)</v>
      </c>
      <c r="F200" s="302">
        <f>SUM(F198:F199)</f>
        <v>23.06607222895785</v>
      </c>
      <c r="G200" s="299" t="str">
        <f>CONCATENATE("(",ROUND((F200/$H200)*100,1),")")</f>
        <v>(3.6)</v>
      </c>
      <c r="H200" s="302">
        <f>SUM(H198:H199)</f>
        <v>638.69300000000021</v>
      </c>
      <c r="I200" s="299" t="str">
        <f>CONCATENATE("(",ROUND((H200/$H200)*100,1),")")</f>
        <v>(100)</v>
      </c>
      <c r="K200" s="302">
        <f t="shared" si="157"/>
        <v>1.36517521222288</v>
      </c>
      <c r="L200" s="302">
        <f t="shared" si="158"/>
        <v>-8.1860663706112291</v>
      </c>
      <c r="M200" s="302">
        <f t="shared" si="159"/>
        <v>7.0891158387283326E-2</v>
      </c>
      <c r="N200" s="302">
        <f t="shared" si="160"/>
        <v>-6.7500000000010658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223.84464577932792</v>
      </c>
      <c r="C203" s="299" t="str">
        <f>CONCATENATE("(",ROUND((B203/$H205)*100,1),")")</f>
        <v>(35.4)</v>
      </c>
      <c r="D203" s="302">
        <f>'Ind T6'!R81</f>
        <v>80.113873225943706</v>
      </c>
      <c r="E203" s="299" t="str">
        <f>CONCATENATE("(",ROUND((D203/$H205)*100,1),")")</f>
        <v>(12.7)</v>
      </c>
      <c r="F203" s="302">
        <f>'Ind T6'!S81</f>
        <v>11.35698202829632</v>
      </c>
      <c r="G203" s="299" t="str">
        <f>CONCATENATE("(",ROUND((F203/$H205)*100,1),")")</f>
        <v>(1.8)</v>
      </c>
      <c r="H203" s="302">
        <f>SUM(B203,D203,F203)</f>
        <v>315.31550103356795</v>
      </c>
      <c r="I203" s="299" t="str">
        <f>CONCATENATE("(",ROUND((H203/$H205)*100,1),")")</f>
        <v>(49.9)</v>
      </c>
      <c r="K203" s="302">
        <f>B208-B203</f>
        <v>2.1766389841960461</v>
      </c>
      <c r="L203" s="302">
        <f>D208-D203</f>
        <v>-0.60812481789172068</v>
      </c>
      <c r="M203" s="302">
        <f>F208-F203</f>
        <v>4.0981903267674369E-2</v>
      </c>
      <c r="N203" s="302">
        <f>SUM(K203:M203)</f>
        <v>1.6094960695719998</v>
      </c>
    </row>
    <row r="204" spans="1:14" x14ac:dyDescent="0.2">
      <c r="A204" s="282" t="s">
        <v>365</v>
      </c>
      <c r="B204" s="302">
        <f>'Ind T6'!Q80</f>
        <v>164.17674020349773</v>
      </c>
      <c r="C204" s="299" t="str">
        <f>CONCATENATE("(",ROUND((B204/$H205)*100,1),")")</f>
        <v>(26)</v>
      </c>
      <c r="D204" s="302">
        <f>'Ind T6'!R80</f>
        <v>140.67077740388456</v>
      </c>
      <c r="E204" s="299" t="str">
        <f>CONCATENATE("(",ROUND((D204/$H205)*100,1),")")</f>
        <v>(22.3)</v>
      </c>
      <c r="F204" s="302">
        <f>'Ind T6'!S80</f>
        <v>11.779981359048813</v>
      </c>
      <c r="G204" s="299" t="str">
        <f>CONCATENATE("(",ROUND((F204/$H205)*100,1),")")</f>
        <v>(1.9)</v>
      </c>
      <c r="H204" s="302">
        <f t="shared" ref="H204" si="161">SUM(B204,D204,F204)</f>
        <v>316.62749896643112</v>
      </c>
      <c r="I204" s="299" t="str">
        <f>CONCATENATE("(",ROUND((H204/$H205)*100,1),")")</f>
        <v>(50.1)</v>
      </c>
      <c r="K204" s="302">
        <f t="shared" ref="K204:K205" si="162">B209-B204</f>
        <v>9.61470984486769</v>
      </c>
      <c r="L204" s="302">
        <f t="shared" ref="L204:L205" si="163">D209-D204</f>
        <v>-11.762185322614641</v>
      </c>
      <c r="M204" s="302">
        <f t="shared" ref="M204:M205" si="164">F209-F204</f>
        <v>0.61797940817670316</v>
      </c>
      <c r="N204" s="302">
        <f t="shared" ref="N204:N205" si="165">SUM(K204:M204)</f>
        <v>-1.5294960695702482</v>
      </c>
    </row>
    <row r="205" spans="1:14" x14ac:dyDescent="0.2">
      <c r="A205" s="282" t="s">
        <v>363</v>
      </c>
      <c r="B205" s="302">
        <f>SUM(B203:B204)</f>
        <v>388.02138598282568</v>
      </c>
      <c r="C205" s="299" t="str">
        <f>CONCATENATE("(",ROUND((B205/$H205)*100,1),")")</f>
        <v>(61.4)</v>
      </c>
      <c r="D205" s="302">
        <f>SUM(D203:D204)</f>
        <v>220.78465062982826</v>
      </c>
      <c r="E205" s="299" t="str">
        <f>CONCATENATE("(",ROUND((D205/$H205)*100,1),")")</f>
        <v>(34.9)</v>
      </c>
      <c r="F205" s="302">
        <f>SUM(F203:F204)</f>
        <v>23.136963387345133</v>
      </c>
      <c r="G205" s="299" t="str">
        <f>CONCATENATE("(",ROUND((F205/$H205)*100,1),")")</f>
        <v>(3.7)</v>
      </c>
      <c r="H205" s="302">
        <f>SUM(H203:H204)</f>
        <v>631.94299999999907</v>
      </c>
      <c r="I205" s="299" t="str">
        <f>CONCATENATE("(",ROUND((H205/$H205)*100,1),")")</f>
        <v>(100)</v>
      </c>
      <c r="K205" s="302">
        <f t="shared" si="162"/>
        <v>11.791348829063736</v>
      </c>
      <c r="L205" s="302">
        <f t="shared" si="163"/>
        <v>-12.370310140506376</v>
      </c>
      <c r="M205" s="302">
        <f t="shared" si="164"/>
        <v>0.65896131144437931</v>
      </c>
      <c r="N205" s="302">
        <f t="shared" si="165"/>
        <v>8.0000000001739124E-2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226.02128476352397</v>
      </c>
      <c r="C208" s="299" t="str">
        <f>CONCATENATE("(",ROUND((B208/$H210)*100,1),")")</f>
        <v>(35.8)</v>
      </c>
      <c r="D208" s="302">
        <f>'Ind T6'!W81</f>
        <v>79.505748408051986</v>
      </c>
      <c r="E208" s="299" t="str">
        <f>CONCATENATE("(",ROUND((D208/$H210)*100,1),")")</f>
        <v>(12.6)</v>
      </c>
      <c r="F208" s="302">
        <f>'Ind T6'!X81</f>
        <v>11.397963931563995</v>
      </c>
      <c r="G208" s="299" t="str">
        <f>CONCATENATE("(",ROUND((F208/$H210)*100,1),")")</f>
        <v>(1.8)</v>
      </c>
      <c r="H208" s="302">
        <f>SUM(B208,D208,F208)</f>
        <v>316.92499710313996</v>
      </c>
      <c r="I208" s="299" t="str">
        <f>CONCATENATE("(",ROUND((H208/$H210)*100,1),")")</f>
        <v>(50.1)</v>
      </c>
      <c r="K208" s="302">
        <f>B208-B198</f>
        <v>0.32757802886351328</v>
      </c>
      <c r="L208" s="302">
        <f>D208-D198</f>
        <v>-1.638505685747063</v>
      </c>
      <c r="M208" s="302">
        <f>F208-F198</f>
        <v>-9.5072057678686761E-2</v>
      </c>
      <c r="N208" s="302">
        <f>SUM(K208:M208)</f>
        <v>-1.4059997145622365</v>
      </c>
    </row>
    <row r="209" spans="1:14" x14ac:dyDescent="0.2">
      <c r="A209" s="282" t="s">
        <v>365</v>
      </c>
      <c r="B209" s="302">
        <f>'Ind T6'!V80</f>
        <v>173.79145004836542</v>
      </c>
      <c r="C209" s="299" t="str">
        <f>CONCATENATE("(",ROUND((B209/$H210)*100,1),")")</f>
        <v>(27.5)</v>
      </c>
      <c r="D209" s="302">
        <f>'Ind T6'!W80</f>
        <v>128.90859208126992</v>
      </c>
      <c r="E209" s="299" t="str">
        <f>CONCATENATE("(",ROUND((D209/$H210)*100,1),")")</f>
        <v>(20.4)</v>
      </c>
      <c r="F209" s="302">
        <f>'Ind T6'!X80</f>
        <v>12.397960767225516</v>
      </c>
      <c r="G209" s="299" t="str">
        <f>CONCATENATE("(",ROUND((F209/$H210)*100,1),")")</f>
        <v>(2)</v>
      </c>
      <c r="H209" s="302">
        <f t="shared" ref="H209" si="166">SUM(B209,D209,F209)</f>
        <v>315.09800289686086</v>
      </c>
      <c r="I209" s="299" t="str">
        <f>CONCATENATE("(",ROUND((H209/$H210)*100,1),")")</f>
        <v>(49.9)</v>
      </c>
      <c r="K209" s="302">
        <f t="shared" ref="K209:K210" si="167">B209-B199</f>
        <v>12.828946012423046</v>
      </c>
      <c r="L209" s="302">
        <f t="shared" ref="L209:L210" si="168">D209-D199</f>
        <v>-18.917870825370528</v>
      </c>
      <c r="M209" s="302">
        <f t="shared" ref="M209:M210" si="169">F209-F199</f>
        <v>0.82492452751034939</v>
      </c>
      <c r="N209" s="302">
        <f t="shared" ref="N209:N210" si="170">SUM(K209:M209)</f>
        <v>-5.2640002854371328</v>
      </c>
    </row>
    <row r="210" spans="1:14" x14ac:dyDescent="0.2">
      <c r="A210" s="282" t="s">
        <v>363</v>
      </c>
      <c r="B210" s="302">
        <f>SUM(B208:B209)</f>
        <v>399.81273481188941</v>
      </c>
      <c r="C210" s="299" t="str">
        <f>CONCATENATE("(",ROUND((B210/$H210)*100,1),")")</f>
        <v>(63.3)</v>
      </c>
      <c r="D210" s="302">
        <f>SUM(D208:D209)</f>
        <v>208.41434048932189</v>
      </c>
      <c r="E210" s="299" t="str">
        <f>CONCATENATE("(",ROUND((D210/$H210)*100,1),")")</f>
        <v>(33)</v>
      </c>
      <c r="F210" s="302">
        <f>SUM(F208:F209)</f>
        <v>23.795924698789513</v>
      </c>
      <c r="G210" s="299" t="str">
        <f>CONCATENATE("(",ROUND((F210/$H210)*100,1),")")</f>
        <v>(3.8)</v>
      </c>
      <c r="H210" s="302">
        <f>SUM(H208:H209)</f>
        <v>632.02300000000082</v>
      </c>
      <c r="I210" s="299" t="str">
        <f>CONCATENATE("(",ROUND((H210/$H210)*100,1),")")</f>
        <v>(100)</v>
      </c>
      <c r="K210" s="302">
        <f t="shared" si="167"/>
        <v>13.156524041286616</v>
      </c>
      <c r="L210" s="302">
        <f t="shared" si="168"/>
        <v>-20.556376511117605</v>
      </c>
      <c r="M210" s="302">
        <f t="shared" si="169"/>
        <v>0.72985246983166263</v>
      </c>
      <c r="N210" s="302">
        <f t="shared" si="170"/>
        <v>-6.6699999999993267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168.42347335334119</v>
      </c>
      <c r="C219" s="299" t="str">
        <f>CONCATENATE("(",ROUND((B219/$H221)*100,1),")")</f>
        <v>(52.7)</v>
      </c>
      <c r="D219" s="302">
        <f>'Ind T6'!M90</f>
        <v>25.971918787840316</v>
      </c>
      <c r="E219" s="299" t="str">
        <f>CONCATENATE("(",ROUND((D219/$H221)*100,1),")")</f>
        <v>(8.1)</v>
      </c>
      <c r="F219" s="302">
        <f>'Ind T6'!N90</f>
        <v>46.660854096064227</v>
      </c>
      <c r="G219" s="299" t="str">
        <f>CONCATENATE("(",ROUND((F219/$H221)*100,1),")")</f>
        <v>(14.6)</v>
      </c>
      <c r="H219" s="302">
        <f>SUM(B219,D219,F219)</f>
        <v>241.05624623724572</v>
      </c>
      <c r="I219" s="299" t="str">
        <f>CONCATENATE("(",ROUND((H219/$H221)*100,1),")")</f>
        <v>(75.4)</v>
      </c>
      <c r="K219" s="302">
        <f>B224-B219</f>
        <v>10.685045798298177</v>
      </c>
      <c r="L219" s="302">
        <f>D224-D219</f>
        <v>2.2071628902216105</v>
      </c>
      <c r="M219" s="302">
        <f>F224-F219</f>
        <v>6.7123006126365254</v>
      </c>
      <c r="N219" s="302">
        <f>SUM(K219:M219)</f>
        <v>19.604509301156313</v>
      </c>
    </row>
    <row r="220" spans="1:14" x14ac:dyDescent="0.2">
      <c r="A220" s="282" t="s">
        <v>365</v>
      </c>
      <c r="B220" s="302">
        <f>'Ind T6'!L89</f>
        <v>47.272852181908576</v>
      </c>
      <c r="C220" s="299" t="str">
        <f>CONCATENATE("(",ROUND((B220/$H221)*100,1),")")</f>
        <v>(14.8)</v>
      </c>
      <c r="D220" s="302">
        <f>'Ind T6'!M89</f>
        <v>29.272908466309797</v>
      </c>
      <c r="E220" s="299" t="str">
        <f>CONCATENATE("(",ROUND((D220/$H221)*100,1),")")</f>
        <v>(9.2)</v>
      </c>
      <c r="F220" s="302">
        <f>'Ind T6'!N89</f>
        <v>2.2019931145361897</v>
      </c>
      <c r="G220" s="299" t="str">
        <f>CONCATENATE("(",ROUND((F220/$H221)*100,1),")")</f>
        <v>(0.7)</v>
      </c>
      <c r="H220" s="302">
        <f t="shared" ref="H220" si="171">SUM(B220,D220,F220)</f>
        <v>78.74775376275457</v>
      </c>
      <c r="I220" s="299" t="str">
        <f>CONCATENATE("(",ROUND((H220/$H221)*100,1),")")</f>
        <v>(24.6)</v>
      </c>
      <c r="K220" s="302">
        <f t="shared" ref="K220:K221" si="172">B225-B220</f>
        <v>3.0692937376752383</v>
      </c>
      <c r="L220" s="302">
        <f t="shared" ref="L220:L221" si="173">D225-D220</f>
        <v>2.2841830032777821</v>
      </c>
      <c r="M220" s="302">
        <f t="shared" ref="M220:M221" si="174">F225-F220</f>
        <v>0.238013957890296</v>
      </c>
      <c r="N220" s="302">
        <f t="shared" ref="N220:N221" si="175">SUM(K220:M220)</f>
        <v>5.591490698843316</v>
      </c>
    </row>
    <row r="221" spans="1:14" x14ac:dyDescent="0.2">
      <c r="A221" s="282" t="s">
        <v>363</v>
      </c>
      <c r="B221" s="302">
        <f>SUM(B219:B220)</f>
        <v>215.69632553524977</v>
      </c>
      <c r="C221" s="299" t="str">
        <f>CONCATENATE("(",ROUND((B221/$H221)*100,1),")")</f>
        <v>(67.4)</v>
      </c>
      <c r="D221" s="302">
        <f>SUM(D219:D220)</f>
        <v>55.24482725415011</v>
      </c>
      <c r="E221" s="299" t="str">
        <f>CONCATENATE("(",ROUND((D221/$H221)*100,1),")")</f>
        <v>(17.3)</v>
      </c>
      <c r="F221" s="302">
        <f>SUM(F219:F220)</f>
        <v>48.862847210600414</v>
      </c>
      <c r="G221" s="299" t="str">
        <f>CONCATENATE("(",ROUND((F221/$H221)*100,1),")")</f>
        <v>(15.3)</v>
      </c>
      <c r="H221" s="302">
        <f>SUM(H219:H220)</f>
        <v>319.80400000000031</v>
      </c>
      <c r="I221" s="299" t="str">
        <f>CONCATENATE("(",ROUND((H221/$H221)*100,1),")")</f>
        <v>(100)</v>
      </c>
      <c r="K221" s="302">
        <f t="shared" si="172"/>
        <v>13.754339535973401</v>
      </c>
      <c r="L221" s="302">
        <f t="shared" si="173"/>
        <v>4.4913458934993997</v>
      </c>
      <c r="M221" s="302">
        <f t="shared" si="174"/>
        <v>6.950314570526821</v>
      </c>
      <c r="N221" s="302">
        <f t="shared" si="175"/>
        <v>25.195999999999621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179.10851915163937</v>
      </c>
      <c r="C224" s="299" t="str">
        <f>CONCATENATE("(",ROUND((B224/$H226)*100,1),")")</f>
        <v>(51.9)</v>
      </c>
      <c r="D224" s="302">
        <f>'Ind T6'!R90</f>
        <v>28.179081678061927</v>
      </c>
      <c r="E224" s="299" t="str">
        <f>CONCATENATE("(",ROUND((D224/$H226)*100,1),")")</f>
        <v>(8.2)</v>
      </c>
      <c r="F224" s="302">
        <f>'Ind T6'!S90</f>
        <v>53.373154708700753</v>
      </c>
      <c r="G224" s="299" t="str">
        <f>CONCATENATE("(",ROUND((F224/$H226)*100,1),")")</f>
        <v>(15.5)</v>
      </c>
      <c r="H224" s="302">
        <f>SUM(B224,D224,F224)</f>
        <v>260.66075553840204</v>
      </c>
      <c r="I224" s="299" t="str">
        <f>CONCATENATE("(",ROUND((H224/$H226)*100,1),")")</f>
        <v>(75.6)</v>
      </c>
      <c r="K224" s="302">
        <f>B229-B224</f>
        <v>-5.9300177587234941</v>
      </c>
      <c r="L224" s="302">
        <f>D229-D224</f>
        <v>0.64000176010248566</v>
      </c>
      <c r="M224" s="302">
        <f>F229-F224</f>
        <v>2.569007262182275</v>
      </c>
      <c r="N224" s="302">
        <f>SUM(K224:M224)</f>
        <v>-2.7210087364387334</v>
      </c>
    </row>
    <row r="225" spans="1:14" x14ac:dyDescent="0.2">
      <c r="A225" s="282" t="s">
        <v>365</v>
      </c>
      <c r="B225" s="302">
        <f>'Ind T6'!Q89</f>
        <v>50.342145919583814</v>
      </c>
      <c r="C225" s="299" t="str">
        <f>CONCATENATE("(",ROUND((B225/$H226)*100,1),")")</f>
        <v>(14.6)</v>
      </c>
      <c r="D225" s="302">
        <f>'Ind T6'!R89</f>
        <v>31.557091469587579</v>
      </c>
      <c r="E225" s="299" t="str">
        <f>CONCATENATE("(",ROUND((D225/$H226)*100,1),")")</f>
        <v>(9.1)</v>
      </c>
      <c r="F225" s="302">
        <f>'Ind T6'!S89</f>
        <v>2.4400070724264857</v>
      </c>
      <c r="G225" s="299" t="str">
        <f>CONCATENATE("(",ROUND((F225/$H226)*100,1),")")</f>
        <v>(0.7)</v>
      </c>
      <c r="H225" s="302">
        <f t="shared" ref="H225" si="176">SUM(B225,D225,F225)</f>
        <v>84.339244461597872</v>
      </c>
      <c r="I225" s="299" t="str">
        <f>CONCATENATE("(",ROUND((H225/$H226)*100,1),")")</f>
        <v>(24.4)</v>
      </c>
      <c r="K225" s="302">
        <f t="shared" ref="K225:K226" si="177">B230-B225</f>
        <v>1.3740038128654462</v>
      </c>
      <c r="L225" s="302">
        <f t="shared" ref="L225:L226" si="178">D230-D225</f>
        <v>1.7410049373826659</v>
      </c>
      <c r="M225" s="302">
        <f t="shared" ref="M225:M226" si="179">F230-F225</f>
        <v>-2.0000138090487951E-3</v>
      </c>
      <c r="N225" s="302">
        <f t="shared" ref="N225:N226" si="180">SUM(K225:M225)</f>
        <v>3.1130087364390633</v>
      </c>
    </row>
    <row r="226" spans="1:14" x14ac:dyDescent="0.2">
      <c r="A226" s="282" t="s">
        <v>363</v>
      </c>
      <c r="B226" s="302">
        <f>SUM(B224:B225)</f>
        <v>229.45066507122317</v>
      </c>
      <c r="C226" s="299" t="str">
        <f>CONCATENATE("(",ROUND((B226/$H226)*100,1),")")</f>
        <v>(66.5)</v>
      </c>
      <c r="D226" s="302">
        <f>SUM(D224:D225)</f>
        <v>59.736173147649509</v>
      </c>
      <c r="E226" s="299" t="str">
        <f>CONCATENATE("(",ROUND((D226/$H226)*100,1),")")</f>
        <v>(17.3)</v>
      </c>
      <c r="F226" s="302">
        <f>SUM(F224:F225)</f>
        <v>55.813161781127235</v>
      </c>
      <c r="G226" s="299" t="str">
        <f>CONCATENATE("(",ROUND((F226/$H226)*100,1),")")</f>
        <v>(16.2)</v>
      </c>
      <c r="H226" s="302">
        <f>SUM(H224:H225)</f>
        <v>344.99999999999989</v>
      </c>
      <c r="I226" s="299" t="str">
        <f>CONCATENATE("(",ROUND((H226/$H226)*100,1),")")</f>
        <v>(100)</v>
      </c>
      <c r="K226" s="302">
        <f t="shared" si="177"/>
        <v>-4.5560139458580409</v>
      </c>
      <c r="L226" s="302">
        <f t="shared" si="178"/>
        <v>2.381006697485148</v>
      </c>
      <c r="M226" s="302">
        <f t="shared" si="179"/>
        <v>2.5670072483732298</v>
      </c>
      <c r="N226" s="302">
        <f t="shared" si="180"/>
        <v>0.39200000000033697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173.17850139291588</v>
      </c>
      <c r="C229" s="299" t="str">
        <f>CONCATENATE("(",ROUND((B229/$H231)*100,1),")")</f>
        <v>(50.1)</v>
      </c>
      <c r="D229" s="302">
        <f>'Ind T6'!W90</f>
        <v>28.819083438164412</v>
      </c>
      <c r="E229" s="299" t="str">
        <f>CONCATENATE("(",ROUND((D229/$H231)*100,1),")")</f>
        <v>(8.3)</v>
      </c>
      <c r="F229" s="302">
        <f>'Ind T6'!X90</f>
        <v>55.942161970883028</v>
      </c>
      <c r="G229" s="299" t="str">
        <f>CONCATENATE("(",ROUND((F229/$H231)*100,1),")")</f>
        <v>(16.2)</v>
      </c>
      <c r="H229" s="302">
        <f>SUM(B229,D229,F229)</f>
        <v>257.93974680196334</v>
      </c>
      <c r="I229" s="299" t="str">
        <f>CONCATENATE("(",ROUND((H229/$H231)*100,1),")")</f>
        <v>(74.7)</v>
      </c>
      <c r="K229" s="302">
        <f>B229-B219</f>
        <v>4.7550280395746825</v>
      </c>
      <c r="L229" s="302">
        <f>D229-D219</f>
        <v>2.8471646503240962</v>
      </c>
      <c r="M229" s="302">
        <f>F229-F219</f>
        <v>9.2813078748188005</v>
      </c>
      <c r="N229" s="302">
        <f>SUM(K229:M229)</f>
        <v>16.883500564717579</v>
      </c>
    </row>
    <row r="230" spans="1:14" x14ac:dyDescent="0.2">
      <c r="A230" s="282" t="s">
        <v>365</v>
      </c>
      <c r="B230" s="302">
        <f>'Ind T6'!V89</f>
        <v>51.71614973244926</v>
      </c>
      <c r="C230" s="299" t="str">
        <f>CONCATENATE("(",ROUND((B230/$H231)*100,1),")")</f>
        <v>(15)</v>
      </c>
      <c r="D230" s="302">
        <f>'Ind T6'!W89</f>
        <v>33.298096406970245</v>
      </c>
      <c r="E230" s="299" t="str">
        <f>CONCATENATE("(",ROUND((D230/$H231)*100,1),")")</f>
        <v>(9.6)</v>
      </c>
      <c r="F230" s="302">
        <f>'Ind T6'!X89</f>
        <v>2.4380070586174369</v>
      </c>
      <c r="G230" s="299" t="str">
        <f>CONCATENATE("(",ROUND((F230/$H231)*100,1),")")</f>
        <v>(0.7)</v>
      </c>
      <c r="H230" s="302">
        <f t="shared" ref="H230" si="181">SUM(B230,D230,F230)</f>
        <v>87.452253198036942</v>
      </c>
      <c r="I230" s="299" t="str">
        <f>CONCATENATE("(",ROUND((H230/$H231)*100,1),")")</f>
        <v>(25.3)</v>
      </c>
      <c r="K230" s="302">
        <f t="shared" ref="K230:K231" si="182">B230-B220</f>
        <v>4.4432975505406844</v>
      </c>
      <c r="L230" s="302">
        <f t="shared" ref="L230:L231" si="183">D230-D220</f>
        <v>4.025187940660448</v>
      </c>
      <c r="M230" s="302">
        <f t="shared" ref="M230:M231" si="184">F230-F220</f>
        <v>0.23601394408124721</v>
      </c>
      <c r="N230" s="302">
        <f t="shared" ref="N230:N231" si="185">SUM(K230:M230)</f>
        <v>8.7044994352823792</v>
      </c>
    </row>
    <row r="231" spans="1:14" x14ac:dyDescent="0.2">
      <c r="A231" s="282" t="s">
        <v>363</v>
      </c>
      <c r="B231" s="302">
        <f>SUM(B229:B230)</f>
        <v>224.89465112536513</v>
      </c>
      <c r="C231" s="299" t="str">
        <f>CONCATENATE("(",ROUND((B231/$H231)*100,1),")")</f>
        <v>(65.1)</v>
      </c>
      <c r="D231" s="302">
        <f>SUM(D229:D230)</f>
        <v>62.117179845134658</v>
      </c>
      <c r="E231" s="299" t="str">
        <f>CONCATENATE("(",ROUND((D231/$H231)*100,1),")")</f>
        <v>(18)</v>
      </c>
      <c r="F231" s="302">
        <f>SUM(F229:F230)</f>
        <v>58.380169029500465</v>
      </c>
      <c r="G231" s="299" t="str">
        <f>CONCATENATE("(",ROUND((F231/$H231)*100,1),")")</f>
        <v>(16.9)</v>
      </c>
      <c r="H231" s="302">
        <f>SUM(H229:H230)</f>
        <v>345.39200000000028</v>
      </c>
      <c r="I231" s="299" t="str">
        <f>CONCATENATE("(",ROUND((H231/$H231)*100,1),")")</f>
        <v>(100)</v>
      </c>
      <c r="K231" s="302">
        <f t="shared" si="182"/>
        <v>9.1983255901153598</v>
      </c>
      <c r="L231" s="302">
        <f t="shared" si="183"/>
        <v>6.8723525909845478</v>
      </c>
      <c r="M231" s="302">
        <f t="shared" si="184"/>
        <v>9.5173218189000508</v>
      </c>
      <c r="N231" s="302">
        <f t="shared" si="185"/>
        <v>25.587999999999958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121.58999999939395</v>
      </c>
      <c r="C240" s="299" t="str">
        <f>CONCATENATE("(",ROUND((B240/$H242)*100,1),")")</f>
        <v>(28.4)</v>
      </c>
      <c r="D240" s="302">
        <f>'Ind T6'!M99</f>
        <v>94.550999999270473</v>
      </c>
      <c r="E240" s="299" t="str">
        <f>CONCATENATE("(",ROUND((D240/$H242)*100,1),")")</f>
        <v>(22.1)</v>
      </c>
      <c r="F240" s="302">
        <f>'Ind T6'!N99</f>
        <v>4.9340000000787176</v>
      </c>
      <c r="G240" s="299" t="str">
        <f>CONCATENATE("(",ROUND((F240/$H242)*100,1),")")</f>
        <v>(1.2)</v>
      </c>
      <c r="H240" s="302">
        <f>SUM(B240,D240,F240)</f>
        <v>221.07499999874315</v>
      </c>
      <c r="I240" s="299" t="str">
        <f>CONCATENATE("(",ROUND((H240/$H242)*100,1),")")</f>
        <v>(51.7)</v>
      </c>
      <c r="K240" s="302">
        <f>B245-B240</f>
        <v>9.0757128702940832</v>
      </c>
      <c r="L240" s="302">
        <f>D245-D240</f>
        <v>4.6017821198996529</v>
      </c>
      <c r="M240" s="302">
        <f>F245-F240</f>
        <v>0.44898817129648894</v>
      </c>
      <c r="N240" s="302">
        <f>SUM(K240:M240)</f>
        <v>14.126483161490224</v>
      </c>
    </row>
    <row r="241" spans="1:14" x14ac:dyDescent="0.2">
      <c r="A241" s="282" t="s">
        <v>365</v>
      </c>
      <c r="B241" s="302">
        <f>'Ind T6'!L98</f>
        <v>89.793999999300212</v>
      </c>
      <c r="C241" s="299" t="str">
        <f>CONCATENATE("(",ROUND((B241/$H242)*100,1),")")</f>
        <v>(21)</v>
      </c>
      <c r="D241" s="302">
        <f>'Ind T6'!M98</f>
        <v>110.65300000207696</v>
      </c>
      <c r="E241" s="299" t="str">
        <f>CONCATENATE("(",ROUND((D241/$H242)*100,1),")")</f>
        <v>(25.9)</v>
      </c>
      <c r="F241" s="302">
        <f>'Ind T6'!N98</f>
        <v>6.4669999998791905</v>
      </c>
      <c r="G241" s="299" t="str">
        <f>CONCATENATE("(",ROUND((F241/$H242)*100,1),")")</f>
        <v>(1.5)</v>
      </c>
      <c r="H241" s="302">
        <f t="shared" ref="H241" si="186">SUM(B241,D241,F241)</f>
        <v>206.91400000125637</v>
      </c>
      <c r="I241" s="299" t="str">
        <f>CONCATENATE("(",ROUND((H241/$H242)*100,1),")")</f>
        <v>(48.3)</v>
      </c>
      <c r="K241" s="302">
        <f t="shared" ref="K241:K242" si="187">B246-B241</f>
        <v>6.6127881541500244</v>
      </c>
      <c r="L241" s="302">
        <f t="shared" ref="L241:L242" si="188">D246-D241</f>
        <v>5.7217442750853422</v>
      </c>
      <c r="M241" s="302">
        <f t="shared" ref="M241:M242" si="189">F246-F241</f>
        <v>0.62798440927537591</v>
      </c>
      <c r="N241" s="302">
        <f t="shared" ref="N241:N242" si="190">SUM(K241:M241)</f>
        <v>12.962516838510743</v>
      </c>
    </row>
    <row r="242" spans="1:14" x14ac:dyDescent="0.2">
      <c r="A242" s="282" t="s">
        <v>363</v>
      </c>
      <c r="B242" s="302">
        <f>SUM(B240:B241)</f>
        <v>211.38399999869415</v>
      </c>
      <c r="C242" s="299" t="str">
        <f>CONCATENATE("(",ROUND((B242/$H242)*100,1),")")</f>
        <v>(49.4)</v>
      </c>
      <c r="D242" s="302">
        <f>SUM(D240:D241)</f>
        <v>205.20400000134742</v>
      </c>
      <c r="E242" s="299" t="str">
        <f>CONCATENATE("(",ROUND((D242/$H242)*100,1),")")</f>
        <v>(47.9)</v>
      </c>
      <c r="F242" s="302">
        <f>SUM(F240:F241)</f>
        <v>11.400999999957907</v>
      </c>
      <c r="G242" s="299" t="str">
        <f>CONCATENATE("(",ROUND((F242/$H242)*100,1),")")</f>
        <v>(2.7)</v>
      </c>
      <c r="H242" s="302">
        <f>SUM(H240:H241)</f>
        <v>427.98899999999952</v>
      </c>
      <c r="I242" s="299" t="str">
        <f>CONCATENATE("(",ROUND((H242/$H242)*100,1),")")</f>
        <v>(100)</v>
      </c>
      <c r="K242" s="302">
        <f t="shared" si="187"/>
        <v>15.688501024444122</v>
      </c>
      <c r="L242" s="302">
        <f t="shared" si="188"/>
        <v>10.323526394985009</v>
      </c>
      <c r="M242" s="302">
        <f t="shared" si="189"/>
        <v>1.0769725805718657</v>
      </c>
      <c r="N242" s="302">
        <f t="shared" si="190"/>
        <v>27.089000000000997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130.66571286968804</v>
      </c>
      <c r="C245" s="299" t="str">
        <f>CONCATENATE("(",ROUND((B245/$H247)*100,1),")")</f>
        <v>(28.7)</v>
      </c>
      <c r="D245" s="302">
        <f>'Ind T6'!R99</f>
        <v>99.152782119170126</v>
      </c>
      <c r="E245" s="299" t="str">
        <f>CONCATENATE("(",ROUND((D245/$H247)*100,1),")")</f>
        <v>(21.8)</v>
      </c>
      <c r="F245" s="302">
        <f>'Ind T6'!S99</f>
        <v>5.3829881713752066</v>
      </c>
      <c r="G245" s="299" t="str">
        <f>CONCATENATE("(",ROUND((F245/$H247)*100,1),")")</f>
        <v>(1.2)</v>
      </c>
      <c r="H245" s="302">
        <f>SUM(B245,D245,F245)</f>
        <v>235.20148316023338</v>
      </c>
      <c r="I245" s="299" t="str">
        <f>CONCATENATE("(",ROUND((H245/$H247)*100,1),")")</f>
        <v>(51.7)</v>
      </c>
      <c r="K245" s="302">
        <f>B250-B245</f>
        <v>23.395998270039456</v>
      </c>
      <c r="L245" s="302">
        <f>D250-D245</f>
        <v>17.02500005510295</v>
      </c>
      <c r="M245" s="302">
        <f>F250-F245</f>
        <v>0.9070000353975276</v>
      </c>
      <c r="N245" s="302">
        <f>SUM(K245:M245)</f>
        <v>41.327998360539937</v>
      </c>
    </row>
    <row r="246" spans="1:14" x14ac:dyDescent="0.2">
      <c r="A246" s="282" t="s">
        <v>365</v>
      </c>
      <c r="B246" s="302">
        <f>'Ind T6'!Q98</f>
        <v>96.406788153450236</v>
      </c>
      <c r="C246" s="299" t="str">
        <f>CONCATENATE("(",ROUND((B246/$H247)*100,1),")")</f>
        <v>(21.2)</v>
      </c>
      <c r="D246" s="302">
        <f>'Ind T6'!R98</f>
        <v>116.37474427716231</v>
      </c>
      <c r="E246" s="299" t="str">
        <f>CONCATENATE("(",ROUND((D246/$H247)*100,1),")")</f>
        <v>(25.6)</v>
      </c>
      <c r="F246" s="302">
        <f>'Ind T6'!S98</f>
        <v>7.0949844091545664</v>
      </c>
      <c r="G246" s="299" t="str">
        <f>CONCATENATE("(",ROUND((F246/$H247)*100,1),")")</f>
        <v>(1.6)</v>
      </c>
      <c r="H246" s="302">
        <f t="shared" ref="H246" si="191">SUM(B246,D246,F246)</f>
        <v>219.87651683976711</v>
      </c>
      <c r="I246" s="299" t="str">
        <f>CONCATENATE("(",ROUND((H246/$H247)*100,1),")")</f>
        <v>(48.3)</v>
      </c>
      <c r="K246" s="302">
        <f t="shared" ref="K246:K247" si="192">B251-B246</f>
        <v>16.21700068516094</v>
      </c>
      <c r="L246" s="302">
        <f t="shared" ref="L246:L247" si="193">D251-D246</f>
        <v>19.547000882454114</v>
      </c>
      <c r="M246" s="302">
        <f t="shared" ref="M246:M247" si="194">F251-F246</f>
        <v>1.1820000718445058</v>
      </c>
      <c r="N246" s="302">
        <f t="shared" ref="N246:N247" si="195">SUM(K246:M246)</f>
        <v>36.94600163945956</v>
      </c>
    </row>
    <row r="247" spans="1:14" x14ac:dyDescent="0.2">
      <c r="A247" s="282" t="s">
        <v>363</v>
      </c>
      <c r="B247" s="302">
        <f>SUM(B245:B246)</f>
        <v>227.07250102313827</v>
      </c>
      <c r="C247" s="299" t="str">
        <f>CONCATENATE("(",ROUND((B247/$H247)*100,1),")")</f>
        <v>(49.9)</v>
      </c>
      <c r="D247" s="302">
        <f>SUM(D245:D246)</f>
        <v>215.52752639633243</v>
      </c>
      <c r="E247" s="299" t="str">
        <f>CONCATENATE("(",ROUND((D247/$H247)*100,1),")")</f>
        <v>(47.4)</v>
      </c>
      <c r="F247" s="302">
        <f>SUM(F245:F246)</f>
        <v>12.477972580529773</v>
      </c>
      <c r="G247" s="299" t="str">
        <f>CONCATENATE("(",ROUND((F247/$H247)*100,1),")")</f>
        <v>(2.7)</v>
      </c>
      <c r="H247" s="302">
        <f>SUM(H245:H246)</f>
        <v>455.07800000000049</v>
      </c>
      <c r="I247" s="299" t="str">
        <f>CONCATENATE("(",ROUND((H247/$H247)*100,1),")")</f>
        <v>(100)</v>
      </c>
      <c r="K247" s="302">
        <f t="shared" si="192"/>
        <v>39.612998955200396</v>
      </c>
      <c r="L247" s="302">
        <f t="shared" si="193"/>
        <v>36.572000937557078</v>
      </c>
      <c r="M247" s="302">
        <f t="shared" si="194"/>
        <v>2.0890001072420326</v>
      </c>
      <c r="N247" s="302">
        <f t="shared" si="195"/>
        <v>78.273999999999504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154.06171113972749</v>
      </c>
      <c r="C250" s="299" t="str">
        <f>CONCATENATE("(",ROUND((B250/$H252)*100,1),")")</f>
        <v>(28.9)</v>
      </c>
      <c r="D250" s="302">
        <f>'Ind T6'!W99</f>
        <v>116.17778217427308</v>
      </c>
      <c r="E250" s="299" t="str">
        <f>CONCATENATE("(",ROUND((D250/$H252)*100,1),")")</f>
        <v>(21.8)</v>
      </c>
      <c r="F250" s="302">
        <f>'Ind T6'!X99</f>
        <v>6.2899882067727342</v>
      </c>
      <c r="G250" s="299" t="str">
        <f>CONCATENATE("(",ROUND((F250/$H252)*100,1),")")</f>
        <v>(1.2)</v>
      </c>
      <c r="H250" s="302">
        <f>SUM(B250,D250,F250)</f>
        <v>276.52948152077334</v>
      </c>
      <c r="I250" s="299" t="str">
        <f>CONCATENATE("(",ROUND((H250/$H252)*100,1),")")</f>
        <v>(51.8)</v>
      </c>
      <c r="K250" s="302">
        <f>B250-B240</f>
        <v>32.471711140333539</v>
      </c>
      <c r="L250" s="302">
        <f>D250-D240</f>
        <v>21.626782175002603</v>
      </c>
      <c r="M250" s="302">
        <f>F250-F240</f>
        <v>1.3559882066940165</v>
      </c>
      <c r="N250" s="302">
        <f>SUM(K250:M250)</f>
        <v>55.454481522030157</v>
      </c>
    </row>
    <row r="251" spans="1:14" x14ac:dyDescent="0.2">
      <c r="A251" s="282" t="s">
        <v>365</v>
      </c>
      <c r="B251" s="302">
        <f>'Ind T6'!V98</f>
        <v>112.62378883861118</v>
      </c>
      <c r="C251" s="299" t="str">
        <f>CONCATENATE("(",ROUND((B251/$H252)*100,1),")")</f>
        <v>(21.1)</v>
      </c>
      <c r="D251" s="302">
        <f>'Ind T6'!W98</f>
        <v>135.92174515961642</v>
      </c>
      <c r="E251" s="299" t="str">
        <f>CONCATENATE("(",ROUND((D251/$H252)*100,1),")")</f>
        <v>(25.5)</v>
      </c>
      <c r="F251" s="302">
        <f>'Ind T6'!X98</f>
        <v>8.2769844809990722</v>
      </c>
      <c r="G251" s="299" t="str">
        <f>CONCATENATE("(",ROUND((F251/$H252)*100,1),")")</f>
        <v>(1.6)</v>
      </c>
      <c r="H251" s="302">
        <f t="shared" ref="H251" si="196">SUM(B251,D251,F251)</f>
        <v>256.82251847922669</v>
      </c>
      <c r="I251" s="299" t="str">
        <f>CONCATENATE("(",ROUND((H251/$H252)*100,1),")")</f>
        <v>(48.2)</v>
      </c>
      <c r="K251" s="302">
        <f t="shared" ref="K251:K252" si="197">B251-B241</f>
        <v>22.829788839310964</v>
      </c>
      <c r="L251" s="302">
        <f t="shared" ref="L251:L252" si="198">D251-D241</f>
        <v>25.268745157539456</v>
      </c>
      <c r="M251" s="302">
        <f t="shared" ref="M251:M252" si="199">F251-F241</f>
        <v>1.8099844811198817</v>
      </c>
      <c r="N251" s="302">
        <f t="shared" ref="N251:N252" si="200">SUM(K251:M251)</f>
        <v>49.908518477970304</v>
      </c>
    </row>
    <row r="252" spans="1:14" x14ac:dyDescent="0.2">
      <c r="A252" s="282" t="s">
        <v>363</v>
      </c>
      <c r="B252" s="302">
        <f>SUM(B250:B251)</f>
        <v>266.68549997833867</v>
      </c>
      <c r="C252" s="299" t="str">
        <f>CONCATENATE("(",ROUND((B252/$H252)*100,1),")")</f>
        <v>(50)</v>
      </c>
      <c r="D252" s="302">
        <f>SUM(D250:D251)</f>
        <v>252.09952733388951</v>
      </c>
      <c r="E252" s="299" t="str">
        <f>CONCATENATE("(",ROUND((D252/$H252)*100,1),")")</f>
        <v>(47.3)</v>
      </c>
      <c r="F252" s="302">
        <f>SUM(F250:F251)</f>
        <v>14.566972687771806</v>
      </c>
      <c r="G252" s="299" t="str">
        <f>CONCATENATE("(",ROUND((F252/$H252)*100,1),")")</f>
        <v>(2.7)</v>
      </c>
      <c r="H252" s="302">
        <f>SUM(H250:H251)</f>
        <v>533.35200000000009</v>
      </c>
      <c r="I252" s="299" t="str">
        <f>CONCATENATE("(",ROUND((H252/$H252)*100,1),")")</f>
        <v>(100)</v>
      </c>
      <c r="K252" s="302">
        <f t="shared" si="197"/>
        <v>55.301499979644518</v>
      </c>
      <c r="L252" s="302">
        <f t="shared" si="198"/>
        <v>46.895527332542088</v>
      </c>
      <c r="M252" s="302">
        <f t="shared" si="199"/>
        <v>3.1659726878138983</v>
      </c>
      <c r="N252" s="302">
        <f t="shared" si="200"/>
        <v>105.36300000000051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65.376791871455907</v>
      </c>
      <c r="C261" s="299" t="str">
        <f>CONCATENATE("(",ROUND((B261/$H263)*100,1),")")</f>
        <v>(36.8)</v>
      </c>
      <c r="D261" s="302">
        <f>'Ind T6'!M108</f>
        <v>6.802770233549702</v>
      </c>
      <c r="E261" s="299" t="str">
        <f>CONCATENATE("(",ROUND((D261/$H263)*100,1),")")</f>
        <v>(3.8)</v>
      </c>
      <c r="F261" s="302">
        <f>'Ind T6'!N108</f>
        <v>24.675166586967592</v>
      </c>
      <c r="G261" s="299" t="str">
        <f>CONCATENATE("(",ROUND((F261/$H263)*100,1),")")</f>
        <v>(13.9)</v>
      </c>
      <c r="H261" s="302">
        <f>SUM(B261,D261,F261)</f>
        <v>96.854728691973207</v>
      </c>
      <c r="I261" s="299" t="str">
        <f>CONCATENATE("(",ROUND((H261/$H263)*100,1),")")</f>
        <v>(54.5)</v>
      </c>
      <c r="K261" s="302">
        <f>B266-B261</f>
        <v>2.7240132154247334</v>
      </c>
      <c r="L261" s="302">
        <f>D266-D261</f>
        <v>0.66398911006254036</v>
      </c>
      <c r="M261" s="302">
        <f>F266-F261</f>
        <v>1.3359950664037328</v>
      </c>
      <c r="N261" s="302">
        <f>SUM(K261:M261)</f>
        <v>4.7239973918910065</v>
      </c>
    </row>
    <row r="262" spans="1:14" x14ac:dyDescent="0.2">
      <c r="A262" s="282" t="s">
        <v>365</v>
      </c>
      <c r="B262" s="302">
        <f>'Ind T6'!L107</f>
        <v>57.077072197773383</v>
      </c>
      <c r="C262" s="299" t="str">
        <f>CONCATENATE("(",ROUND((B262/$H263)*100,1),")")</f>
        <v>(32.1)</v>
      </c>
      <c r="D262" s="302">
        <f>'Ind T6'!M107</f>
        <v>11.655606326884714</v>
      </c>
      <c r="E262" s="299" t="str">
        <f>CONCATENATE("(",ROUND((D262/$H263)*100,1),")")</f>
        <v>(6.6)</v>
      </c>
      <c r="F262" s="302">
        <f>'Ind T6'!N107</f>
        <v>12.056592783368741</v>
      </c>
      <c r="G262" s="299" t="str">
        <f>CONCATENATE("(",ROUND((F262/$H263)*100,1),")")</f>
        <v>(6.8)</v>
      </c>
      <c r="H262" s="302">
        <f t="shared" ref="H262" si="201">SUM(B262,D262,F262)</f>
        <v>80.789271308026841</v>
      </c>
      <c r="I262" s="299" t="str">
        <f>CONCATENATE("(",ROUND((H262/$H263)*100,1),")")</f>
        <v>(45.5)</v>
      </c>
      <c r="K262" s="302">
        <f t="shared" ref="K262:K263" si="202">B267-B262</f>
        <v>2.6360032293179003</v>
      </c>
      <c r="L262" s="302">
        <f t="shared" ref="L262:L263" si="203">D267-D262</f>
        <v>0.71999480289685636</v>
      </c>
      <c r="M262" s="302">
        <f t="shared" ref="M262:M263" si="204">F267-F262</f>
        <v>0.43600457589460895</v>
      </c>
      <c r="N262" s="302">
        <f t="shared" ref="N262:N263" si="205">SUM(K262:M262)</f>
        <v>3.7920026081093656</v>
      </c>
    </row>
    <row r="263" spans="1:14" x14ac:dyDescent="0.2">
      <c r="A263" s="282" t="s">
        <v>363</v>
      </c>
      <c r="B263" s="302">
        <f>SUM(B261:B262)</f>
        <v>122.4538640692293</v>
      </c>
      <c r="C263" s="299" t="str">
        <f>CONCATENATE("(",ROUND((B263/$H263)*100,1),")")</f>
        <v>(68.9)</v>
      </c>
      <c r="D263" s="302">
        <f>SUM(D261:D262)</f>
        <v>18.458376560434417</v>
      </c>
      <c r="E263" s="299" t="str">
        <f>CONCATENATE("(",ROUND((D263/$H263)*100,1),")")</f>
        <v>(10.4)</v>
      </c>
      <c r="F263" s="302">
        <f>SUM(F261:F262)</f>
        <v>36.731759370336334</v>
      </c>
      <c r="G263" s="299" t="str">
        <f>CONCATENATE("(",ROUND((F263/$H263)*100,1),")")</f>
        <v>(20.7)</v>
      </c>
      <c r="H263" s="302">
        <f>SUM(H261:H262)</f>
        <v>177.64400000000006</v>
      </c>
      <c r="I263" s="299" t="str">
        <f>CONCATENATE("(",ROUND((H263/$H263)*100,1),")")</f>
        <v>(100)</v>
      </c>
      <c r="K263" s="302">
        <f t="shared" si="202"/>
        <v>5.3600164447426266</v>
      </c>
      <c r="L263" s="302">
        <f t="shared" si="203"/>
        <v>1.383983912959394</v>
      </c>
      <c r="M263" s="302">
        <f t="shared" si="204"/>
        <v>1.7719996422983399</v>
      </c>
      <c r="N263" s="302">
        <f t="shared" si="205"/>
        <v>8.5160000000003606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68.100805086880641</v>
      </c>
      <c r="C266" s="299" t="str">
        <f>CONCATENATE("(",ROUND((B266/$H268)*100,1),")")</f>
        <v>(36.6)</v>
      </c>
      <c r="D266" s="302">
        <f>'Ind T6'!R108</f>
        <v>7.4667593436122424</v>
      </c>
      <c r="E266" s="299" t="str">
        <f>CONCATENATE("(",ROUND((D266/$H268)*100,1),")")</f>
        <v>(4)</v>
      </c>
      <c r="F266" s="302">
        <f>'Ind T6'!S108</f>
        <v>26.011161653371325</v>
      </c>
      <c r="G266" s="299" t="str">
        <f>CONCATENATE("(",ROUND((F266/$H268)*100,1),")")</f>
        <v>(14)</v>
      </c>
      <c r="H266" s="302">
        <f>SUM(B266,D266,F266)</f>
        <v>101.57872608386421</v>
      </c>
      <c r="I266" s="299" t="str">
        <f>CONCATENATE("(",ROUND((H266/$H268)*100,1),")")</f>
        <v>(54.6)</v>
      </c>
      <c r="K266" s="302">
        <f>B271-B266</f>
        <v>0.80502338469470658</v>
      </c>
      <c r="L266" s="302">
        <f>D271-D266</f>
        <v>0.67498407381323666</v>
      </c>
      <c r="M266" s="302">
        <f>F271-F266</f>
        <v>0.84499199214063836</v>
      </c>
      <c r="N266" s="302">
        <f>SUM(K266:M266)</f>
        <v>2.3249994506485816</v>
      </c>
    </row>
    <row r="267" spans="1:14" x14ac:dyDescent="0.2">
      <c r="A267" s="282" t="s">
        <v>365</v>
      </c>
      <c r="B267" s="302">
        <f>'Ind T6'!Q107</f>
        <v>59.713075427091283</v>
      </c>
      <c r="C267" s="299" t="str">
        <f>CONCATENATE("(",ROUND((B267/$H268)*100,1),")")</f>
        <v>(32.1)</v>
      </c>
      <c r="D267" s="302">
        <f>'Ind T6'!R107</f>
        <v>12.37560112978157</v>
      </c>
      <c r="E267" s="299" t="str">
        <f>CONCATENATE("(",ROUND((D267/$H268)*100,1),")")</f>
        <v>(6.6)</v>
      </c>
      <c r="F267" s="302">
        <f>'Ind T6'!S107</f>
        <v>12.49259735926335</v>
      </c>
      <c r="G267" s="299" t="str">
        <f>CONCATENATE("(",ROUND((F267/$H268)*100,1),")")</f>
        <v>(6.7)</v>
      </c>
      <c r="H267" s="302">
        <f t="shared" ref="H267" si="206">SUM(B267,D267,F267)</f>
        <v>84.581273916136212</v>
      </c>
      <c r="I267" s="299" t="str">
        <f>CONCATENATE("(",ROUND((H267/$H268)*100,1),")")</f>
        <v>(45.4)</v>
      </c>
      <c r="K267" s="302">
        <f t="shared" ref="K267:K268" si="207">B272-B267</f>
        <v>1.8609841016081106</v>
      </c>
      <c r="L267" s="302">
        <f t="shared" ref="L267:L268" si="208">D272-D267</f>
        <v>0.31299899591371805</v>
      </c>
      <c r="M267" s="302">
        <f t="shared" ref="M267:M268" si="209">F272-F267</f>
        <v>-0.26998254817070766</v>
      </c>
      <c r="N267" s="302">
        <f t="shared" ref="N267:N268" si="210">SUM(K267:M267)</f>
        <v>1.904000549351121</v>
      </c>
    </row>
    <row r="268" spans="1:14" x14ac:dyDescent="0.2">
      <c r="A268" s="282" t="s">
        <v>363</v>
      </c>
      <c r="B268" s="302">
        <f>SUM(B266:B267)</f>
        <v>127.81388051397192</v>
      </c>
      <c r="C268" s="299" t="str">
        <f>CONCATENATE("(",ROUND((B268/$H268)*100,1),")")</f>
        <v>(68.7)</v>
      </c>
      <c r="D268" s="302">
        <f>SUM(D266:D267)</f>
        <v>19.842360473393811</v>
      </c>
      <c r="E268" s="299" t="str">
        <f>CONCATENATE("(",ROUND((D268/$H268)*100,1),")")</f>
        <v>(10.7)</v>
      </c>
      <c r="F268" s="302">
        <f>SUM(F266:F267)</f>
        <v>38.503759012634674</v>
      </c>
      <c r="G268" s="299" t="str">
        <f>CONCATENATE("(",ROUND((F268/$H268)*100,1),")")</f>
        <v>(20.7)</v>
      </c>
      <c r="H268" s="302">
        <f>SUM(H266:H267)</f>
        <v>186.16000000000042</v>
      </c>
      <c r="I268" s="299" t="str">
        <f>CONCATENATE("(",ROUND((H268/$H268)*100,1),")")</f>
        <v>(100)</v>
      </c>
      <c r="K268" s="302">
        <f t="shared" si="207"/>
        <v>2.6660074863028171</v>
      </c>
      <c r="L268" s="302">
        <f t="shared" si="208"/>
        <v>0.98798306972695826</v>
      </c>
      <c r="M268" s="302">
        <f t="shared" si="209"/>
        <v>0.57500944396993248</v>
      </c>
      <c r="N268" s="302">
        <f t="shared" si="210"/>
        <v>4.2289999999997079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68.905828471575347</v>
      </c>
      <c r="C271" s="299" t="str">
        <f>CONCATENATE("(",ROUND((B271/$H273)*100,1),")")</f>
        <v>(36.2)</v>
      </c>
      <c r="D271" s="302">
        <f>'Ind T6'!W108</f>
        <v>8.141743417425479</v>
      </c>
      <c r="E271" s="299" t="str">
        <f>CONCATENATE("(",ROUND((D271/$H273)*100,1),")")</f>
        <v>(4.3)</v>
      </c>
      <c r="F271" s="302">
        <f>'Ind T6'!X108</f>
        <v>26.856153645511963</v>
      </c>
      <c r="G271" s="299" t="str">
        <f>CONCATENATE("(",ROUND((F271/$H273)*100,1),")")</f>
        <v>(14.1)</v>
      </c>
      <c r="H271" s="302">
        <f>SUM(B271,D271,F271)</f>
        <v>103.90372553451279</v>
      </c>
      <c r="I271" s="299" t="str">
        <f>CONCATENATE("(",ROUND((H271/$H273)*100,1),")")</f>
        <v>(54.6)</v>
      </c>
      <c r="K271" s="302">
        <f>B271-B261</f>
        <v>3.52903660011944</v>
      </c>
      <c r="L271" s="302">
        <f>D271-D261</f>
        <v>1.338973183875777</v>
      </c>
      <c r="M271" s="302">
        <f>F271-F261</f>
        <v>2.1809870585443711</v>
      </c>
      <c r="N271" s="302">
        <f>SUM(K271:M271)</f>
        <v>7.0489968425395881</v>
      </c>
    </row>
    <row r="272" spans="1:14" x14ac:dyDescent="0.2">
      <c r="A272" s="282" t="s">
        <v>365</v>
      </c>
      <c r="B272" s="302">
        <f>'Ind T6'!V107</f>
        <v>61.574059528699394</v>
      </c>
      <c r="C272" s="299" t="str">
        <f>CONCATENATE("(",ROUND((B272/$H273)*100,1),")")</f>
        <v>(32.3)</v>
      </c>
      <c r="D272" s="302">
        <f>'Ind T6'!W107</f>
        <v>12.688600125695288</v>
      </c>
      <c r="E272" s="299" t="str">
        <f>CONCATENATE("(",ROUND((D272/$H273)*100,1),")")</f>
        <v>(6.7)</v>
      </c>
      <c r="F272" s="302">
        <f>'Ind T6'!X107</f>
        <v>12.222614811092642</v>
      </c>
      <c r="G272" s="299" t="str">
        <f>CONCATENATE("(",ROUND((F272/$H273)*100,1),")")</f>
        <v>(6.4)</v>
      </c>
      <c r="H272" s="302">
        <f t="shared" ref="H272" si="211">SUM(B272,D272,F272)</f>
        <v>86.485274465487322</v>
      </c>
      <c r="I272" s="299" t="str">
        <f>CONCATENATE("(",ROUND((H272/$H273)*100,1),")")</f>
        <v>(45.4)</v>
      </c>
      <c r="K272" s="302">
        <f t="shared" ref="K272:K273" si="212">B272-B262</f>
        <v>4.4969873309260109</v>
      </c>
      <c r="L272" s="302">
        <f t="shared" ref="L272:L273" si="213">D272-D262</f>
        <v>1.0329937988105744</v>
      </c>
      <c r="M272" s="302">
        <f t="shared" ref="M272:M273" si="214">F272-F262</f>
        <v>0.16602202772390129</v>
      </c>
      <c r="N272" s="302">
        <f t="shared" ref="N272:N273" si="215">SUM(K272:M272)</f>
        <v>5.6960031574604866</v>
      </c>
    </row>
    <row r="273" spans="1:14" x14ac:dyDescent="0.2">
      <c r="A273" s="282" t="s">
        <v>363</v>
      </c>
      <c r="B273" s="302">
        <f>SUM(B271:B272)</f>
        <v>130.47988800027474</v>
      </c>
      <c r="C273" s="299" t="str">
        <f>CONCATENATE("(",ROUND((B273/$H273)*100,1),")")</f>
        <v>(68.5)</v>
      </c>
      <c r="D273" s="302">
        <f>SUM(D271:D272)</f>
        <v>20.830343543120769</v>
      </c>
      <c r="E273" s="299" t="str">
        <f>CONCATENATE("(",ROUND((D273/$H273)*100,1),")")</f>
        <v>(10.9)</v>
      </c>
      <c r="F273" s="302">
        <f>SUM(F271:F272)</f>
        <v>39.078768456604607</v>
      </c>
      <c r="G273" s="299" t="str">
        <f>CONCATENATE("(",ROUND((F273/$H273)*100,1),")")</f>
        <v>(20.5)</v>
      </c>
      <c r="H273" s="302">
        <f>SUM(H271:H272)</f>
        <v>190.38900000000012</v>
      </c>
      <c r="I273" s="299" t="str">
        <f>CONCATENATE("(",ROUND((H273/$H273)*100,1),")")</f>
        <v>(100)</v>
      </c>
      <c r="K273" s="302">
        <f t="shared" si="212"/>
        <v>8.0260239310454438</v>
      </c>
      <c r="L273" s="302">
        <f t="shared" si="213"/>
        <v>2.3719669826863523</v>
      </c>
      <c r="M273" s="302">
        <f t="shared" si="214"/>
        <v>2.3470090862682724</v>
      </c>
      <c r="N273" s="302">
        <f t="shared" si="215"/>
        <v>12.745000000000068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195.21541330314793</v>
      </c>
      <c r="C282" s="299" t="str">
        <f>CONCATENATE("(",ROUND((B282/$H284)*100,1),")")</f>
        <v>(58.7)</v>
      </c>
      <c r="D282" s="302">
        <f>'Ind T6'!M117</f>
        <v>12.298963036858321</v>
      </c>
      <c r="E282" s="299" t="str">
        <f>CONCATENATE("(",ROUND((D282/$H284)*100,1),")")</f>
        <v>(3.7)</v>
      </c>
      <c r="F282" s="302">
        <f>'Ind T6'!N117</f>
        <v>19.883940241588345</v>
      </c>
      <c r="G282" s="299" t="str">
        <f>CONCATENATE("(",ROUND((F282/$H284)*100,1),")")</f>
        <v>(6)</v>
      </c>
      <c r="H282" s="302">
        <f>SUM(B282,D282,F282)</f>
        <v>227.39831658159457</v>
      </c>
      <c r="I282" s="299" t="str">
        <f>CONCATENATE("(",ROUND((H282/$H284)*100,1),")")</f>
        <v>(68.3)</v>
      </c>
      <c r="K282" s="302">
        <f>B287-B282</f>
        <v>13.889006242401678</v>
      </c>
      <c r="L282" s="302">
        <f>D287-D282</f>
        <v>1.0739998408150182</v>
      </c>
      <c r="M282" s="302">
        <f>F287-F282</f>
        <v>2.0649988312327636</v>
      </c>
      <c r="N282" s="302">
        <f>SUM(K282:M282)</f>
        <v>17.028004914449461</v>
      </c>
    </row>
    <row r="283" spans="1:14" x14ac:dyDescent="0.2">
      <c r="A283" s="282" t="s">
        <v>365</v>
      </c>
      <c r="B283" s="302">
        <f>'Ind T6'!L116</f>
        <v>90.245728775709537</v>
      </c>
      <c r="C283" s="299" t="str">
        <f>CONCATENATE("(",ROUND((B283/$H284)*100,1),")")</f>
        <v>(27.1)</v>
      </c>
      <c r="D283" s="302">
        <f>'Ind T6'!M116</f>
        <v>11.677964903116488</v>
      </c>
      <c r="E283" s="299" t="str">
        <f>CONCATENATE("(",ROUND((D283/$H284)*100,1),")")</f>
        <v>(3.5)</v>
      </c>
      <c r="F283" s="302">
        <f>'Ind T6'!N116</f>
        <v>3.4139897395803236</v>
      </c>
      <c r="G283" s="299" t="str">
        <f>CONCATENATE("(",ROUND((F283/$H284)*100,1),")")</f>
        <v>(1)</v>
      </c>
      <c r="H283" s="302">
        <f t="shared" ref="H283" si="216">SUM(B283,D283,F283)</f>
        <v>105.33768341840636</v>
      </c>
      <c r="I283" s="299" t="str">
        <f>CONCATENATE("(",ROUND((H283/$H284)*100,1),")")</f>
        <v>(31.7)</v>
      </c>
      <c r="K283" s="302">
        <f t="shared" ref="K283:K284" si="217">B288-B283</f>
        <v>9.4029946092241232</v>
      </c>
      <c r="L283" s="302">
        <f t="shared" ref="L283:L284" si="218">D288-D283</f>
        <v>0.74900060058195983</v>
      </c>
      <c r="M283" s="302">
        <f t="shared" ref="M283:M284" si="219">F288-F283</f>
        <v>0.32699987574293132</v>
      </c>
      <c r="N283" s="302">
        <f t="shared" ref="N283:N284" si="220">SUM(K283:M283)</f>
        <v>10.478995085549014</v>
      </c>
    </row>
    <row r="284" spans="1:14" x14ac:dyDescent="0.2">
      <c r="A284" s="282" t="s">
        <v>363</v>
      </c>
      <c r="B284" s="302">
        <f>SUM(B282:B283)</f>
        <v>285.46114207885745</v>
      </c>
      <c r="C284" s="299" t="str">
        <f>CONCATENATE("(",ROUND((B284/$H284)*100,1),")")</f>
        <v>(85.8)</v>
      </c>
      <c r="D284" s="302">
        <f>SUM(D282:D283)</f>
        <v>23.976927939974807</v>
      </c>
      <c r="E284" s="299" t="str">
        <f>CONCATENATE("(",ROUND((D284/$H284)*100,1),")")</f>
        <v>(7.2)</v>
      </c>
      <c r="F284" s="302">
        <f>SUM(F282:F283)</f>
        <v>23.297929981168668</v>
      </c>
      <c r="G284" s="299" t="str">
        <f>CONCATENATE("(",ROUND((F284/$H284)*100,1),")")</f>
        <v>(7)</v>
      </c>
      <c r="H284" s="302">
        <f>SUM(H282:H283)</f>
        <v>332.7360000000009</v>
      </c>
      <c r="I284" s="299" t="str">
        <f>CONCATENATE("(",ROUND((H284/$H284)*100,1),")")</f>
        <v>(100)</v>
      </c>
      <c r="K284" s="302">
        <f t="shared" si="217"/>
        <v>23.292000851625801</v>
      </c>
      <c r="L284" s="302">
        <f t="shared" si="218"/>
        <v>1.823000441396978</v>
      </c>
      <c r="M284" s="302">
        <f t="shared" si="219"/>
        <v>2.3919987069756949</v>
      </c>
      <c r="N284" s="302">
        <f t="shared" si="220"/>
        <v>27.506999999998474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209.1044195455496</v>
      </c>
      <c r="C287" s="299" t="str">
        <f>CONCATENATE("(",ROUND((B287/$H289)*100,1),")")</f>
        <v>(58)</v>
      </c>
      <c r="D287" s="302">
        <f>'Ind T6'!R117</f>
        <v>13.37296287767334</v>
      </c>
      <c r="E287" s="299" t="str">
        <f>CONCATENATE("(",ROUND((D287/$H289)*100,1),")")</f>
        <v>(3.7)</v>
      </c>
      <c r="F287" s="302">
        <f>'Ind T6'!S117</f>
        <v>21.948939072821108</v>
      </c>
      <c r="G287" s="299" t="str">
        <f>CONCATENATE("(",ROUND((F287/$H289)*100,1),")")</f>
        <v>(6.1)</v>
      </c>
      <c r="H287" s="302">
        <f>SUM(B287,D287,F287)</f>
        <v>244.42632149604404</v>
      </c>
      <c r="I287" s="299" t="str">
        <f>CONCATENATE("(",ROUND((H287/$H289)*100,1),")")</f>
        <v>(67.9)</v>
      </c>
      <c r="K287" s="302">
        <f>B292-B287</f>
        <v>15.312439089151781</v>
      </c>
      <c r="L287" s="302">
        <f>D292-D287</f>
        <v>1.2509627459911563</v>
      </c>
      <c r="M287" s="302">
        <f>F292-F287</f>
        <v>2.394937117133491</v>
      </c>
      <c r="N287" s="302">
        <f>SUM(K287:M287)</f>
        <v>18.958338952276428</v>
      </c>
    </row>
    <row r="288" spans="1:14" x14ac:dyDescent="0.2">
      <c r="A288" s="282" t="s">
        <v>365</v>
      </c>
      <c r="B288" s="302">
        <f>'Ind T6'!Q116</f>
        <v>99.64872338493366</v>
      </c>
      <c r="C288" s="299" t="str">
        <f>CONCATENATE("(",ROUND((B288/$H289)*100,1),")")</f>
        <v>(27.7)</v>
      </c>
      <c r="D288" s="302">
        <f>'Ind T6'!R116</f>
        <v>12.426965503698447</v>
      </c>
      <c r="E288" s="299" t="str">
        <f>CONCATENATE("(",ROUND((D288/$H289)*100,1),")")</f>
        <v>(3.4)</v>
      </c>
      <c r="F288" s="302">
        <f>'Ind T6'!S116</f>
        <v>3.7409896153232549</v>
      </c>
      <c r="G288" s="299" t="str">
        <f>CONCATENATE("(",ROUND((F288/$H289)*100,1),")")</f>
        <v>(1)</v>
      </c>
      <c r="H288" s="302">
        <f t="shared" ref="H288" si="221">SUM(B288,D288,F288)</f>
        <v>115.81667850395536</v>
      </c>
      <c r="I288" s="299" t="str">
        <f>CONCATENATE("(",ROUND((H288/$H289)*100,1),")")</f>
        <v>(32.1)</v>
      </c>
      <c r="K288" s="302">
        <f t="shared" ref="K288:K289" si="222">B293-B288</f>
        <v>13.112703120541497</v>
      </c>
      <c r="L288" s="302">
        <f t="shared" ref="L288:L289" si="223">D293-D288</f>
        <v>0.59596826250058044</v>
      </c>
      <c r="M288" s="302">
        <f t="shared" ref="M288:M289" si="224">F293-F288</f>
        <v>0.33298966468186864</v>
      </c>
      <c r="N288" s="302">
        <f t="shared" ref="N288:N289" si="225">SUM(K288:M288)</f>
        <v>14.041661047723945</v>
      </c>
    </row>
    <row r="289" spans="1:14" x14ac:dyDescent="0.2">
      <c r="A289" s="282" t="s">
        <v>363</v>
      </c>
      <c r="B289" s="302">
        <f>SUM(B287:B288)</f>
        <v>308.75314293048325</v>
      </c>
      <c r="C289" s="299" t="str">
        <f>CONCATENATE("(",ROUND((B289/$H289)*100,1),")")</f>
        <v>(85.7)</v>
      </c>
      <c r="D289" s="302">
        <f>SUM(D287:D288)</f>
        <v>25.799928381371785</v>
      </c>
      <c r="E289" s="299" t="str">
        <f>CONCATENATE("(",ROUND((D289/$H289)*100,1),")")</f>
        <v>(7.2)</v>
      </c>
      <c r="F289" s="302">
        <f>SUM(F287:F288)</f>
        <v>25.689928688144363</v>
      </c>
      <c r="G289" s="299" t="str">
        <f>CONCATENATE("(",ROUND((F289/$H289)*100,1),")")</f>
        <v>(7.1)</v>
      </c>
      <c r="H289" s="302">
        <f>SUM(H287:H288)</f>
        <v>360.24299999999937</v>
      </c>
      <c r="I289" s="299" t="str">
        <f>CONCATENATE("(",ROUND((H289/$H289)*100,1),")")</f>
        <v>(100)</v>
      </c>
      <c r="K289" s="302">
        <f t="shared" si="222"/>
        <v>28.425142209693263</v>
      </c>
      <c r="L289" s="302">
        <f t="shared" si="223"/>
        <v>1.8469310084917367</v>
      </c>
      <c r="M289" s="302">
        <f t="shared" si="224"/>
        <v>2.7279267818153592</v>
      </c>
      <c r="N289" s="302">
        <f t="shared" si="225"/>
        <v>33.000000000000355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224.41685863470138</v>
      </c>
      <c r="C292" s="299" t="str">
        <f>CONCATENATE("(",ROUND((B292/$H294)*100,1),")")</f>
        <v>(57.1)</v>
      </c>
      <c r="D292" s="302">
        <f>'Ind T6'!W117</f>
        <v>14.623925623664496</v>
      </c>
      <c r="E292" s="299" t="str">
        <f>CONCATENATE("(",ROUND((D292/$H294)*100,1),")")</f>
        <v>(3.7)</v>
      </c>
      <c r="F292" s="302">
        <f>'Ind T6'!X117</f>
        <v>24.343876189954599</v>
      </c>
      <c r="G292" s="299" t="str">
        <f>CONCATENATE("(",ROUND((F292/$H294)*100,1),")")</f>
        <v>(6.2)</v>
      </c>
      <c r="H292" s="302">
        <f>SUM(B292,D292,F292)</f>
        <v>263.38466044832046</v>
      </c>
      <c r="I292" s="299" t="str">
        <f>CONCATENATE("(",ROUND((H292/$H294)*100,1),")")</f>
        <v>(67)</v>
      </c>
      <c r="K292" s="302">
        <f>B292-B282</f>
        <v>29.201445331553458</v>
      </c>
      <c r="L292" s="302">
        <f>D292-D282</f>
        <v>2.3249625868061745</v>
      </c>
      <c r="M292" s="302">
        <f>F292-F282</f>
        <v>4.4599359483662546</v>
      </c>
      <c r="N292" s="302">
        <f>SUM(K292:M292)</f>
        <v>35.986343866725889</v>
      </c>
    </row>
    <row r="293" spans="1:14" x14ac:dyDescent="0.2">
      <c r="A293" s="282" t="s">
        <v>365</v>
      </c>
      <c r="B293" s="302">
        <f>'Ind T6'!V116</f>
        <v>112.76142650547516</v>
      </c>
      <c r="C293" s="299" t="str">
        <f>CONCATENATE("(",ROUND((B293/$H294)*100,1),")")</f>
        <v>(28.7)</v>
      </c>
      <c r="D293" s="302">
        <f>'Ind T6'!W116</f>
        <v>13.022933766199028</v>
      </c>
      <c r="E293" s="299" t="str">
        <f>CONCATENATE("(",ROUND((D293/$H294)*100,1),")")</f>
        <v>(3.3)</v>
      </c>
      <c r="F293" s="302">
        <f>'Ind T6'!X116</f>
        <v>4.0739792800051235</v>
      </c>
      <c r="G293" s="299" t="str">
        <f>CONCATENATE("(",ROUND((F293/$H294)*100,1),")")</f>
        <v>(1)</v>
      </c>
      <c r="H293" s="302">
        <f t="shared" ref="H293" si="226">SUM(B293,D293,F293)</f>
        <v>129.85833955167931</v>
      </c>
      <c r="I293" s="299" t="str">
        <f>CONCATENATE("(",ROUND((H293/$H294)*100,1),")")</f>
        <v>(33)</v>
      </c>
      <c r="K293" s="302">
        <f t="shared" ref="K293:K294" si="227">B293-B283</f>
        <v>22.51569772976562</v>
      </c>
      <c r="L293" s="302">
        <f t="shared" ref="L293:L294" si="228">D293-D283</f>
        <v>1.3449688630825403</v>
      </c>
      <c r="M293" s="302">
        <f t="shared" ref="M293:M294" si="229">F293-F283</f>
        <v>0.65998954042479996</v>
      </c>
      <c r="N293" s="302">
        <f t="shared" ref="N293:N294" si="230">SUM(K293:M293)</f>
        <v>24.520656133272961</v>
      </c>
    </row>
    <row r="294" spans="1:14" x14ac:dyDescent="0.2">
      <c r="A294" s="282" t="s">
        <v>363</v>
      </c>
      <c r="B294" s="302">
        <f>SUM(B292:B293)</f>
        <v>337.17828514017651</v>
      </c>
      <c r="C294" s="299" t="str">
        <f>CONCATENATE("(",ROUND((B294/$H294)*100,1),")")</f>
        <v>(85.7)</v>
      </c>
      <c r="D294" s="302">
        <f>SUM(D292:D293)</f>
        <v>27.646859389863522</v>
      </c>
      <c r="E294" s="299" t="str">
        <f>CONCATENATE("(",ROUND((D294/$H294)*100,1),")")</f>
        <v>(7)</v>
      </c>
      <c r="F294" s="302">
        <f>SUM(F292:F293)</f>
        <v>28.417855469959722</v>
      </c>
      <c r="G294" s="299" t="str">
        <f>CONCATENATE("(",ROUND((F294/$H294)*100,1),")")</f>
        <v>(7.2)</v>
      </c>
      <c r="H294" s="302">
        <f>SUM(H292:H293)</f>
        <v>393.24299999999977</v>
      </c>
      <c r="I294" s="299" t="str">
        <f>CONCATENATE("(",ROUND((H294/$H294)*100,1),")")</f>
        <v>(100)</v>
      </c>
      <c r="K294" s="302">
        <f t="shared" si="227"/>
        <v>51.717143061319064</v>
      </c>
      <c r="L294" s="302">
        <f t="shared" si="228"/>
        <v>3.6699314498887148</v>
      </c>
      <c r="M294" s="302">
        <f t="shared" si="229"/>
        <v>5.1199254887910541</v>
      </c>
      <c r="N294" s="302">
        <f t="shared" si="230"/>
        <v>60.506999999998833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218.75500000107647</v>
      </c>
      <c r="C303" s="299" t="str">
        <f>CONCATENATE("(",ROUND((B303/$H305)*100,1),")")</f>
        <v>(54.2)</v>
      </c>
      <c r="D303" s="302">
        <f>'Ind T6'!M126</f>
        <v>7.1419999999188786</v>
      </c>
      <c r="E303" s="299" t="str">
        <f>CONCATENATE("(",ROUND((D303/$H305)*100,1),")")</f>
        <v>(1.8)</v>
      </c>
      <c r="F303" s="302">
        <f>'Ind T6'!N126</f>
        <v>15.861000000424147</v>
      </c>
      <c r="G303" s="299" t="str">
        <f>CONCATENATE("(",ROUND((F303/$H305)*100,1),")")</f>
        <v>(3.9)</v>
      </c>
      <c r="H303" s="302">
        <f>SUM(B303,D303,F303)</f>
        <v>241.7580000014195</v>
      </c>
      <c r="I303" s="299" t="str">
        <f>CONCATENATE("(",ROUND((H303/$H305)*100,1),")")</f>
        <v>(59.9)</v>
      </c>
      <c r="K303" s="302">
        <f>B308-B303</f>
        <v>3.3759999977285702</v>
      </c>
      <c r="L303" s="302">
        <f>D308-D303</f>
        <v>0.40899999984308799</v>
      </c>
      <c r="M303" s="302">
        <f>F308-F303</f>
        <v>1.0540000004014924</v>
      </c>
      <c r="N303" s="302">
        <f>SUM(K303:M303)</f>
        <v>4.8389999979731506</v>
      </c>
    </row>
    <row r="304" spans="1:14" x14ac:dyDescent="0.2">
      <c r="A304" s="282" t="s">
        <v>365</v>
      </c>
      <c r="B304" s="302">
        <f>'Ind T6'!L125</f>
        <v>130.93999999881137</v>
      </c>
      <c r="C304" s="299" t="str">
        <f>CONCATENATE("(",ROUND((B304/$H305)*100,1),")")</f>
        <v>(32.4)</v>
      </c>
      <c r="D304" s="302">
        <f>'Ind T6'!M125</f>
        <v>28.234999999835779</v>
      </c>
      <c r="E304" s="299" t="str">
        <f>CONCATENATE("(",ROUND((D304/$H305)*100,1),")")</f>
        <v>(7)</v>
      </c>
      <c r="F304" s="302">
        <f>'Ind T6'!N125</f>
        <v>2.9519999999323443</v>
      </c>
      <c r="G304" s="299" t="str">
        <f>CONCATENATE("(",ROUND((F304/$H305)*100,1),")")</f>
        <v>(0.7)</v>
      </c>
      <c r="H304" s="302">
        <f t="shared" ref="H304" si="231">SUM(B304,D304,F304)</f>
        <v>162.12699999857949</v>
      </c>
      <c r="I304" s="299" t="str">
        <f>CONCATENATE("(",ROUND((H304/$H305)*100,1),")")</f>
        <v>(40.1)</v>
      </c>
      <c r="K304" s="302">
        <f t="shared" ref="K304:K305" si="232">B309-B304</f>
        <v>1.4600000023727091</v>
      </c>
      <c r="L304" s="302">
        <f t="shared" ref="L304:L305" si="233">D309-D304</f>
        <v>1.0999999688301898E-2</v>
      </c>
      <c r="M304" s="302">
        <f t="shared" ref="M304:M305" si="234">F309-F304</f>
        <v>0.16899999996706283</v>
      </c>
      <c r="N304" s="302">
        <f t="shared" ref="N304:N305" si="235">SUM(K304:M304)</f>
        <v>1.6400000020280738</v>
      </c>
    </row>
    <row r="305" spans="1:14" x14ac:dyDescent="0.2">
      <c r="A305" s="282" t="s">
        <v>363</v>
      </c>
      <c r="B305" s="302">
        <f>SUM(B303:B304)</f>
        <v>349.69499999988784</v>
      </c>
      <c r="C305" s="299" t="str">
        <f>CONCATENATE("(",ROUND((B305/$H305)*100,1),")")</f>
        <v>(86.6)</v>
      </c>
      <c r="D305" s="302">
        <f>SUM(D303:D304)</f>
        <v>35.376999999754659</v>
      </c>
      <c r="E305" s="299" t="str">
        <f>CONCATENATE("(",ROUND((D305/$H305)*100,1),")")</f>
        <v>(8.8)</v>
      </c>
      <c r="F305" s="302">
        <f>SUM(F303:F304)</f>
        <v>18.813000000356492</v>
      </c>
      <c r="G305" s="299" t="str">
        <f>CONCATENATE("(",ROUND((F305/$H305)*100,1),")")</f>
        <v>(4.7)</v>
      </c>
      <c r="H305" s="302">
        <f>SUM(H303:H304)</f>
        <v>403.88499999999897</v>
      </c>
      <c r="I305" s="299" t="str">
        <f>CONCATENATE("(",ROUND((H305/$H305)*100,1),")")</f>
        <v>(100)</v>
      </c>
      <c r="K305" s="302">
        <f t="shared" si="232"/>
        <v>4.8360000001013077</v>
      </c>
      <c r="L305" s="302">
        <f t="shared" si="233"/>
        <v>0.41999999953138456</v>
      </c>
      <c r="M305" s="302">
        <f t="shared" si="234"/>
        <v>1.2230000003685539</v>
      </c>
      <c r="N305" s="302">
        <f t="shared" si="235"/>
        <v>6.4790000000012462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222.13099999880504</v>
      </c>
      <c r="C308" s="299" t="str">
        <f>CONCATENATE("(",ROUND((B308/$H310)*100,1),")")</f>
        <v>(54.1)</v>
      </c>
      <c r="D308" s="302">
        <f>'Ind T6'!R126</f>
        <v>7.5509999997619666</v>
      </c>
      <c r="E308" s="299" t="str">
        <f>CONCATENATE("(",ROUND((D308/$H310)*100,1),")")</f>
        <v>(1.8)</v>
      </c>
      <c r="F308" s="302">
        <f>'Ind T6'!S126</f>
        <v>16.915000000825639</v>
      </c>
      <c r="G308" s="299" t="str">
        <f>CONCATENATE("(",ROUND((F308/$H310)*100,1),")")</f>
        <v>(4.1)</v>
      </c>
      <c r="H308" s="302">
        <f>SUM(B308,D308,F308)</f>
        <v>246.59699999939264</v>
      </c>
      <c r="I308" s="299" t="str">
        <f>CONCATENATE("(",ROUND((H308/$H310)*100,1),")")</f>
        <v>(60.1)</v>
      </c>
      <c r="K308" s="302">
        <f>B313-B308</f>
        <v>2.2154593061018204</v>
      </c>
      <c r="L308" s="302">
        <f>D313-D308</f>
        <v>0.59598036495429518</v>
      </c>
      <c r="M308" s="302">
        <f>F313-F308</f>
        <v>0.85695716796339028</v>
      </c>
      <c r="N308" s="302">
        <f>SUM(K308:M308)</f>
        <v>3.6683968390195059</v>
      </c>
    </row>
    <row r="309" spans="1:14" x14ac:dyDescent="0.2">
      <c r="A309" s="282" t="s">
        <v>365</v>
      </c>
      <c r="B309" s="302">
        <f>'Ind T6'!Q125</f>
        <v>132.40000000118408</v>
      </c>
      <c r="C309" s="299" t="str">
        <f>CONCATENATE("(",ROUND((B309/$H310)*100,1),")")</f>
        <v>(32.3)</v>
      </c>
      <c r="D309" s="302">
        <f>'Ind T6'!R125</f>
        <v>28.245999999524081</v>
      </c>
      <c r="E309" s="299" t="str">
        <f>CONCATENATE("(",ROUND((D309/$H310)*100,1),")")</f>
        <v>(6.9)</v>
      </c>
      <c r="F309" s="302">
        <f>'Ind T6'!S125</f>
        <v>3.1209999998994071</v>
      </c>
      <c r="G309" s="299" t="str">
        <f>CONCATENATE("(",ROUND((F309/$H310)*100,1),")")</f>
        <v>(0.8)</v>
      </c>
      <c r="H309" s="302">
        <f t="shared" ref="H309" si="236">SUM(B309,D309,F309)</f>
        <v>163.76700000060757</v>
      </c>
      <c r="I309" s="299" t="str">
        <f>CONCATENATE("(",ROUND((H309/$H310)*100,1),")")</f>
        <v>(39.9)</v>
      </c>
      <c r="K309" s="302">
        <f t="shared" ref="K309:K310" si="237">B314-B309</f>
        <v>0.88467877228268321</v>
      </c>
      <c r="L309" s="302">
        <f t="shared" ref="L309:L310" si="238">D314-D309</f>
        <v>-7.3067899044698237E-2</v>
      </c>
      <c r="M309" s="302">
        <f t="shared" ref="M309:M310" si="239">F314-F309</f>
        <v>7.899228774192224E-2</v>
      </c>
      <c r="N309" s="302">
        <f t="shared" ref="N309:N310" si="240">SUM(K309:M309)</f>
        <v>0.89060316097990722</v>
      </c>
    </row>
    <row r="310" spans="1:14" x14ac:dyDescent="0.2">
      <c r="A310" s="282" t="s">
        <v>363</v>
      </c>
      <c r="B310" s="302">
        <f>SUM(B308:B309)</f>
        <v>354.53099999998915</v>
      </c>
      <c r="C310" s="299" t="str">
        <f>CONCATENATE("(",ROUND((B310/$H310)*100,1),")")</f>
        <v>(86.4)</v>
      </c>
      <c r="D310" s="302">
        <f>SUM(D308:D309)</f>
        <v>35.796999999286044</v>
      </c>
      <c r="E310" s="299" t="str">
        <f>CONCATENATE("(",ROUND((D310/$H310)*100,1),")")</f>
        <v>(8.7)</v>
      </c>
      <c r="F310" s="302">
        <f>SUM(F308:F309)</f>
        <v>20.036000000725046</v>
      </c>
      <c r="G310" s="299" t="str">
        <f>CONCATENATE("(",ROUND((F310/$H310)*100,1),")")</f>
        <v>(4.9)</v>
      </c>
      <c r="H310" s="302">
        <f>SUM(H308:H309)</f>
        <v>410.3640000000002</v>
      </c>
      <c r="I310" s="299" t="str">
        <f>CONCATENATE("(",ROUND((H310/$H310)*100,1),")")</f>
        <v>(100)</v>
      </c>
      <c r="K310" s="302">
        <f t="shared" si="237"/>
        <v>3.1001380783844752</v>
      </c>
      <c r="L310" s="302">
        <f t="shared" si="238"/>
        <v>0.52291246590959872</v>
      </c>
      <c r="M310" s="302">
        <f t="shared" si="239"/>
        <v>0.93594945570531252</v>
      </c>
      <c r="N310" s="302">
        <f t="shared" si="240"/>
        <v>4.5589999999993864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224.34645930490686</v>
      </c>
      <c r="C313" s="299" t="str">
        <f>CONCATENATE("(",ROUND((B313/$H315)*100,1),")")</f>
        <v>(54.1)</v>
      </c>
      <c r="D313" s="302">
        <f>'Ind T6'!W126</f>
        <v>8.1469803647162617</v>
      </c>
      <c r="E313" s="299" t="str">
        <f>CONCATENATE("(",ROUND((D313/$H315)*100,1),")")</f>
        <v>(2)</v>
      </c>
      <c r="F313" s="302">
        <f>'Ind T6'!X126</f>
        <v>17.771957168789029</v>
      </c>
      <c r="G313" s="299" t="str">
        <f>CONCATENATE("(",ROUND((F313/$H315)*100,1),")")</f>
        <v>(4.3)</v>
      </c>
      <c r="H313" s="302">
        <f>SUM(B313,D313,F313)</f>
        <v>250.26539683841213</v>
      </c>
      <c r="I313" s="299" t="str">
        <f>CONCATENATE("(",ROUND((H313/$H315)*100,1),")")</f>
        <v>(60.3)</v>
      </c>
      <c r="K313" s="302">
        <f>B313-B303</f>
        <v>5.5914593038303906</v>
      </c>
      <c r="L313" s="302">
        <f>D313-D303</f>
        <v>1.0049803647973832</v>
      </c>
      <c r="M313" s="302">
        <f>F313-F303</f>
        <v>1.9109571683648827</v>
      </c>
      <c r="N313" s="302">
        <f>SUM(K313:M313)</f>
        <v>8.5073968369926565</v>
      </c>
    </row>
    <row r="314" spans="1:14" x14ac:dyDescent="0.2">
      <c r="A314" s="282" t="s">
        <v>365</v>
      </c>
      <c r="B314" s="302">
        <f>'Ind T6'!V125</f>
        <v>133.28467877346677</v>
      </c>
      <c r="C314" s="299" t="str">
        <f>CONCATENATE("(",ROUND((B314/$H315)*100,1),")")</f>
        <v>(32.1)</v>
      </c>
      <c r="D314" s="302">
        <f>'Ind T6'!W125</f>
        <v>28.172932100479382</v>
      </c>
      <c r="E314" s="299" t="str">
        <f>CONCATENATE("(",ROUND((D314/$H315)*100,1),")")</f>
        <v>(6.8)</v>
      </c>
      <c r="F314" s="302">
        <f>'Ind T6'!X125</f>
        <v>3.1999922876413294</v>
      </c>
      <c r="G314" s="299" t="str">
        <f>CONCATENATE("(",ROUND((F314/$H315)*100,1),")")</f>
        <v>(0.8)</v>
      </c>
      <c r="H314" s="302">
        <f t="shared" ref="H314" si="241">SUM(B314,D314,F314)</f>
        <v>164.65760316158747</v>
      </c>
      <c r="I314" s="299" t="str">
        <f>CONCATENATE("(",ROUND((H314/$H315)*100,1),")")</f>
        <v>(39.7)</v>
      </c>
      <c r="K314" s="302">
        <f t="shared" ref="K314:K315" si="242">B314-B304</f>
        <v>2.3446787746553923</v>
      </c>
      <c r="L314" s="302">
        <f t="shared" ref="L314:L315" si="243">D314-D304</f>
        <v>-6.2067899356396339E-2</v>
      </c>
      <c r="M314" s="302">
        <f t="shared" ref="M314:M315" si="244">F314-F304</f>
        <v>0.24799228770898507</v>
      </c>
      <c r="N314" s="302">
        <f t="shared" ref="N314:N315" si="245">SUM(K314:M314)</f>
        <v>2.530603163007981</v>
      </c>
    </row>
    <row r="315" spans="1:14" x14ac:dyDescent="0.2">
      <c r="A315" s="282" t="s">
        <v>363</v>
      </c>
      <c r="B315" s="302">
        <f>SUM(B313:B314)</f>
        <v>357.63113807837362</v>
      </c>
      <c r="C315" s="299" t="str">
        <f>CONCATENATE("(",ROUND((B315/$H315)*100,1),")")</f>
        <v>(86.2)</v>
      </c>
      <c r="D315" s="302">
        <f>SUM(D313:D314)</f>
        <v>36.319912465195642</v>
      </c>
      <c r="E315" s="299" t="str">
        <f>CONCATENATE("(",ROUND((D315/$H315)*100,1),")")</f>
        <v>(8.8)</v>
      </c>
      <c r="F315" s="302">
        <f>SUM(F313:F314)</f>
        <v>20.971949456430359</v>
      </c>
      <c r="G315" s="299" t="str">
        <f>CONCATENATE("(",ROUND((F315/$H315)*100,1),")")</f>
        <v>(5.1)</v>
      </c>
      <c r="H315" s="302">
        <f>SUM(H313:H314)</f>
        <v>414.9229999999996</v>
      </c>
      <c r="I315" s="299" t="str">
        <f>CONCATENATE("(",ROUND((H315/$H315)*100,1),")")</f>
        <v>(100)</v>
      </c>
      <c r="K315" s="302">
        <f t="shared" si="242"/>
        <v>7.9361380784857829</v>
      </c>
      <c r="L315" s="302">
        <f t="shared" si="243"/>
        <v>0.94291246544098328</v>
      </c>
      <c r="M315" s="302">
        <f t="shared" si="244"/>
        <v>2.1589494560738665</v>
      </c>
      <c r="N315" s="302">
        <f t="shared" si="245"/>
        <v>11.038000000000633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69.71700000043586</v>
      </c>
      <c r="C324" s="299" t="str">
        <f>CONCATENATE("(",ROUND((B324/$H326)*100,1),")")</f>
        <v>(43.4)</v>
      </c>
      <c r="D324" s="302">
        <f>'Ind T6'!M135</f>
        <v>9.6810000000625074</v>
      </c>
      <c r="E324" s="299" t="str">
        <f>CONCATENATE("(",ROUND((D324/$H326)*100,1),")")</f>
        <v>(6)</v>
      </c>
      <c r="F324" s="302">
        <f>'Ind T6'!N135</f>
        <v>5.3710000000328613</v>
      </c>
      <c r="G324" s="299" t="str">
        <f>CONCATENATE("(",ROUND((F324/$H326)*100,1),")")</f>
        <v>(3.3)</v>
      </c>
      <c r="H324" s="302">
        <f>SUM(B324,D324,F324)</f>
        <v>84.769000000531236</v>
      </c>
      <c r="I324" s="299" t="str">
        <f>CONCATENATE("(",ROUND((H324/$H326)*100,1),")")</f>
        <v>(52.7)</v>
      </c>
      <c r="K324" s="302">
        <f>B329-B324</f>
        <v>-3.9660000002776883</v>
      </c>
      <c r="L324" s="302">
        <f>D329-D324</f>
        <v>-0.52600000011678638</v>
      </c>
      <c r="M324" s="302">
        <f>F329-F324</f>
        <v>-3.8999999989581369E-2</v>
      </c>
      <c r="N324" s="302">
        <f>SUM(K324:M324)</f>
        <v>-4.531000000384056</v>
      </c>
    </row>
    <row r="325" spans="1:14" x14ac:dyDescent="0.2">
      <c r="A325" s="282" t="s">
        <v>365</v>
      </c>
      <c r="B325" s="302">
        <f>'Ind T6'!L134</f>
        <v>50.281999999676465</v>
      </c>
      <c r="C325" s="299" t="str">
        <f>CONCATENATE("(",ROUND((B325/$H326)*100,1),")")</f>
        <v>(31.3)</v>
      </c>
      <c r="D325" s="302">
        <f>'Ind T6'!M134</f>
        <v>21.907999999856631</v>
      </c>
      <c r="E325" s="299" t="str">
        <f>CONCATENATE("(",ROUND((D325/$H326)*100,1),")")</f>
        <v>(13.6)</v>
      </c>
      <c r="F325" s="302">
        <f>'Ind T6'!N134</f>
        <v>3.8179999999355601</v>
      </c>
      <c r="G325" s="299" t="str">
        <f>CONCATENATE("(",ROUND((F325/$H326)*100,1),")")</f>
        <v>(2.4)</v>
      </c>
      <c r="H325" s="302">
        <f t="shared" ref="H325" si="246">SUM(B325,D325,F325)</f>
        <v>76.007999999468666</v>
      </c>
      <c r="I325" s="299" t="str">
        <f>CONCATENATE("(",ROUND((H325/$H326)*100,1),")")</f>
        <v>(47.3)</v>
      </c>
      <c r="K325" s="302">
        <f t="shared" ref="K325:K326" si="247">B330-B325</f>
        <v>-1.1349999993995397</v>
      </c>
      <c r="L325" s="302">
        <f t="shared" ref="L325:L326" si="248">D330-D325</f>
        <v>-2.1310000002325999</v>
      </c>
      <c r="M325" s="302">
        <f t="shared" ref="M325:M326" si="249">F330-F325</f>
        <v>-0.16399999998384374</v>
      </c>
      <c r="N325" s="302">
        <f t="shared" ref="N325:N326" si="250">SUM(K325:M325)</f>
        <v>-3.4299999996159833</v>
      </c>
    </row>
    <row r="326" spans="1:14" x14ac:dyDescent="0.2">
      <c r="A326" s="282" t="s">
        <v>363</v>
      </c>
      <c r="B326" s="302">
        <f>SUM(B324:B325)</f>
        <v>119.99900000011232</v>
      </c>
      <c r="C326" s="299" t="str">
        <f>CONCATENATE("(",ROUND((B326/$H326)*100,1),")")</f>
        <v>(74.6)</v>
      </c>
      <c r="D326" s="302">
        <f>SUM(D324:D325)</f>
        <v>31.588999999919139</v>
      </c>
      <c r="E326" s="299" t="str">
        <f>CONCATENATE("(",ROUND((D326/$H326)*100,1),")")</f>
        <v>(19.6)</v>
      </c>
      <c r="F326" s="302">
        <f>SUM(F324:F325)</f>
        <v>9.1889999999684218</v>
      </c>
      <c r="G326" s="299" t="str">
        <f>CONCATENATE("(",ROUND((F326/$H326)*100,1),")")</f>
        <v>(5.7)</v>
      </c>
      <c r="H326" s="302">
        <f>SUM(H324:H325)</f>
        <v>160.7769999999999</v>
      </c>
      <c r="I326" s="299" t="str">
        <f>CONCATENATE("(",ROUND((H326/$H326)*100,1),")")</f>
        <v>(100)</v>
      </c>
      <c r="K326" s="302">
        <f t="shared" si="247"/>
        <v>-5.1009999996772137</v>
      </c>
      <c r="L326" s="302">
        <f t="shared" si="248"/>
        <v>-2.6570000003493845</v>
      </c>
      <c r="M326" s="302">
        <f t="shared" si="249"/>
        <v>-0.2029999999734251</v>
      </c>
      <c r="N326" s="302">
        <f t="shared" si="250"/>
        <v>-7.9610000000000234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65.751000000158172</v>
      </c>
      <c r="C329" s="299" t="str">
        <f>CONCATENATE("(",ROUND((B329/$H331)*100,1),")")</f>
        <v>(43)</v>
      </c>
      <c r="D329" s="302">
        <f>'Ind T6'!R135</f>
        <v>9.154999999945721</v>
      </c>
      <c r="E329" s="299" t="str">
        <f>CONCATENATE("(",ROUND((D329/$H331)*100,1),")")</f>
        <v>(6)</v>
      </c>
      <c r="F329" s="302">
        <f>'Ind T6'!S135</f>
        <v>5.3320000000432799</v>
      </c>
      <c r="G329" s="299" t="str">
        <f>CONCATENATE("(",ROUND((F329/$H331)*100,1),")")</f>
        <v>(3.5)</v>
      </c>
      <c r="H329" s="302">
        <f>SUM(B329,D329,F329)</f>
        <v>80.238000000147167</v>
      </c>
      <c r="I329" s="299" t="str">
        <f>CONCATENATE("(",ROUND((H329/$H331)*100,1),")")</f>
        <v>(52.5)</v>
      </c>
      <c r="K329" s="302">
        <f>B334-B329</f>
        <v>2.3345766322802035</v>
      </c>
      <c r="L329" s="302">
        <f>D334-D329</f>
        <v>0.4979399763605894</v>
      </c>
      <c r="M329" s="302">
        <f>F334-F329</f>
        <v>0.66696269738493807</v>
      </c>
      <c r="N329" s="302">
        <f>SUM(K329:M329)</f>
        <v>3.499479306025731</v>
      </c>
    </row>
    <row r="330" spans="1:14" x14ac:dyDescent="0.2">
      <c r="A330" s="282" t="s">
        <v>365</v>
      </c>
      <c r="B330" s="302">
        <f>'Ind T6'!Q134</f>
        <v>49.147000000276925</v>
      </c>
      <c r="C330" s="299" t="str">
        <f>CONCATENATE("(",ROUND((B330/$H331)*100,1),")")</f>
        <v>(32.2)</v>
      </c>
      <c r="D330" s="302">
        <f>'Ind T6'!R134</f>
        <v>19.776999999624032</v>
      </c>
      <c r="E330" s="299" t="str">
        <f>CONCATENATE("(",ROUND((D330/$H331)*100,1),")")</f>
        <v>(12.9)</v>
      </c>
      <c r="F330" s="302">
        <f>'Ind T6'!S134</f>
        <v>3.6539999999517163</v>
      </c>
      <c r="G330" s="299" t="str">
        <f>CONCATENATE("(",ROUND((F330/$H331)*100,1),")")</f>
        <v>(2.4)</v>
      </c>
      <c r="H330" s="302">
        <f t="shared" ref="H330" si="251">SUM(B330,D330,F330)</f>
        <v>72.577999999852679</v>
      </c>
      <c r="I330" s="299" t="str">
        <f>CONCATENATE("(",ROUND((H330/$H331)*100,1),")")</f>
        <v>(47.5)</v>
      </c>
      <c r="K330" s="302">
        <f t="shared" ref="K330:K331" si="252">B335-B330</f>
        <v>5.3676610184881568</v>
      </c>
      <c r="L330" s="302">
        <f t="shared" ref="L330:L331" si="253">D335-D330</f>
        <v>-1.0231166147516682</v>
      </c>
      <c r="M330" s="302">
        <f t="shared" ref="M330:M331" si="254">F335-F330</f>
        <v>0.15897629023784088</v>
      </c>
      <c r="N330" s="302">
        <f t="shared" ref="N330:N331" si="255">SUM(K330:M330)</f>
        <v>4.5035206939743295</v>
      </c>
    </row>
    <row r="331" spans="1:14" x14ac:dyDescent="0.2">
      <c r="A331" s="282" t="s">
        <v>363</v>
      </c>
      <c r="B331" s="302">
        <f>SUM(B329:B330)</f>
        <v>114.8980000004351</v>
      </c>
      <c r="C331" s="299" t="str">
        <f>CONCATENATE("(",ROUND((B331/$H331)*100,1),")")</f>
        <v>(75.2)</v>
      </c>
      <c r="D331" s="302">
        <f>SUM(D329:D330)</f>
        <v>28.931999999569754</v>
      </c>
      <c r="E331" s="299" t="str">
        <f>CONCATENATE("(",ROUND((D331/$H331)*100,1),")")</f>
        <v>(18.9)</v>
      </c>
      <c r="F331" s="302">
        <f>SUM(F329:F330)</f>
        <v>8.9859999999949967</v>
      </c>
      <c r="G331" s="299" t="str">
        <f>CONCATENATE("(",ROUND((F331/$H331)*100,1),")")</f>
        <v>(5.9)</v>
      </c>
      <c r="H331" s="302">
        <f>SUM(H329:H330)</f>
        <v>152.81599999999986</v>
      </c>
      <c r="I331" s="299" t="str">
        <f>CONCATENATE("(",ROUND((H331/$H331)*100,1),")")</f>
        <v>(100)</v>
      </c>
      <c r="K331" s="302">
        <f t="shared" si="252"/>
        <v>7.7022376507683532</v>
      </c>
      <c r="L331" s="302">
        <f t="shared" si="253"/>
        <v>-0.52517663839108053</v>
      </c>
      <c r="M331" s="302">
        <f t="shared" si="254"/>
        <v>0.82593898762277895</v>
      </c>
      <c r="N331" s="302">
        <f t="shared" si="255"/>
        <v>8.0030000000000516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68.085576632438375</v>
      </c>
      <c r="C334" s="299" t="str">
        <f>CONCATENATE("(",ROUND((B334/$H336)*100,1),")")</f>
        <v>(42.3)</v>
      </c>
      <c r="D334" s="302">
        <f>'Ind T6'!W135</f>
        <v>9.6529399763063104</v>
      </c>
      <c r="E334" s="299" t="str">
        <f>CONCATENATE("(",ROUND((D334/$H336)*100,1),")")</f>
        <v>(6)</v>
      </c>
      <c r="F334" s="302">
        <f>'Ind T6'!X135</f>
        <v>5.998962697428218</v>
      </c>
      <c r="G334" s="299" t="str">
        <f>CONCATENATE("(",ROUND((F334/$H336)*100,1),")")</f>
        <v>(3.7)</v>
      </c>
      <c r="H334" s="302">
        <f>SUM(B334,D334,F334)</f>
        <v>83.737479306172901</v>
      </c>
      <c r="I334" s="299" t="str">
        <f>CONCATENATE("(",ROUND((H334/$H336)*100,1),")")</f>
        <v>(52.1)</v>
      </c>
      <c r="K334" s="302">
        <f>B334-B324</f>
        <v>-1.6314233679974848</v>
      </c>
      <c r="L334" s="302">
        <f>D334-D324</f>
        <v>-2.8060023756196983E-2</v>
      </c>
      <c r="M334" s="302">
        <f>F334-F324</f>
        <v>0.62796269739535671</v>
      </c>
      <c r="N334" s="302">
        <f>SUM(K334:M334)</f>
        <v>-1.0315206943583251</v>
      </c>
    </row>
    <row r="335" spans="1:14" x14ac:dyDescent="0.2">
      <c r="A335" s="282" t="s">
        <v>365</v>
      </c>
      <c r="B335" s="302">
        <f>'Ind T6'!V134</f>
        <v>54.514661018765082</v>
      </c>
      <c r="C335" s="299" t="str">
        <f>CONCATENATE("(",ROUND((B335/$H336)*100,1),")")</f>
        <v>(33.9)</v>
      </c>
      <c r="D335" s="302">
        <f>'Ind T6'!W134</f>
        <v>18.753883384872363</v>
      </c>
      <c r="E335" s="299" t="str">
        <f>CONCATENATE("(",ROUND((D335/$H336)*100,1),")")</f>
        <v>(11.7)</v>
      </c>
      <c r="F335" s="302">
        <f>'Ind T6'!X134</f>
        <v>3.8129762901895572</v>
      </c>
      <c r="G335" s="299" t="str">
        <f>CONCATENATE("(",ROUND((F335/$H336)*100,1),")")</f>
        <v>(2.4)</v>
      </c>
      <c r="H335" s="302">
        <f>SUM(B335,D335,F335)</f>
        <v>77.081520693827002</v>
      </c>
      <c r="I335" s="299" t="str">
        <f>CONCATENATE("(",ROUND((H335/$H336)*100,1),")")</f>
        <v>(47.9)</v>
      </c>
      <c r="K335" s="302">
        <f t="shared" ref="K335:K336" si="256">B335-B325</f>
        <v>4.2326610190886171</v>
      </c>
      <c r="L335" s="302">
        <f t="shared" ref="L335:L336" si="257">D335-D325</f>
        <v>-3.1541166149842681</v>
      </c>
      <c r="M335" s="302">
        <f t="shared" ref="M335:M336" si="258">F335-F325</f>
        <v>-5.0237097460028579E-3</v>
      </c>
      <c r="N335" s="302">
        <f t="shared" ref="N335:N336" si="259">SUM(K335:M335)</f>
        <v>1.0735206943583462</v>
      </c>
    </row>
    <row r="336" spans="1:14" x14ac:dyDescent="0.2">
      <c r="A336" s="282" t="s">
        <v>363</v>
      </c>
      <c r="B336" s="302">
        <f>SUM(B334:B335)</f>
        <v>122.60023765120346</v>
      </c>
      <c r="C336" s="299" t="str">
        <f>CONCATENATE("(",ROUND((B336/$H336)*100,1),")")</f>
        <v>(76.2)</v>
      </c>
      <c r="D336" s="302">
        <f>SUM(D334:D335)</f>
        <v>28.406823361178674</v>
      </c>
      <c r="E336" s="299" t="str">
        <f>CONCATENATE("(",ROUND((D336/$H336)*100,1),")")</f>
        <v>(17.7)</v>
      </c>
      <c r="F336" s="302">
        <f>SUM(F334:F335)</f>
        <v>9.8119389876177756</v>
      </c>
      <c r="G336" s="299" t="str">
        <f>CONCATENATE("(",ROUND((F336/$H336)*100,1),")")</f>
        <v>(6.1)</v>
      </c>
      <c r="H336" s="302">
        <f>SUM(H334:H335)</f>
        <v>160.8189999999999</v>
      </c>
      <c r="I336" s="299" t="str">
        <f>CONCATENATE("(",ROUND((H336/$H336)*100,1),")")</f>
        <v>(100)</v>
      </c>
      <c r="K336" s="302">
        <f t="shared" si="256"/>
        <v>2.6012376510911395</v>
      </c>
      <c r="L336" s="302">
        <f t="shared" si="257"/>
        <v>-3.1821766387404651</v>
      </c>
      <c r="M336" s="302">
        <f t="shared" si="258"/>
        <v>0.62293898764935385</v>
      </c>
      <c r="N336" s="302">
        <f t="shared" si="259"/>
        <v>4.2000000000028237E-2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302.28955425109848</v>
      </c>
      <c r="C345" s="299" t="str">
        <f>CONCATENATE("(",ROUND((B345/$H347)*100,1),")")</f>
        <v>(38.9)</v>
      </c>
      <c r="D345" s="302">
        <f>'Ind T6'!M144</f>
        <v>32.004164552405896</v>
      </c>
      <c r="E345" s="299" t="str">
        <f>CONCATENATE("(",ROUND((D345/$H347)*100,1),")")</f>
        <v>(4.1)</v>
      </c>
      <c r="F345" s="302">
        <f>'Ind T6'!N144</f>
        <v>68.255350943725489</v>
      </c>
      <c r="G345" s="299" t="str">
        <f>CONCATENATE("(",ROUND((F345/$H347)*100,1),")")</f>
        <v>(8.8)</v>
      </c>
      <c r="H345" s="302">
        <f>SUM(B345,D345,F345)</f>
        <v>402.54906974722985</v>
      </c>
      <c r="I345" s="299" t="str">
        <f>CONCATENATE("(",ROUND((H345/$H347)*100,1),")")</f>
        <v>(51.7)</v>
      </c>
      <c r="K345" s="302">
        <f>B350-B345</f>
        <v>12.741210863996912</v>
      </c>
      <c r="L345" s="302">
        <f>D350-D345</f>
        <v>2.451919130346198</v>
      </c>
      <c r="M345" s="302">
        <f>F350-F345</f>
        <v>4.186825001948776</v>
      </c>
      <c r="N345" s="302">
        <f>SUM(K345:M345)</f>
        <v>19.379954996291886</v>
      </c>
    </row>
    <row r="346" spans="1:14" x14ac:dyDescent="0.2">
      <c r="A346" s="282" t="s">
        <v>365</v>
      </c>
      <c r="B346" s="302">
        <f>'Ind T6'!L143</f>
        <v>246.56426773086676</v>
      </c>
      <c r="C346" s="299" t="str">
        <f>CONCATENATE("(",ROUND((B346/$H347)*100,1),")")</f>
        <v>(31.7)</v>
      </c>
      <c r="D346" s="302">
        <f>'Ind T6'!M143</f>
        <v>84.54143467677747</v>
      </c>
      <c r="E346" s="299" t="str">
        <f>CONCATENATE("(",ROUND((D346/$H347)*100,1),")")</f>
        <v>(10.9)</v>
      </c>
      <c r="F346" s="302">
        <f>'Ind T6'!N143</f>
        <v>44.31422784512624</v>
      </c>
      <c r="G346" s="299" t="str">
        <f>CONCATENATE("(",ROUND((F346/$H347)*100,1),")")</f>
        <v>(5.7)</v>
      </c>
      <c r="H346" s="302">
        <f t="shared" ref="H346" si="260">SUM(B346,D346,F346)</f>
        <v>375.41993025277048</v>
      </c>
      <c r="I346" s="299" t="str">
        <f>CONCATENATE("(",ROUND((H346/$H347)*100,1),")")</f>
        <v>(48.3)</v>
      </c>
      <c r="K346" s="302">
        <f t="shared" ref="K346:K347" si="261">B351-B346</f>
        <v>16.316370731366675</v>
      </c>
      <c r="L346" s="302">
        <f t="shared" ref="L346:L347" si="262">D351-D346</f>
        <v>5.781784689835078</v>
      </c>
      <c r="M346" s="302">
        <f t="shared" ref="M346:M347" si="263">F351-F346</f>
        <v>4.0358895825064636</v>
      </c>
      <c r="N346" s="302">
        <f t="shared" ref="N346:N347" si="264">SUM(K346:M346)</f>
        <v>26.134045003708216</v>
      </c>
    </row>
    <row r="347" spans="1:14" x14ac:dyDescent="0.2">
      <c r="A347" s="282" t="s">
        <v>363</v>
      </c>
      <c r="B347" s="302">
        <f>SUM(B345:B346)</f>
        <v>548.85382198196521</v>
      </c>
      <c r="C347" s="299" t="str">
        <f>CONCATENATE("(",ROUND((B347/$H347)*100,1),")")</f>
        <v>(70.5)</v>
      </c>
      <c r="D347" s="302">
        <f>SUM(D345:D346)</f>
        <v>116.54559922918337</v>
      </c>
      <c r="E347" s="299" t="str">
        <f>CONCATENATE("(",ROUND((D347/$H347)*100,1),")")</f>
        <v>(15)</v>
      </c>
      <c r="F347" s="302">
        <f>SUM(F345:F346)</f>
        <v>112.56957878885173</v>
      </c>
      <c r="G347" s="299" t="str">
        <f>CONCATENATE("(",ROUND((F347/$H347)*100,1),")")</f>
        <v>(14.5)</v>
      </c>
      <c r="H347" s="302">
        <f>SUM(H345:H346)</f>
        <v>777.96900000000028</v>
      </c>
      <c r="I347" s="299" t="str">
        <f>CONCATENATE("(",ROUND((H347/$H347)*100,1),")")</f>
        <v>(100)</v>
      </c>
      <c r="K347" s="302">
        <f t="shared" si="261"/>
        <v>29.057581595363672</v>
      </c>
      <c r="L347" s="302">
        <f t="shared" si="262"/>
        <v>8.233703820181276</v>
      </c>
      <c r="M347" s="302">
        <f t="shared" si="263"/>
        <v>8.2227145844552325</v>
      </c>
      <c r="N347" s="302">
        <f t="shared" si="264"/>
        <v>45.514000000000181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315.03076511509539</v>
      </c>
      <c r="C350" s="299" t="str">
        <f>CONCATENATE("(",ROUND((B350/$H352)*100,1),")")</f>
        <v>(38.3)</v>
      </c>
      <c r="D350" s="302">
        <f>'Ind T6'!R144</f>
        <v>34.456083682752094</v>
      </c>
      <c r="E350" s="299" t="str">
        <f>CONCATENATE("(",ROUND((D350/$H352)*100,1),")")</f>
        <v>(4.2)</v>
      </c>
      <c r="F350" s="302">
        <f>'Ind T6'!S144</f>
        <v>72.442175945674265</v>
      </c>
      <c r="G350" s="299" t="str">
        <f>CONCATENATE("(",ROUND((F350/$H352)*100,1),")")</f>
        <v>(8.8)</v>
      </c>
      <c r="H350" s="302">
        <f>SUM(B350,D350,F350)</f>
        <v>421.92902474352172</v>
      </c>
      <c r="I350" s="299" t="str">
        <f>CONCATENATE("(",ROUND((H350/$H352)*100,1),")")</f>
        <v>(51.2)</v>
      </c>
      <c r="K350" s="302">
        <f>B355-B350</f>
        <v>11.752860092634819</v>
      </c>
      <c r="L350" s="302">
        <f>D355-D350</f>
        <v>3.6048726638466917</v>
      </c>
      <c r="M350" s="302">
        <f>F355-F350</f>
        <v>4.430735892268288</v>
      </c>
      <c r="N350" s="302">
        <f>SUM(K350:M350)</f>
        <v>19.788468648749799</v>
      </c>
    </row>
    <row r="351" spans="1:14" x14ac:dyDescent="0.2">
      <c r="A351" s="282" t="s">
        <v>365</v>
      </c>
      <c r="B351" s="302">
        <f>'Ind T6'!Q143</f>
        <v>262.88063846223343</v>
      </c>
      <c r="C351" s="299" t="str">
        <f>CONCATENATE("(",ROUND((B351/$H352)*100,1),")")</f>
        <v>(31.9)</v>
      </c>
      <c r="D351" s="302">
        <f>'Ind T6'!R143</f>
        <v>90.323219366612548</v>
      </c>
      <c r="E351" s="299" t="str">
        <f>CONCATENATE("(",ROUND((D351/$H352)*100,1),")")</f>
        <v>(11)</v>
      </c>
      <c r="F351" s="302">
        <f>'Ind T6'!S143</f>
        <v>48.350117427632703</v>
      </c>
      <c r="G351" s="299" t="str">
        <f>CONCATENATE("(",ROUND((F351/$H352)*100,1),")")</f>
        <v>(5.9)</v>
      </c>
      <c r="H351" s="302">
        <f t="shared" ref="H351" si="265">SUM(B351,D351,F351)</f>
        <v>401.55397525647868</v>
      </c>
      <c r="I351" s="299" t="str">
        <f>CONCATENATE("(",ROUND((H351/$H352)*100,1),")")</f>
        <v>(48.8)</v>
      </c>
      <c r="K351" s="302">
        <f t="shared" ref="K351:K352" si="266">B356-B351</f>
        <v>16.805040765245508</v>
      </c>
      <c r="L351" s="302">
        <f t="shared" ref="L351:L352" si="267">D356-D351</f>
        <v>6.9256690957088267</v>
      </c>
      <c r="M351" s="302">
        <f t="shared" ref="M351:M352" si="268">F356-F351</f>
        <v>4.9068214902950018</v>
      </c>
      <c r="N351" s="302">
        <f t="shared" ref="N351:N352" si="269">SUM(K351:M351)</f>
        <v>28.637531351249336</v>
      </c>
    </row>
    <row r="352" spans="1:14" x14ac:dyDescent="0.2">
      <c r="A352" s="282" t="s">
        <v>363</v>
      </c>
      <c r="B352" s="302">
        <f>SUM(B350:B351)</f>
        <v>577.91140357732888</v>
      </c>
      <c r="C352" s="299" t="str">
        <f>CONCATENATE("(",ROUND((B352/$H352)*100,1),")")</f>
        <v>(70.2)</v>
      </c>
      <c r="D352" s="302">
        <f>SUM(D350:D351)</f>
        <v>124.77930304936464</v>
      </c>
      <c r="E352" s="299" t="str">
        <f>CONCATENATE("(",ROUND((D352/$H352)*100,1),")")</f>
        <v>(15.2)</v>
      </c>
      <c r="F352" s="302">
        <f>SUM(F350:F351)</f>
        <v>120.79229337330696</v>
      </c>
      <c r="G352" s="299" t="str">
        <f>CONCATENATE("(",ROUND((F352/$H352)*100,1),")")</f>
        <v>(14.7)</v>
      </c>
      <c r="H352" s="302">
        <f>SUM(H350:H351)</f>
        <v>823.4830000000004</v>
      </c>
      <c r="I352" s="299" t="str">
        <f>CONCATENATE("(",ROUND((H352/$H352)*100,1),")")</f>
        <v>(100)</v>
      </c>
      <c r="K352" s="302">
        <f t="shared" si="266"/>
        <v>28.557900857880213</v>
      </c>
      <c r="L352" s="302">
        <f t="shared" si="267"/>
        <v>10.530541759555518</v>
      </c>
      <c r="M352" s="302">
        <f t="shared" si="268"/>
        <v>9.3375573825632898</v>
      </c>
      <c r="N352" s="302">
        <f t="shared" si="269"/>
        <v>48.425999999999021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326.78362520773021</v>
      </c>
      <c r="C355" s="299" t="str">
        <f>CONCATENATE("(",ROUND((B355/$H357)*100,1),")")</f>
        <v>(37.5)</v>
      </c>
      <c r="D355" s="302">
        <f>'Ind T6'!W144</f>
        <v>38.060956346598786</v>
      </c>
      <c r="E355" s="299" t="str">
        <f>CONCATENATE("(",ROUND((D355/$H357)*100,1),")")</f>
        <v>(4.4)</v>
      </c>
      <c r="F355" s="302">
        <f>'Ind T6'!X144</f>
        <v>76.872911837942553</v>
      </c>
      <c r="G355" s="299" t="str">
        <f>CONCATENATE("(",ROUND((F355/$H357)*100,1),")")</f>
        <v>(8.8)</v>
      </c>
      <c r="H355" s="302">
        <f>SUM(B355,D355,F355)</f>
        <v>441.71749339227154</v>
      </c>
      <c r="I355" s="299" t="str">
        <f>CONCATENATE("(",ROUND((H355/$H357)*100,1),")")</f>
        <v>(50.7)</v>
      </c>
      <c r="K355" s="302">
        <f>B355-B345</f>
        <v>24.494070956631731</v>
      </c>
      <c r="L355" s="302">
        <f>D355-D345</f>
        <v>6.0567917941928897</v>
      </c>
      <c r="M355" s="302">
        <f>F355-F345</f>
        <v>8.6175608942170641</v>
      </c>
      <c r="N355" s="302">
        <f>SUM(K355:M355)</f>
        <v>39.168423645041685</v>
      </c>
    </row>
    <row r="356" spans="1:14" x14ac:dyDescent="0.2">
      <c r="A356" s="282" t="s">
        <v>365</v>
      </c>
      <c r="B356" s="302">
        <f>'Ind T6'!V143</f>
        <v>279.68567922747894</v>
      </c>
      <c r="C356" s="299" t="str">
        <f>CONCATENATE("(",ROUND((B356/$H357)*100,1),")")</f>
        <v>(32.1)</v>
      </c>
      <c r="D356" s="302">
        <f>'Ind T6'!W143</f>
        <v>97.248888462321375</v>
      </c>
      <c r="E356" s="299" t="str">
        <f>CONCATENATE("(",ROUND((D356/$H357)*100,1),")")</f>
        <v>(11.2)</v>
      </c>
      <c r="F356" s="302">
        <f>'Ind T6'!X143</f>
        <v>53.256938917927705</v>
      </c>
      <c r="G356" s="299" t="str">
        <f>CONCATENATE("(",ROUND((F356/$H357)*100,1),")")</f>
        <v>(6.1)</v>
      </c>
      <c r="H356" s="302">
        <f t="shared" ref="H356" si="270">SUM(B356,D356,F356)</f>
        <v>430.191506607728</v>
      </c>
      <c r="I356" s="299" t="str">
        <f>CONCATENATE("(",ROUND((H356/$H357)*100,1),")")</f>
        <v>(49.3)</v>
      </c>
      <c r="K356" s="302">
        <f t="shared" ref="K356:K357" si="271">B356-B346</f>
        <v>33.121411496612183</v>
      </c>
      <c r="L356" s="302">
        <f t="shared" ref="L356:L357" si="272">D356-D346</f>
        <v>12.707453785543905</v>
      </c>
      <c r="M356" s="302">
        <f t="shared" ref="M356:M357" si="273">F356-F346</f>
        <v>8.9427110728014654</v>
      </c>
      <c r="N356" s="302">
        <f t="shared" ref="N356:N357" si="274">SUM(K356:M356)</f>
        <v>54.771576354957553</v>
      </c>
    </row>
    <row r="357" spans="1:14" x14ac:dyDescent="0.2">
      <c r="A357" s="282" t="s">
        <v>363</v>
      </c>
      <c r="B357" s="302">
        <f>SUM(B355:B356)</f>
        <v>606.4693044352091</v>
      </c>
      <c r="C357" s="299" t="str">
        <f>CONCATENATE("(",ROUND((B357/$H357)*100,1),")")</f>
        <v>(69.6)</v>
      </c>
      <c r="D357" s="302">
        <f>SUM(D355:D356)</f>
        <v>135.30984480892016</v>
      </c>
      <c r="E357" s="299" t="str">
        <f>CONCATENATE("(",ROUND((D357/$H357)*100,1),")")</f>
        <v>(15.5)</v>
      </c>
      <c r="F357" s="302">
        <f>SUM(F355:F356)</f>
        <v>130.12985075587025</v>
      </c>
      <c r="G357" s="299" t="str">
        <f>CONCATENATE("(",ROUND((F357/$H357)*100,1),")")</f>
        <v>(14.9)</v>
      </c>
      <c r="H357" s="302">
        <f>SUM(H355:H356)</f>
        <v>871.90899999999954</v>
      </c>
      <c r="I357" s="299" t="str">
        <f>CONCATENATE("(",ROUND((H357/$H357)*100,1),")")</f>
        <v>(100)</v>
      </c>
      <c r="K357" s="302">
        <f t="shared" si="271"/>
        <v>57.615482453243885</v>
      </c>
      <c r="L357" s="302">
        <f t="shared" si="272"/>
        <v>18.764245579736794</v>
      </c>
      <c r="M357" s="302">
        <f t="shared" si="273"/>
        <v>17.560271967018522</v>
      </c>
      <c r="N357" s="302">
        <f t="shared" si="274"/>
        <v>93.939999999999202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224.07738423163147</v>
      </c>
      <c r="C366" s="299" t="str">
        <f>CONCATENATE("(",ROUND((B366/$H368)*100,1),")")</f>
        <v>(38.4)</v>
      </c>
      <c r="D366" s="302">
        <f>'Ind T6'!M153</f>
        <v>84.71414526112946</v>
      </c>
      <c r="E366" s="299" t="str">
        <f>CONCATENATE("(",ROUND((D366/$H368)*100,1),")")</f>
        <v>(14.5)</v>
      </c>
      <c r="F366" s="302">
        <f>'Ind T6'!N153</f>
        <v>17.031029204107664</v>
      </c>
      <c r="G366" s="299" t="str">
        <f>CONCATENATE("(",ROUND((F366/$H368)*100,1),")")</f>
        <v>(2.9)</v>
      </c>
      <c r="H366" s="302">
        <f>SUM(B366,D366,F366)</f>
        <v>325.82255869686855</v>
      </c>
      <c r="I366" s="299" t="str">
        <f>CONCATENATE("(",ROUND((H366/$H368)*100,1),")")</f>
        <v>(55.9)</v>
      </c>
      <c r="K366" s="302">
        <f>B371-B366</f>
        <v>11.21261576829005</v>
      </c>
      <c r="L366" s="302">
        <f>D371-D366</f>
        <v>4.0538547379838263</v>
      </c>
      <c r="M366" s="302">
        <f>F371-F366</f>
        <v>0.57297079700838438</v>
      </c>
      <c r="N366" s="302">
        <f>SUM(K366:M366)</f>
        <v>15.839441303282261</v>
      </c>
    </row>
    <row r="367" spans="1:14" x14ac:dyDescent="0.2">
      <c r="A367" s="282" t="s">
        <v>365</v>
      </c>
      <c r="B367" s="302">
        <f>'Ind T6'!L152</f>
        <v>127.44821853851727</v>
      </c>
      <c r="C367" s="299" t="str">
        <f>CONCATENATE("(",ROUND((B367/$H368)*100,1),")")</f>
        <v>(21.9)</v>
      </c>
      <c r="D367" s="302">
        <f>'Ind T6'!M152</f>
        <v>104.58517933456297</v>
      </c>
      <c r="E367" s="299" t="str">
        <f>CONCATENATE("(",ROUND((D367/$H368)*100,1),")")</f>
        <v>(17.9)</v>
      </c>
      <c r="F367" s="302">
        <f>'Ind T6'!N152</f>
        <v>25.328043430050307</v>
      </c>
      <c r="G367" s="299" t="str">
        <f>CONCATENATE("(",ROUND((F367/$H368)*100,1),")")</f>
        <v>(4.3)</v>
      </c>
      <c r="H367" s="302">
        <f t="shared" ref="H367" si="275">SUM(B367,D367,F367)</f>
        <v>257.3614413031305</v>
      </c>
      <c r="I367" s="299" t="str">
        <f>CONCATENATE("(",ROUND((H367/$H368)*100,1),")")</f>
        <v>(44.1)</v>
      </c>
      <c r="K367" s="302">
        <f t="shared" ref="K367:K368" si="276">B372-B367</f>
        <v>8.7847814622781755</v>
      </c>
      <c r="L367" s="302">
        <f t="shared" ref="L367:L368" si="277">D372-D367</f>
        <v>3.1698206646335763</v>
      </c>
      <c r="M367" s="302">
        <f t="shared" ref="M367:M368" si="278">F372-F367</f>
        <v>0.82395656980757082</v>
      </c>
      <c r="N367" s="302">
        <f t="shared" ref="N367:N368" si="279">SUM(K367:M367)</f>
        <v>12.778558696719323</v>
      </c>
    </row>
    <row r="368" spans="1:14" x14ac:dyDescent="0.2">
      <c r="A368" s="282" t="s">
        <v>363</v>
      </c>
      <c r="B368" s="302">
        <f>SUM(B366:B367)</f>
        <v>351.52560277014874</v>
      </c>
      <c r="C368" s="299" t="str">
        <f>CONCATENATE("(",ROUND((B368/$H368)*100,1),")")</f>
        <v>(60.3)</v>
      </c>
      <c r="D368" s="302">
        <f>SUM(D366:D367)</f>
        <v>189.29932459569244</v>
      </c>
      <c r="E368" s="299" t="str">
        <f>CONCATENATE("(",ROUND((D368/$H368)*100,1),")")</f>
        <v>(32.5)</v>
      </c>
      <c r="F368" s="302">
        <f>SUM(F366:F367)</f>
        <v>42.359072634157968</v>
      </c>
      <c r="G368" s="299" t="str">
        <f>CONCATENATE("(",ROUND((F368/$H368)*100,1),")")</f>
        <v>(7.3)</v>
      </c>
      <c r="H368" s="302">
        <f>SUM(H366:H367)</f>
        <v>583.18399999999906</v>
      </c>
      <c r="I368" s="299" t="str">
        <f>CONCATENATE("(",ROUND((H368/$H368)*100,1),")")</f>
        <v>(100)</v>
      </c>
      <c r="K368" s="302">
        <f t="shared" si="276"/>
        <v>19.997397230568197</v>
      </c>
      <c r="L368" s="302">
        <f t="shared" si="277"/>
        <v>7.2236754026174026</v>
      </c>
      <c r="M368" s="302">
        <f t="shared" si="278"/>
        <v>1.3969273668159587</v>
      </c>
      <c r="N368" s="302">
        <f t="shared" si="279"/>
        <v>28.618000000001558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235.28999999992152</v>
      </c>
      <c r="C371" s="299" t="str">
        <f>CONCATENATE("(",ROUND((B371/$H373)*100,1),")")</f>
        <v>(38.5)</v>
      </c>
      <c r="D371" s="302">
        <f>'Ind T6'!R153</f>
        <v>88.767999999113286</v>
      </c>
      <c r="E371" s="299" t="str">
        <f>CONCATENATE("(",ROUND((D371/$H373)*100,1),")")</f>
        <v>(14.5)</v>
      </c>
      <c r="F371" s="302">
        <f>'Ind T6'!S153</f>
        <v>17.604000001116049</v>
      </c>
      <c r="G371" s="299" t="str">
        <f>CONCATENATE("(",ROUND((F371/$H373)*100,1),")")</f>
        <v>(2.9)</v>
      </c>
      <c r="H371" s="302">
        <f>SUM(B371,D371,F371)</f>
        <v>341.66200000015084</v>
      </c>
      <c r="I371" s="299" t="str">
        <f>CONCATENATE("(",ROUND((H371/$H373)*100,1),")")</f>
        <v>(55.8)</v>
      </c>
      <c r="K371" s="302">
        <f>B376-B371</f>
        <v>12.54899999911845</v>
      </c>
      <c r="L371" s="302">
        <f>D376-D371</f>
        <v>3.8789999996957505</v>
      </c>
      <c r="M371" s="302">
        <f>F376-F371</f>
        <v>0.99799999993220823</v>
      </c>
      <c r="N371" s="302">
        <f>SUM(K371:M371)</f>
        <v>17.425999998746409</v>
      </c>
    </row>
    <row r="372" spans="1:14" x14ac:dyDescent="0.2">
      <c r="A372" s="282" t="s">
        <v>365</v>
      </c>
      <c r="B372" s="302">
        <f>'Ind T6'!Q152</f>
        <v>136.23300000079544</v>
      </c>
      <c r="C372" s="299" t="str">
        <f>CONCATENATE("(",ROUND((B372/$H373)*100,1),")")</f>
        <v>(22.3)</v>
      </c>
      <c r="D372" s="302">
        <f>'Ind T6'!R152</f>
        <v>107.75499999919654</v>
      </c>
      <c r="E372" s="299" t="str">
        <f>CONCATENATE("(",ROUND((D372/$H373)*100,1),")")</f>
        <v>(17.6)</v>
      </c>
      <c r="F372" s="302">
        <f>'Ind T6'!S152</f>
        <v>26.151999999857878</v>
      </c>
      <c r="G372" s="299" t="str">
        <f>CONCATENATE("(",ROUND((F372/$H373)*100,1),")")</f>
        <v>(4.3)</v>
      </c>
      <c r="H372" s="302">
        <f t="shared" ref="H372" si="280">SUM(B372,D372,F372)</f>
        <v>270.13999999984986</v>
      </c>
      <c r="I372" s="299" t="str">
        <f>CONCATENATE("(",ROUND((H372/$H373)*100,1),")")</f>
        <v>(44.2)</v>
      </c>
      <c r="K372" s="302">
        <f t="shared" ref="K372:K373" si="281">B377-B372</f>
        <v>10.463000000779743</v>
      </c>
      <c r="L372" s="302">
        <f t="shared" ref="L372:L373" si="282">D377-D372</f>
        <v>1.8670000003991305</v>
      </c>
      <c r="M372" s="302">
        <f t="shared" ref="M372:M373" si="283">F377-F372</f>
        <v>1.6420000000741659</v>
      </c>
      <c r="N372" s="302">
        <f t="shared" ref="N372:N373" si="284">SUM(K372:M372)</f>
        <v>13.97200000125304</v>
      </c>
    </row>
    <row r="373" spans="1:14" x14ac:dyDescent="0.2">
      <c r="A373" s="282" t="s">
        <v>363</v>
      </c>
      <c r="B373" s="302">
        <f>SUM(B371:B372)</f>
        <v>371.52300000071693</v>
      </c>
      <c r="C373" s="299" t="str">
        <f>CONCATENATE("(",ROUND((B373/$H373)*100,1),")")</f>
        <v>(60.7)</v>
      </c>
      <c r="D373" s="302">
        <f>SUM(D371:D372)</f>
        <v>196.52299999830984</v>
      </c>
      <c r="E373" s="299" t="str">
        <f>CONCATENATE("(",ROUND((D373/$H373)*100,1),")")</f>
        <v>(32.1)</v>
      </c>
      <c r="F373" s="302">
        <f>SUM(F371:F372)</f>
        <v>43.756000000973927</v>
      </c>
      <c r="G373" s="299" t="str">
        <f>CONCATENATE("(",ROUND((F373/$H373)*100,1),")")</f>
        <v>(7.2)</v>
      </c>
      <c r="H373" s="302">
        <f>SUM(H371:H372)</f>
        <v>611.8020000000007</v>
      </c>
      <c r="I373" s="299" t="str">
        <f>CONCATENATE("(",ROUND((H373/$H373)*100,1),")")</f>
        <v>(100)</v>
      </c>
      <c r="K373" s="302">
        <f t="shared" si="281"/>
        <v>23.011999999898194</v>
      </c>
      <c r="L373" s="302">
        <f t="shared" si="282"/>
        <v>5.7460000000948526</v>
      </c>
      <c r="M373" s="302">
        <f t="shared" si="283"/>
        <v>2.6400000000063741</v>
      </c>
      <c r="N373" s="302">
        <f t="shared" si="284"/>
        <v>31.397999999999421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247.83899999903997</v>
      </c>
      <c r="C376" s="299" t="str">
        <f>CONCATENATE("(",ROUND((B376/$H378)*100,1),")")</f>
        <v>(38.5)</v>
      </c>
      <c r="D376" s="302">
        <f>'Ind T6'!W153</f>
        <v>92.646999998809036</v>
      </c>
      <c r="E376" s="299" t="str">
        <f>CONCATENATE("(",ROUND((D376/$H378)*100,1),")")</f>
        <v>(14.4)</v>
      </c>
      <c r="F376" s="302">
        <f>'Ind T6'!X153</f>
        <v>18.602000001048257</v>
      </c>
      <c r="G376" s="299" t="str">
        <f>CONCATENATE("(",ROUND((F376/$H378)*100,1),")")</f>
        <v>(2.9)</v>
      </c>
      <c r="H376" s="302">
        <f>SUM(B376,D376,F376)</f>
        <v>359.08799999889732</v>
      </c>
      <c r="I376" s="299" t="str">
        <f>CONCATENATE("(",ROUND((H376/$H378)*100,1),")")</f>
        <v>(55.8)</v>
      </c>
      <c r="K376" s="302">
        <f>B376-B366</f>
        <v>23.7616157674085</v>
      </c>
      <c r="L376" s="302">
        <f>D376-D366</f>
        <v>7.9328547376795768</v>
      </c>
      <c r="M376" s="302">
        <f>F376-F366</f>
        <v>1.5709707969405926</v>
      </c>
      <c r="N376" s="302">
        <f>SUM(K376:M376)</f>
        <v>33.26544130202867</v>
      </c>
    </row>
    <row r="377" spans="1:14" x14ac:dyDescent="0.2">
      <c r="A377" s="282" t="s">
        <v>365</v>
      </c>
      <c r="B377" s="302">
        <f>'Ind T6'!V152</f>
        <v>146.69600000157519</v>
      </c>
      <c r="C377" s="299" t="str">
        <f>CONCATENATE("(",ROUND((B377/$H378)*100,1),")")</f>
        <v>(22.8)</v>
      </c>
      <c r="D377" s="302">
        <f>'Ind T6'!W152</f>
        <v>109.62199999959567</v>
      </c>
      <c r="E377" s="299" t="str">
        <f>CONCATENATE("(",ROUND((D377/$H378)*100,1),")")</f>
        <v>(17)</v>
      </c>
      <c r="F377" s="302">
        <f>'Ind T6'!X152</f>
        <v>27.793999999932044</v>
      </c>
      <c r="G377" s="299" t="str">
        <f>CONCATENATE("(",ROUND((F377/$H378)*100,1),")")</f>
        <v>(4.3)</v>
      </c>
      <c r="H377" s="302">
        <f t="shared" ref="H377" si="285">SUM(B377,D377,F377)</f>
        <v>284.1120000011029</v>
      </c>
      <c r="I377" s="299" t="str">
        <f>CONCATENATE("(",ROUND((H377/$H378)*100,1),")")</f>
        <v>(44.2)</v>
      </c>
      <c r="K377" s="302">
        <f t="shared" ref="K377:K378" si="286">B377-B367</f>
        <v>19.247781463057919</v>
      </c>
      <c r="L377" s="302">
        <f t="shared" ref="L377:L378" si="287">D377-D367</f>
        <v>5.0368206650327068</v>
      </c>
      <c r="M377" s="302">
        <f t="shared" ref="M377:M378" si="288">F377-F367</f>
        <v>2.4659565698817367</v>
      </c>
      <c r="N377" s="302">
        <f t="shared" ref="N377:N378" si="289">SUM(K377:M377)</f>
        <v>26.750558697972362</v>
      </c>
    </row>
    <row r="378" spans="1:14" x14ac:dyDescent="0.2">
      <c r="A378" s="282" t="s">
        <v>363</v>
      </c>
      <c r="B378" s="302">
        <f>SUM(B376:B377)</f>
        <v>394.53500000061513</v>
      </c>
      <c r="C378" s="299" t="str">
        <f>CONCATENATE("(",ROUND((B378/$H378)*100,1),")")</f>
        <v>(61.3)</v>
      </c>
      <c r="D378" s="302">
        <f>SUM(D376:D377)</f>
        <v>202.26899999840469</v>
      </c>
      <c r="E378" s="299" t="str">
        <f>CONCATENATE("(",ROUND((D378/$H378)*100,1),")")</f>
        <v>(31.4)</v>
      </c>
      <c r="F378" s="302">
        <f>SUM(F376:F377)</f>
        <v>46.396000000980301</v>
      </c>
      <c r="G378" s="299" t="str">
        <f>CONCATENATE("(",ROUND((F378/$H378)*100,1),")")</f>
        <v>(7.2)</v>
      </c>
      <c r="H378" s="302">
        <f>SUM(H376:H377)</f>
        <v>643.20000000000027</v>
      </c>
      <c r="I378" s="299" t="str">
        <f>CONCATENATE("(",ROUND((H378/$H378)*100,1),")")</f>
        <v>(100)</v>
      </c>
      <c r="K378" s="302">
        <f t="shared" si="286"/>
        <v>43.009397230466391</v>
      </c>
      <c r="L378" s="302">
        <f t="shared" si="287"/>
        <v>12.969675402712255</v>
      </c>
      <c r="M378" s="302">
        <f t="shared" si="288"/>
        <v>4.0369273668223329</v>
      </c>
      <c r="N378" s="302">
        <f t="shared" si="289"/>
        <v>60.016000000000979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107.75818935905082</v>
      </c>
      <c r="C387" s="299" t="str">
        <f>CONCATENATE("(",ROUND((B387/$H389)*100,1),")")</f>
        <v>(41.4)</v>
      </c>
      <c r="D387" s="302">
        <f>'Ind T6'!M162</f>
        <v>8.9253680925335193</v>
      </c>
      <c r="E387" s="299" t="str">
        <f>CONCATENATE("(",ROUND((D387/$H389)*100,1),")")</f>
        <v>(3.4)</v>
      </c>
      <c r="F387" s="302">
        <f>'Ind T6'!N162</f>
        <v>6.3694347777169646</v>
      </c>
      <c r="G387" s="299" t="str">
        <f>CONCATENATE("(",ROUND((F387/$H389)*100,1),")")</f>
        <v>(2.4)</v>
      </c>
      <c r="H387" s="302">
        <f>SUM(B387,D387,F387)</f>
        <v>123.0529922293013</v>
      </c>
      <c r="I387" s="299" t="str">
        <f>CONCATENATE("(",ROUND((H387/$H389)*100,1),")")</f>
        <v>(47.3)</v>
      </c>
      <c r="K387" s="302">
        <f>B392-B387</f>
        <v>0.50850232812736351</v>
      </c>
      <c r="L387" s="302">
        <f>D392-D387</f>
        <v>0.71993518366788045</v>
      </c>
      <c r="M387" s="302">
        <f>F392-F387</f>
        <v>0.16830042400614786</v>
      </c>
      <c r="N387" s="302">
        <f>SUM(K387:M387)</f>
        <v>1.3967379358013918</v>
      </c>
    </row>
    <row r="388" spans="1:14" x14ac:dyDescent="0.2">
      <c r="A388" s="282" t="s">
        <v>365</v>
      </c>
      <c r="B388" s="302">
        <f>'Ind T6'!L161</f>
        <v>89.912552801401347</v>
      </c>
      <c r="C388" s="299" t="str">
        <f>CONCATENATE("(",ROUND((B388/$H389)*100,1),")")</f>
        <v>(34.6)</v>
      </c>
      <c r="D388" s="302">
        <f>'Ind T6'!M161</f>
        <v>40.235041238537541</v>
      </c>
      <c r="E388" s="299" t="str">
        <f>CONCATENATE("(",ROUND((D388/$H389)*100,1),")")</f>
        <v>(15.5)</v>
      </c>
      <c r="F388" s="302">
        <f>'Ind T6'!N161</f>
        <v>6.9314137307595862</v>
      </c>
      <c r="G388" s="299" t="str">
        <f>CONCATENATE("(",ROUND((F388/$H389)*100,1),")")</f>
        <v>(2.7)</v>
      </c>
      <c r="H388" s="302">
        <f t="shared" ref="H388" si="290">SUM(B388,D388,F388)</f>
        <v>137.07900777069847</v>
      </c>
      <c r="I388" s="299" t="str">
        <f>CONCATENATE("(",ROUND((H388/$H389)*100,1),")")</f>
        <v>(52.7)</v>
      </c>
      <c r="K388" s="302">
        <f t="shared" ref="K388:K389" si="291">B393-B388</f>
        <v>2.2854393118215626</v>
      </c>
      <c r="L388" s="302">
        <f t="shared" ref="L388:L389" si="292">D393-D388</f>
        <v>1.1076605792691439</v>
      </c>
      <c r="M388" s="302">
        <f t="shared" ref="M388:M389" si="293">F393-F388</f>
        <v>0.18516217310804528</v>
      </c>
      <c r="N388" s="302">
        <f t="shared" ref="N388:N389" si="294">SUM(K388:M388)</f>
        <v>3.5782620641987517</v>
      </c>
    </row>
    <row r="389" spans="1:14" x14ac:dyDescent="0.2">
      <c r="A389" s="282" t="s">
        <v>363</v>
      </c>
      <c r="B389" s="302">
        <f>SUM(B387:B388)</f>
        <v>197.67074216045216</v>
      </c>
      <c r="C389" s="299" t="str">
        <f>CONCATENATE("(",ROUND((B389/$H389)*100,1),")")</f>
        <v>(76)</v>
      </c>
      <c r="D389" s="302">
        <f>SUM(D387:D388)</f>
        <v>49.160409331071058</v>
      </c>
      <c r="E389" s="299" t="str">
        <f>CONCATENATE("(",ROUND((D389/$H389)*100,1),")")</f>
        <v>(18.9)</v>
      </c>
      <c r="F389" s="302">
        <f>SUM(F387:F388)</f>
        <v>13.300848508476552</v>
      </c>
      <c r="G389" s="299" t="str">
        <f>CONCATENATE("(",ROUND((F389/$H389)*100,1),")")</f>
        <v>(5.1)</v>
      </c>
      <c r="H389" s="302">
        <f>SUM(H387:H388)</f>
        <v>260.13199999999978</v>
      </c>
      <c r="I389" s="299" t="str">
        <f>CONCATENATE("(",ROUND((H389/$H389)*100,1),")")</f>
        <v>(100)</v>
      </c>
      <c r="K389" s="302">
        <f t="shared" si="291"/>
        <v>2.7939416399489119</v>
      </c>
      <c r="L389" s="302">
        <f t="shared" si="292"/>
        <v>1.8275957629370296</v>
      </c>
      <c r="M389" s="302">
        <f t="shared" si="293"/>
        <v>0.35346259711419137</v>
      </c>
      <c r="N389" s="302">
        <f t="shared" si="294"/>
        <v>4.9750000000001329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108.26669168717818</v>
      </c>
      <c r="C392" s="299" t="str">
        <f>CONCATENATE("(",ROUND((B392/$H394)*100,1),")")</f>
        <v>(40.8)</v>
      </c>
      <c r="D392" s="302">
        <f>'Ind T6'!R162</f>
        <v>9.6453032762013997</v>
      </c>
      <c r="E392" s="299" t="str">
        <f>CONCATENATE("(",ROUND((D392/$H394)*100,1),")")</f>
        <v>(3.6)</v>
      </c>
      <c r="F392" s="302">
        <f>'Ind T6'!S162</f>
        <v>6.5377352017231125</v>
      </c>
      <c r="G392" s="299" t="str">
        <f>CONCATENATE("(",ROUND((F392/$H394)*100,1),")")</f>
        <v>(2.5)</v>
      </c>
      <c r="H392" s="302">
        <f>SUM(B392,D392,F392)</f>
        <v>124.44973016510269</v>
      </c>
      <c r="I392" s="299" t="str">
        <f>CONCATENATE("(",ROUND((H392/$H394)*100,1),")")</f>
        <v>(46.9)</v>
      </c>
      <c r="K392" s="302">
        <f>B397-B392</f>
        <v>-3.8580708094946345</v>
      </c>
      <c r="L392" s="302">
        <f>D397-D392</f>
        <v>1.0504626709396963</v>
      </c>
      <c r="M392" s="302">
        <f>F397-F392</f>
        <v>0.105059378868396</v>
      </c>
      <c r="N392" s="302">
        <f>SUM(K392:M392)</f>
        <v>-2.7025487596865423</v>
      </c>
    </row>
    <row r="393" spans="1:14" x14ac:dyDescent="0.2">
      <c r="A393" s="282" t="s">
        <v>365</v>
      </c>
      <c r="B393" s="302">
        <f>'Ind T6'!Q161</f>
        <v>92.197992113222909</v>
      </c>
      <c r="C393" s="299" t="str">
        <f>CONCATENATE("(",ROUND((B393/$H394)*100,1),")")</f>
        <v>(34.8)</v>
      </c>
      <c r="D393" s="302">
        <f>'Ind T6'!R161</f>
        <v>41.342701817806685</v>
      </c>
      <c r="E393" s="299" t="str">
        <f>CONCATENATE("(",ROUND((D393/$H394)*100,1),")")</f>
        <v>(15.6)</v>
      </c>
      <c r="F393" s="302">
        <f>'Ind T6'!S161</f>
        <v>7.1165759038676315</v>
      </c>
      <c r="G393" s="299" t="str">
        <f>CONCATENATE("(",ROUND((F393/$H394)*100,1),")")</f>
        <v>(2.7)</v>
      </c>
      <c r="H393" s="302">
        <f t="shared" ref="H393" si="295">SUM(B393,D393,F393)</f>
        <v>140.65726983489722</v>
      </c>
      <c r="I393" s="299" t="str">
        <f>CONCATENATE("(",ROUND((H393/$H394)*100,1),")")</f>
        <v>(53.1)</v>
      </c>
      <c r="K393" s="302">
        <f t="shared" ref="K393:K394" si="296">B398-B393</f>
        <v>0.48912968449803884</v>
      </c>
      <c r="L393" s="302">
        <f t="shared" ref="L393:L394" si="297">D398-D393</f>
        <v>0.23721575346905865</v>
      </c>
      <c r="M393" s="302">
        <f t="shared" ref="M393:M394" si="298">F398-F393</f>
        <v>9.7203321719327995E-2</v>
      </c>
      <c r="N393" s="302">
        <f t="shared" ref="N393:N394" si="299">SUM(K393:M393)</f>
        <v>0.82354875968642549</v>
      </c>
    </row>
    <row r="394" spans="1:14" x14ac:dyDescent="0.2">
      <c r="A394" s="282" t="s">
        <v>363</v>
      </c>
      <c r="B394" s="302">
        <f>SUM(B392:B393)</f>
        <v>200.46468380040108</v>
      </c>
      <c r="C394" s="299" t="str">
        <f>CONCATENATE("(",ROUND((B394/$H394)*100,1),")")</f>
        <v>(75.6)</v>
      </c>
      <c r="D394" s="302">
        <f>SUM(D392:D393)</f>
        <v>50.988005094008088</v>
      </c>
      <c r="E394" s="299" t="str">
        <f>CONCATENATE("(",ROUND((D394/$H394)*100,1),")")</f>
        <v>(19.2)</v>
      </c>
      <c r="F394" s="302">
        <f>SUM(F392:F393)</f>
        <v>13.654311105590743</v>
      </c>
      <c r="G394" s="299" t="str">
        <f>CONCATENATE("(",ROUND((F394/$H394)*100,1),")")</f>
        <v>(5.2)</v>
      </c>
      <c r="H394" s="302">
        <f>SUM(H392:H393)</f>
        <v>265.10699999999991</v>
      </c>
      <c r="I394" s="299" t="str">
        <f>CONCATENATE("(",ROUND((H394/$H394)*100,1),")")</f>
        <v>(100)</v>
      </c>
      <c r="K394" s="302">
        <f t="shared" si="296"/>
        <v>-3.3689411249965815</v>
      </c>
      <c r="L394" s="302">
        <f t="shared" si="297"/>
        <v>1.2876784244087531</v>
      </c>
      <c r="M394" s="302">
        <f t="shared" si="298"/>
        <v>0.202262700587724</v>
      </c>
      <c r="N394" s="302">
        <f t="shared" si="299"/>
        <v>-1.8790000000001044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104.40862087768355</v>
      </c>
      <c r="C397" s="299" t="str">
        <f>CONCATENATE("(",ROUND((B397/$H399)*100,1),")")</f>
        <v>(39.7)</v>
      </c>
      <c r="D397" s="302">
        <f>'Ind T6'!W162</f>
        <v>10.695765947141096</v>
      </c>
      <c r="E397" s="299" t="str">
        <f>CONCATENATE("(",ROUND((D397/$H399)*100,1),")")</f>
        <v>(4.1)</v>
      </c>
      <c r="F397" s="302">
        <f>'Ind T6'!X162</f>
        <v>6.6427945805915085</v>
      </c>
      <c r="G397" s="299" t="str">
        <f>CONCATENATE("(",ROUND((F397/$H399)*100,1),")")</f>
        <v>(2.5)</v>
      </c>
      <c r="H397" s="302">
        <f>SUM(B397,D397,F397)</f>
        <v>121.74718140541616</v>
      </c>
      <c r="I397" s="299" t="str">
        <f>CONCATENATE("(",ROUND((H397/$H399)*100,1),")")</f>
        <v>(46.3)</v>
      </c>
      <c r="K397" s="302">
        <f>B397-B387</f>
        <v>-3.349568481367271</v>
      </c>
      <c r="L397" s="302">
        <f>D397-D387</f>
        <v>1.7703978546075767</v>
      </c>
      <c r="M397" s="302">
        <f>F397-F387</f>
        <v>0.27335980287454387</v>
      </c>
      <c r="N397" s="302">
        <f>SUM(K397:M397)</f>
        <v>-1.3058108238851505</v>
      </c>
    </row>
    <row r="398" spans="1:14" x14ac:dyDescent="0.2">
      <c r="A398" s="282" t="s">
        <v>365</v>
      </c>
      <c r="B398" s="302">
        <f>'Ind T6'!V161</f>
        <v>92.687121797720948</v>
      </c>
      <c r="C398" s="299" t="str">
        <f>CONCATENATE("(",ROUND((B398/$H399)*100,1),")")</f>
        <v>(35.2)</v>
      </c>
      <c r="D398" s="302">
        <f>'Ind T6'!W161</f>
        <v>41.579917571275743</v>
      </c>
      <c r="E398" s="299" t="str">
        <f>CONCATENATE("(",ROUND((D398/$H399)*100,1),")")</f>
        <v>(15.8)</v>
      </c>
      <c r="F398" s="302">
        <f>'Ind T6'!X161</f>
        <v>7.2137792255869595</v>
      </c>
      <c r="G398" s="299" t="str">
        <f>CONCATENATE("(",ROUND((F398/$H399)*100,1),")")</f>
        <v>(2.7)</v>
      </c>
      <c r="H398" s="302">
        <f t="shared" ref="H398" si="300">SUM(B398,D398,F398)</f>
        <v>141.48081859458364</v>
      </c>
      <c r="I398" s="299" t="str">
        <f>CONCATENATE("(",ROUND((H398/$H399)*100,1),")")</f>
        <v>(53.7)</v>
      </c>
      <c r="K398" s="302">
        <f t="shared" ref="K398:K399" si="301">B398-B388</f>
        <v>2.7745689963196014</v>
      </c>
      <c r="L398" s="302">
        <f t="shared" ref="L398:L399" si="302">D398-D388</f>
        <v>1.3448763327382025</v>
      </c>
      <c r="M398" s="302">
        <f t="shared" ref="M398:M399" si="303">F398-F388</f>
        <v>0.28236549482737328</v>
      </c>
      <c r="N398" s="302">
        <f t="shared" ref="N398:N399" si="304">SUM(K398:M398)</f>
        <v>4.4018108238851772</v>
      </c>
    </row>
    <row r="399" spans="1:14" x14ac:dyDescent="0.2">
      <c r="A399" s="282" t="s">
        <v>363</v>
      </c>
      <c r="B399" s="302">
        <f>SUM(B397:B398)</f>
        <v>197.09574267540449</v>
      </c>
      <c r="C399" s="299" t="str">
        <f>CONCATENATE("(",ROUND((B399/$H399)*100,1),")")</f>
        <v>(74.9)</v>
      </c>
      <c r="D399" s="302">
        <f>SUM(D397:D398)</f>
        <v>52.275683518416841</v>
      </c>
      <c r="E399" s="299" t="str">
        <f>CONCATENATE("(",ROUND((D399/$H399)*100,1),")")</f>
        <v>(19.9)</v>
      </c>
      <c r="F399" s="302">
        <f>SUM(F397:F398)</f>
        <v>13.856573806178467</v>
      </c>
      <c r="G399" s="299" t="str">
        <f>CONCATENATE("(",ROUND((F399/$H399)*100,1),")")</f>
        <v>(5.3)</v>
      </c>
      <c r="H399" s="302">
        <f>SUM(H397:H398)</f>
        <v>263.22799999999978</v>
      </c>
      <c r="I399" s="299" t="str">
        <f>CONCATENATE("(",ROUND((H399/$H399)*100,1),")")</f>
        <v>(100)</v>
      </c>
      <c r="K399" s="302">
        <f t="shared" si="301"/>
        <v>-0.57499948504766962</v>
      </c>
      <c r="L399" s="302">
        <f t="shared" si="302"/>
        <v>3.1152741873457828</v>
      </c>
      <c r="M399" s="302">
        <f t="shared" si="303"/>
        <v>0.55572529770191537</v>
      </c>
      <c r="N399" s="302">
        <f t="shared" si="304"/>
        <v>3.0960000000000285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87.295000004217897</v>
      </c>
      <c r="C408" s="299" t="str">
        <f>CONCATENATE("(",ROUND((B408/$H410)*100,1),")")</f>
        <v>(20.4)</v>
      </c>
      <c r="D408" s="302">
        <f>'Ind T6'!M171</f>
        <v>30.983000001145626</v>
      </c>
      <c r="E408" s="299" t="str">
        <f>CONCATENATE("(",ROUND((D408/$H410)*100,1),")")</f>
        <v>(7.2)</v>
      </c>
      <c r="F408" s="302">
        <f>'Ind T6'!N171</f>
        <v>29.955999999858506</v>
      </c>
      <c r="G408" s="299" t="str">
        <f>CONCATENATE("(",ROUND((F408/$H410)*100,1),")")</f>
        <v>(7)</v>
      </c>
      <c r="H408" s="302">
        <f>SUM(B408,D408,F408)</f>
        <v>148.23400000522201</v>
      </c>
      <c r="I408" s="299" t="str">
        <f>CONCATENATE("(",ROUND((H408/$H410)*100,1),")")</f>
        <v>(34.6)</v>
      </c>
      <c r="K408" s="302">
        <f>B413-B408</f>
        <v>-3.8739999995800076</v>
      </c>
      <c r="L408" s="302">
        <f>D413-D408</f>
        <v>-0.58100000251653938</v>
      </c>
      <c r="M408" s="302">
        <f>F413-F408</f>
        <v>-0.38799999493810589</v>
      </c>
      <c r="N408" s="302">
        <f>SUM(K408:M408)</f>
        <v>-4.8429999970346529</v>
      </c>
    </row>
    <row r="409" spans="1:14" x14ac:dyDescent="0.2">
      <c r="A409" s="282" t="s">
        <v>365</v>
      </c>
      <c r="B409" s="302">
        <f>'Ind T6'!L170</f>
        <v>127.41400000506694</v>
      </c>
      <c r="C409" s="299" t="str">
        <f>CONCATENATE("(",ROUND((B409/$H410)*100,1),")")</f>
        <v>(29.7)</v>
      </c>
      <c r="D409" s="302">
        <f>'Ind T6'!M170</f>
        <v>103.02499999103198</v>
      </c>
      <c r="E409" s="299" t="str">
        <f>CONCATENATE("(",ROUND((D409/$H410)*100,1),")")</f>
        <v>(24)</v>
      </c>
      <c r="F409" s="302">
        <f>'Ind T6'!N170</f>
        <v>50.254999998678713</v>
      </c>
      <c r="G409" s="299" t="str">
        <f>CONCATENATE("(",ROUND((F409/$H410)*100,1),")")</f>
        <v>(11.7)</v>
      </c>
      <c r="H409" s="302">
        <f t="shared" ref="H409" si="305">SUM(B409,D409,F409)</f>
        <v>280.69399999477764</v>
      </c>
      <c r="I409" s="299" t="str">
        <f>CONCATENATE("(",ROUND((H409/$H410)*100,1),")")</f>
        <v>(65.4)</v>
      </c>
      <c r="K409" s="302">
        <f t="shared" ref="K409:K410" si="306">B414-B409</f>
        <v>-1.3000000130547988</v>
      </c>
      <c r="L409" s="302">
        <f t="shared" ref="L409:L410" si="307">D414-D409</f>
        <v>-5.4159999945803321</v>
      </c>
      <c r="M409" s="302">
        <f t="shared" ref="M409:M410" si="308">F414-F409</f>
        <v>-1.0519999953297585</v>
      </c>
      <c r="N409" s="302">
        <f t="shared" ref="N409:N410" si="309">SUM(K409:M409)</f>
        <v>-7.7680000029648895</v>
      </c>
    </row>
    <row r="410" spans="1:14" x14ac:dyDescent="0.2">
      <c r="A410" s="282" t="s">
        <v>363</v>
      </c>
      <c r="B410" s="302">
        <f>SUM(B408:B409)</f>
        <v>214.70900000928484</v>
      </c>
      <c r="C410" s="299" t="str">
        <f>CONCATENATE("(",ROUND((B410/$H410)*100,1),")")</f>
        <v>(50.1)</v>
      </c>
      <c r="D410" s="302">
        <f>SUM(D408:D409)</f>
        <v>134.00799999217759</v>
      </c>
      <c r="E410" s="299" t="str">
        <f>CONCATENATE("(",ROUND((D410/$H410)*100,1),")")</f>
        <v>(31.2)</v>
      </c>
      <c r="F410" s="302">
        <f>SUM(F408:F409)</f>
        <v>80.210999998537218</v>
      </c>
      <c r="G410" s="299" t="str">
        <f>CONCATENATE("(",ROUND((F410/$H410)*100,1),")")</f>
        <v>(18.7)</v>
      </c>
      <c r="H410" s="302">
        <f>SUM(H408:H409)</f>
        <v>428.92799999999966</v>
      </c>
      <c r="I410" s="299" t="str">
        <f>CONCATENATE("(",ROUND((H410/$H410)*100,1),")")</f>
        <v>(100)</v>
      </c>
      <c r="K410" s="302">
        <f t="shared" si="306"/>
        <v>-5.1740000126348207</v>
      </c>
      <c r="L410" s="302">
        <f t="shared" si="307"/>
        <v>-5.9969999970968502</v>
      </c>
      <c r="M410" s="302">
        <f t="shared" si="308"/>
        <v>-1.4399999902678644</v>
      </c>
      <c r="N410" s="302">
        <f t="shared" si="309"/>
        <v>-12.610999999999535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83.421000004637889</v>
      </c>
      <c r="C413" s="299" t="str">
        <f>CONCATENATE("(",ROUND((B413/$H415)*100,1),")")</f>
        <v>(20)</v>
      </c>
      <c r="D413" s="302">
        <f>'Ind T6'!R171</f>
        <v>30.401999998629087</v>
      </c>
      <c r="E413" s="299" t="str">
        <f>CONCATENATE("(",ROUND((D413/$H415)*100,1),")")</f>
        <v>(7.3)</v>
      </c>
      <c r="F413" s="302">
        <f>'Ind T6'!S171</f>
        <v>29.5680000049204</v>
      </c>
      <c r="G413" s="299" t="str">
        <f>CONCATENATE("(",ROUND((F413/$H415)*100,1),")")</f>
        <v>(7.1)</v>
      </c>
      <c r="H413" s="302">
        <f>SUM(B413,D413,F413)</f>
        <v>143.39100000818738</v>
      </c>
      <c r="I413" s="299" t="str">
        <f>CONCATENATE("(",ROUND((H413/$H415)*100,1),")")</f>
        <v>(34.4)</v>
      </c>
      <c r="K413" s="302">
        <f>B418-B413</f>
        <v>-0.39299999829488286</v>
      </c>
      <c r="L413" s="302">
        <f>D418-D413</f>
        <v>1.3130000004555455</v>
      </c>
      <c r="M413" s="302">
        <f>F418-F413</f>
        <v>1.5500000004951779</v>
      </c>
      <c r="N413" s="302">
        <f>SUM(K413:M413)</f>
        <v>2.4700000026558406</v>
      </c>
    </row>
    <row r="414" spans="1:14" x14ac:dyDescent="0.2">
      <c r="A414" s="282" t="s">
        <v>365</v>
      </c>
      <c r="B414" s="302">
        <f>'Ind T6'!Q170</f>
        <v>126.11399999201214</v>
      </c>
      <c r="C414" s="299" t="str">
        <f>CONCATENATE("(",ROUND((B414/$H415)*100,1),")")</f>
        <v>(30.3)</v>
      </c>
      <c r="D414" s="302">
        <f>'Ind T6'!R170</f>
        <v>97.608999996451644</v>
      </c>
      <c r="E414" s="299" t="str">
        <f>CONCATENATE("(",ROUND((D414/$H415)*100,1),")")</f>
        <v>(23.4)</v>
      </c>
      <c r="F414" s="302">
        <f>'Ind T6'!S170</f>
        <v>49.203000003348954</v>
      </c>
      <c r="G414" s="299" t="str">
        <f>CONCATENATE("(",ROUND((F414/$H415)*100,1),")")</f>
        <v>(11.8)</v>
      </c>
      <c r="H414" s="302">
        <f t="shared" ref="H414" si="310">SUM(B414,D414,F414)</f>
        <v>272.92599999181272</v>
      </c>
      <c r="I414" s="299" t="str">
        <f>CONCATENATE("(",ROUND((H414/$H415)*100,1),")")</f>
        <v>(65.6)</v>
      </c>
      <c r="K414" s="302">
        <f t="shared" ref="K414:K415" si="311">B419-B414</f>
        <v>8.6319999982004845</v>
      </c>
      <c r="L414" s="302">
        <f t="shared" ref="L414:L415" si="312">D419-D414</f>
        <v>-2.2750000005971032</v>
      </c>
      <c r="M414" s="302">
        <f t="shared" ref="M414:M415" si="313">F419-F414</f>
        <v>1.1079999997407768</v>
      </c>
      <c r="N414" s="302">
        <f t="shared" ref="N414:N415" si="314">SUM(K414:M414)</f>
        <v>7.4649999973441581</v>
      </c>
    </row>
    <row r="415" spans="1:14" x14ac:dyDescent="0.2">
      <c r="A415" s="282" t="s">
        <v>363</v>
      </c>
      <c r="B415" s="302">
        <f>SUM(B413:B414)</f>
        <v>209.53499999665001</v>
      </c>
      <c r="C415" s="299" t="str">
        <f>CONCATENATE("(",ROUND((B415/$H415)*100,1),")")</f>
        <v>(50.3)</v>
      </c>
      <c r="D415" s="302">
        <f>SUM(D413:D414)</f>
        <v>128.01099999508074</v>
      </c>
      <c r="E415" s="299" t="str">
        <f>CONCATENATE("(",ROUND((D415/$H415)*100,1),")")</f>
        <v>(30.7)</v>
      </c>
      <c r="F415" s="302">
        <f>SUM(F413:F414)</f>
        <v>78.771000008269354</v>
      </c>
      <c r="G415" s="299" t="str">
        <f>CONCATENATE("(",ROUND((F415/$H415)*100,1),")")</f>
        <v>(18.9)</v>
      </c>
      <c r="H415" s="302">
        <f>SUM(H413:H414)</f>
        <v>416.31700000000012</v>
      </c>
      <c r="I415" s="299" t="str">
        <f>CONCATENATE("(",ROUND((H415/$H415)*100,1),")")</f>
        <v>(100)</v>
      </c>
      <c r="K415" s="302">
        <f t="shared" si="311"/>
        <v>8.2389999999056158</v>
      </c>
      <c r="L415" s="302">
        <f t="shared" si="312"/>
        <v>-0.96200000014155762</v>
      </c>
      <c r="M415" s="302">
        <f t="shared" si="313"/>
        <v>2.6580000002359583</v>
      </c>
      <c r="N415" s="302">
        <f t="shared" si="314"/>
        <v>9.9350000000000165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83.028000006343007</v>
      </c>
      <c r="C418" s="299" t="str">
        <f>CONCATENATE("(",ROUND((B418/$H420)*100,1),")")</f>
        <v>(19.5)</v>
      </c>
      <c r="D418" s="302">
        <f>'Ind T6'!W171</f>
        <v>31.714999999084633</v>
      </c>
      <c r="E418" s="299" t="str">
        <f>CONCATENATE("(",ROUND((D418/$H420)*100,1),")")</f>
        <v>(7.4)</v>
      </c>
      <c r="F418" s="302">
        <f>'Ind T6'!X171</f>
        <v>31.118000005415578</v>
      </c>
      <c r="G418" s="299" t="str">
        <f>CONCATENATE("(",ROUND((F418/$H420)*100,1),")")</f>
        <v>(7.3)</v>
      </c>
      <c r="H418" s="302">
        <f>SUM(B418,D418,F418)</f>
        <v>145.86100001084321</v>
      </c>
      <c r="I418" s="299" t="str">
        <f>CONCATENATE("(",ROUND((H418/$H420)*100,1),")")</f>
        <v>(34.2)</v>
      </c>
      <c r="K418" s="302">
        <f>B418-B408</f>
        <v>-4.2669999978748905</v>
      </c>
      <c r="L418" s="302">
        <f>D418-D408</f>
        <v>0.73199999793900616</v>
      </c>
      <c r="M418" s="302">
        <f>F418-F408</f>
        <v>1.1620000055570721</v>
      </c>
      <c r="N418" s="302">
        <f>SUM(K418:M418)</f>
        <v>-2.3729999943788123</v>
      </c>
    </row>
    <row r="419" spans="1:14" x14ac:dyDescent="0.2">
      <c r="A419" s="282" t="s">
        <v>365</v>
      </c>
      <c r="B419" s="302">
        <f>'Ind T6'!V170</f>
        <v>134.74599999021262</v>
      </c>
      <c r="C419" s="299" t="str">
        <f>CONCATENATE("(",ROUND((B419/$H420)*100,1),")")</f>
        <v>(31.6)</v>
      </c>
      <c r="D419" s="302">
        <f>'Ind T6'!W170</f>
        <v>95.333999995854541</v>
      </c>
      <c r="E419" s="299" t="str">
        <f>CONCATENATE("(",ROUND((D419/$H420)*100,1),")")</f>
        <v>(22.4)</v>
      </c>
      <c r="F419" s="302">
        <f>'Ind T6'!X170</f>
        <v>50.311000003089731</v>
      </c>
      <c r="G419" s="299" t="str">
        <f>CONCATENATE("(",ROUND((F419/$H420)*100,1),")")</f>
        <v>(11.8)</v>
      </c>
      <c r="H419" s="302">
        <f t="shared" ref="H419" si="315">SUM(B419,D419,F419)</f>
        <v>280.39099998915685</v>
      </c>
      <c r="I419" s="299" t="str">
        <f>CONCATENATE("(",ROUND((H419/$H420)*100,1),")")</f>
        <v>(65.8)</v>
      </c>
      <c r="K419" s="302">
        <f t="shared" ref="K419:K420" si="316">B419-B409</f>
        <v>7.3319999851456856</v>
      </c>
      <c r="L419" s="302">
        <f t="shared" ref="L419:L420" si="317">D419-D409</f>
        <v>-7.6909999951774353</v>
      </c>
      <c r="M419" s="302">
        <f t="shared" ref="M419:M420" si="318">F419-F409</f>
        <v>5.6000004411018267E-2</v>
      </c>
      <c r="N419" s="302">
        <f t="shared" ref="N419:N420" si="319">SUM(K419:M419)</f>
        <v>-0.30300000562073137</v>
      </c>
    </row>
    <row r="420" spans="1:14" x14ac:dyDescent="0.2">
      <c r="A420" s="282" t="s">
        <v>363</v>
      </c>
      <c r="B420" s="302">
        <f>SUM(B418:B419)</f>
        <v>217.77399999655563</v>
      </c>
      <c r="C420" s="299" t="str">
        <f>CONCATENATE("(",ROUND((B420/$H420)*100,1),")")</f>
        <v>(51.1)</v>
      </c>
      <c r="D420" s="302">
        <f>SUM(D418:D419)</f>
        <v>127.04899999493918</v>
      </c>
      <c r="E420" s="299" t="str">
        <f>CONCATENATE("(",ROUND((D420/$H420)*100,1),")")</f>
        <v>(29.8)</v>
      </c>
      <c r="F420" s="302">
        <f>SUM(F418:F419)</f>
        <v>81.429000008505312</v>
      </c>
      <c r="G420" s="299" t="str">
        <f>CONCATENATE("(",ROUND((F420/$H420)*100,1),")")</f>
        <v>(19.1)</v>
      </c>
      <c r="H420" s="302">
        <f>SUM(H418:H419)</f>
        <v>426.25200000000007</v>
      </c>
      <c r="I420" s="299" t="str">
        <f>CONCATENATE("(",ROUND((H420/$H420)*100,1),")")</f>
        <v>(100)</v>
      </c>
      <c r="K420" s="302">
        <f t="shared" si="316"/>
        <v>3.0649999872707951</v>
      </c>
      <c r="L420" s="302">
        <f t="shared" si="317"/>
        <v>-6.9589999972384078</v>
      </c>
      <c r="M420" s="302">
        <f t="shared" si="318"/>
        <v>1.2180000099680939</v>
      </c>
      <c r="N420" s="302">
        <f t="shared" si="319"/>
        <v>-2.6759999999995188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106.43900000096275</v>
      </c>
      <c r="C429" s="299" t="str">
        <f>CONCATENATE("(",ROUND((B429/$H431)*100,1),")")</f>
        <v>(18.2)</v>
      </c>
      <c r="D429" s="302">
        <f>'Ind T6'!M180</f>
        <v>29.707999999873206</v>
      </c>
      <c r="E429" s="299" t="str">
        <f>CONCATENATE("(",ROUND((D429/$H431)*100,1),")")</f>
        <v>(5.1)</v>
      </c>
      <c r="F429" s="302">
        <f>'Ind T6'!N180</f>
        <v>23.165000001536868</v>
      </c>
      <c r="G429" s="299" t="str">
        <f>CONCATENATE("(",ROUND((F429/$H431)*100,1),")")</f>
        <v>(4)</v>
      </c>
      <c r="H429" s="302">
        <f>SUM(B429,D429,F429)</f>
        <v>159.31200000237283</v>
      </c>
      <c r="I429" s="299" t="str">
        <f>CONCATENATE("(",ROUND((H429/$H431)*100,1),")")</f>
        <v>(27.2)</v>
      </c>
      <c r="K429" s="302">
        <f>B434-B429</f>
        <v>4.122363207874173</v>
      </c>
      <c r="L429" s="302">
        <f>D434-D429</f>
        <v>1.4521023645774527</v>
      </c>
      <c r="M429" s="302">
        <f>F434-F429</f>
        <v>6.807632476686365E-2</v>
      </c>
      <c r="N429" s="302">
        <f>SUM(K429:M429)</f>
        <v>5.6425418972184893</v>
      </c>
    </row>
    <row r="430" spans="1:14" x14ac:dyDescent="0.2">
      <c r="A430" s="282" t="s">
        <v>365</v>
      </c>
      <c r="B430" s="302">
        <f>'Ind T6'!L179</f>
        <v>264.21199999856066</v>
      </c>
      <c r="C430" s="299" t="str">
        <f>CONCATENATE("(",ROUND((B430/$H431)*100,1),")")</f>
        <v>(45.1)</v>
      </c>
      <c r="D430" s="302">
        <f>'Ind T6'!M179</f>
        <v>132.17499999688994</v>
      </c>
      <c r="E430" s="299" t="str">
        <f>CONCATENATE("(",ROUND((D430/$H431)*100,1),")")</f>
        <v>(22.6)</v>
      </c>
      <c r="F430" s="302">
        <f>'Ind T6'!N179</f>
        <v>29.778000002176622</v>
      </c>
      <c r="G430" s="299" t="str">
        <f>CONCATENATE("(",ROUND((F430/$H431)*100,1),")")</f>
        <v>(5.1)</v>
      </c>
      <c r="H430" s="302">
        <f t="shared" ref="H430" si="320">SUM(B430,D430,F430)</f>
        <v>426.16499999762721</v>
      </c>
      <c r="I430" s="299" t="str">
        <f>CONCATENATE("(",ROUND((H430/$H431)*100,1),")")</f>
        <v>(72.8)</v>
      </c>
      <c r="K430" s="302">
        <f t="shared" ref="K430:K431" si="321">B435-B430</f>
        <v>15.212917945709705</v>
      </c>
      <c r="L430" s="302">
        <f t="shared" ref="L430:L431" si="322">D435-D430</f>
        <v>-6.4566002828428282E-2</v>
      </c>
      <c r="M430" s="302">
        <f t="shared" ref="M430:M431" si="323">F435-F430</f>
        <v>2.5381061598998222</v>
      </c>
      <c r="N430" s="302">
        <f t="shared" ref="N430:N431" si="324">SUM(K430:M430)</f>
        <v>17.686458102781099</v>
      </c>
    </row>
    <row r="431" spans="1:14" x14ac:dyDescent="0.2">
      <c r="A431" s="282" t="s">
        <v>363</v>
      </c>
      <c r="B431" s="302">
        <f>SUM(B429:B430)</f>
        <v>370.65099999952338</v>
      </c>
      <c r="C431" s="299" t="str">
        <f>CONCATENATE("(",ROUND((B431/$H431)*100,1),")")</f>
        <v>(63.3)</v>
      </c>
      <c r="D431" s="302">
        <f>SUM(D429:D430)</f>
        <v>161.88299999676315</v>
      </c>
      <c r="E431" s="299" t="str">
        <f>CONCATENATE("(",ROUND((D431/$H431)*100,1),")")</f>
        <v>(27.6)</v>
      </c>
      <c r="F431" s="302">
        <f>SUM(F429:F430)</f>
        <v>52.943000003713493</v>
      </c>
      <c r="G431" s="299" t="str">
        <f>CONCATENATE("(",ROUND((F431/$H431)*100,1),")")</f>
        <v>(9)</v>
      </c>
      <c r="H431" s="302">
        <f>SUM(H429:H430)</f>
        <v>585.47700000000009</v>
      </c>
      <c r="I431" s="299" t="str">
        <f>CONCATENATE("(",ROUND((H431/$H431)*100,1),")")</f>
        <v>(100)</v>
      </c>
      <c r="K431" s="302">
        <f t="shared" si="321"/>
        <v>19.335281153583878</v>
      </c>
      <c r="L431" s="302">
        <f t="shared" si="322"/>
        <v>1.3875363617490279</v>
      </c>
      <c r="M431" s="302">
        <f t="shared" si="323"/>
        <v>2.6061824846666823</v>
      </c>
      <c r="N431" s="302">
        <f t="shared" si="324"/>
        <v>23.328999999999589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110.56136320883692</v>
      </c>
      <c r="C434" s="299" t="str">
        <f>CONCATENATE("(",ROUND((B434/$H436)*100,1),")")</f>
        <v>(18.2)</v>
      </c>
      <c r="D434" s="302">
        <f>'Ind T6'!R180</f>
        <v>31.160102364450658</v>
      </c>
      <c r="E434" s="299" t="str">
        <f>CONCATENATE("(",ROUND((D434/$H436)*100,1),")")</f>
        <v>(5.1)</v>
      </c>
      <c r="F434" s="302">
        <f>'Ind T6'!S180</f>
        <v>23.233076326303731</v>
      </c>
      <c r="G434" s="299" t="str">
        <f>CONCATENATE("(",ROUND((F434/$H436)*100,1),")")</f>
        <v>(3.8)</v>
      </c>
      <c r="H434" s="302">
        <f>SUM(B434,D434,F434)</f>
        <v>164.95454189959133</v>
      </c>
      <c r="I434" s="299" t="str">
        <f>CONCATENATE("(",ROUND((H434/$H436)*100,1),")")</f>
        <v>(27.1)</v>
      </c>
      <c r="K434" s="302">
        <f>B439-B434</f>
        <v>1.5306367935519489</v>
      </c>
      <c r="L434" s="302">
        <f>D439-D434</f>
        <v>1.2218976355645808</v>
      </c>
      <c r="M434" s="302">
        <f>F439-F434</f>
        <v>-1.7320763239240158</v>
      </c>
      <c r="N434" s="302">
        <f>SUM(K434:M434)</f>
        <v>1.0204581051925139</v>
      </c>
    </row>
    <row r="435" spans="1:14" x14ac:dyDescent="0.2">
      <c r="A435" s="282" t="s">
        <v>365</v>
      </c>
      <c r="B435" s="302">
        <f>'Ind T6'!Q179</f>
        <v>279.42491794427036</v>
      </c>
      <c r="C435" s="299" t="str">
        <f>CONCATENATE("(",ROUND((B435/$H436)*100,1),")")</f>
        <v>(45.9)</v>
      </c>
      <c r="D435" s="302">
        <f>'Ind T6'!R179</f>
        <v>132.11043399406151</v>
      </c>
      <c r="E435" s="299" t="str">
        <f>CONCATENATE("(",ROUND((D435/$H436)*100,1),")")</f>
        <v>(21.7)</v>
      </c>
      <c r="F435" s="302">
        <f>'Ind T6'!S179</f>
        <v>32.316106162076444</v>
      </c>
      <c r="G435" s="299" t="str">
        <f>CONCATENATE("(",ROUND((F435/$H436)*100,1),")")</f>
        <v>(5.3)</v>
      </c>
      <c r="H435" s="302">
        <f t="shared" ref="H435" si="325">SUM(B435,D435,F435)</f>
        <v>443.85145810040831</v>
      </c>
      <c r="I435" s="299" t="str">
        <f>CONCATENATE("(",ROUND((H435/$H436)*100,1),")")</f>
        <v>(72.9)</v>
      </c>
      <c r="K435" s="302">
        <f t="shared" ref="K435:K436" si="326">B440-B435</f>
        <v>13.777082054992036</v>
      </c>
      <c r="L435" s="302">
        <f t="shared" ref="L435:L436" si="327">D440-D435</f>
        <v>-8.12943399825771</v>
      </c>
      <c r="M435" s="302">
        <f t="shared" ref="M435:M436" si="328">F440-F435</f>
        <v>2.8968938380741704</v>
      </c>
      <c r="N435" s="302">
        <f t="shared" ref="N435:N436" si="329">SUM(K435:M435)</f>
        <v>8.5445418948084964</v>
      </c>
    </row>
    <row r="436" spans="1:14" x14ac:dyDescent="0.2">
      <c r="A436" s="282" t="s">
        <v>363</v>
      </c>
      <c r="B436" s="302">
        <f>SUM(B434:B435)</f>
        <v>389.98628115310726</v>
      </c>
      <c r="C436" s="299" t="str">
        <f>CONCATENATE("(",ROUND((B436/$H436)*100,1),")")</f>
        <v>(64.1)</v>
      </c>
      <c r="D436" s="302">
        <f>SUM(D434:D435)</f>
        <v>163.27053635851217</v>
      </c>
      <c r="E436" s="299" t="str">
        <f>CONCATENATE("(",ROUND((D436/$H436)*100,1),")")</f>
        <v>(26.8)</v>
      </c>
      <c r="F436" s="302">
        <f>SUM(F434:F435)</f>
        <v>55.549182488380175</v>
      </c>
      <c r="G436" s="299" t="str">
        <f>CONCATENATE("(",ROUND((F436/$H436)*100,1),")")</f>
        <v>(9.1)</v>
      </c>
      <c r="H436" s="302">
        <f>SUM(H434:H435)</f>
        <v>608.80599999999959</v>
      </c>
      <c r="I436" s="299" t="str">
        <f>CONCATENATE("(",ROUND((H436/$H436)*100,1),")")</f>
        <v>(100)</v>
      </c>
      <c r="K436" s="302">
        <f t="shared" si="326"/>
        <v>15.307718848544027</v>
      </c>
      <c r="L436" s="302">
        <f t="shared" si="327"/>
        <v>-6.9075363626931221</v>
      </c>
      <c r="M436" s="302">
        <f t="shared" si="328"/>
        <v>1.1648175141501511</v>
      </c>
      <c r="N436" s="302">
        <f t="shared" si="329"/>
        <v>9.5650000000010564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112.09200000238887</v>
      </c>
      <c r="C439" s="299" t="str">
        <f>CONCATENATE("(",ROUND((B439/$H441)*100,1),")")</f>
        <v>(18.1)</v>
      </c>
      <c r="D439" s="302">
        <f>'Ind T6'!W180</f>
        <v>32.382000000015239</v>
      </c>
      <c r="E439" s="299" t="str">
        <f>CONCATENATE("(",ROUND((D439/$H441)*100,1),")")</f>
        <v>(5.2)</v>
      </c>
      <c r="F439" s="302">
        <f>'Ind T6'!X180</f>
        <v>21.501000002379715</v>
      </c>
      <c r="G439" s="299" t="str">
        <f>CONCATENATE("(",ROUND((F439/$H441)*100,1),")")</f>
        <v>(3.5)</v>
      </c>
      <c r="H439" s="302">
        <f>SUM(B439,D439,F439)</f>
        <v>165.97500000478385</v>
      </c>
      <c r="I439" s="299" t="str">
        <f>CONCATENATE("(",ROUND((H439/$H441)*100,1),")")</f>
        <v>(26.8)</v>
      </c>
      <c r="K439" s="302">
        <f>B439-B429</f>
        <v>5.6530000014261219</v>
      </c>
      <c r="L439" s="302">
        <f>D439-D429</f>
        <v>2.6740000001420334</v>
      </c>
      <c r="M439" s="302">
        <f>F439-F429</f>
        <v>-1.6639999991571521</v>
      </c>
      <c r="N439" s="302">
        <f>SUM(K439:M439)</f>
        <v>6.6630000024110032</v>
      </c>
    </row>
    <row r="440" spans="1:14" x14ac:dyDescent="0.2">
      <c r="A440" s="282" t="s">
        <v>365</v>
      </c>
      <c r="B440" s="302">
        <f>'Ind T6'!V179</f>
        <v>293.2019999992624</v>
      </c>
      <c r="C440" s="299" t="str">
        <f>CONCATENATE("(",ROUND((B440/$H441)*100,1),")")</f>
        <v>(47.4)</v>
      </c>
      <c r="D440" s="302">
        <f>'Ind T6'!W179</f>
        <v>123.9809999958038</v>
      </c>
      <c r="E440" s="299" t="str">
        <f>CONCATENATE("(",ROUND((D440/$H441)*100,1),")")</f>
        <v>(20)</v>
      </c>
      <c r="F440" s="302">
        <f>'Ind T6'!X179</f>
        <v>35.213000000150615</v>
      </c>
      <c r="G440" s="299" t="str">
        <f>CONCATENATE("(",ROUND((F440/$H441)*100,1),")")</f>
        <v>(5.7)</v>
      </c>
      <c r="H440" s="302">
        <f t="shared" ref="H440" si="330">SUM(B440,D440,F440)</f>
        <v>452.39599999521681</v>
      </c>
      <c r="I440" s="299" t="str">
        <f>CONCATENATE("(",ROUND((H440/$H441)*100,1),")")</f>
        <v>(73.2)</v>
      </c>
      <c r="K440" s="302">
        <f t="shared" ref="K440:K441" si="331">B440-B430</f>
        <v>28.990000000701741</v>
      </c>
      <c r="L440" s="302">
        <f t="shared" ref="L440:L441" si="332">D440-D430</f>
        <v>-8.1940000010861382</v>
      </c>
      <c r="M440" s="302">
        <f t="shared" ref="M440:M441" si="333">F440-F430</f>
        <v>5.4349999979739927</v>
      </c>
      <c r="N440" s="302">
        <f t="shared" ref="N440:N441" si="334">SUM(K440:M440)</f>
        <v>26.230999997589596</v>
      </c>
    </row>
    <row r="441" spans="1:14" x14ac:dyDescent="0.2">
      <c r="A441" s="282" t="s">
        <v>363</v>
      </c>
      <c r="B441" s="302">
        <f>SUM(B439:B440)</f>
        <v>405.29400000165128</v>
      </c>
      <c r="C441" s="299" t="str">
        <f>CONCATENATE("(",ROUND((B441/$H441)*100,1),")")</f>
        <v>(65.5)</v>
      </c>
      <c r="D441" s="302">
        <f>SUM(D439:D440)</f>
        <v>156.36299999581905</v>
      </c>
      <c r="E441" s="299" t="str">
        <f>CONCATENATE("(",ROUND((D441/$H441)*100,1),")")</f>
        <v>(25.3)</v>
      </c>
      <c r="F441" s="302">
        <f>SUM(F439:F440)</f>
        <v>56.714000002530327</v>
      </c>
      <c r="G441" s="299" t="str">
        <f>CONCATENATE("(",ROUND((F441/$H441)*100,1),")")</f>
        <v>(9.2)</v>
      </c>
      <c r="H441" s="302">
        <f>SUM(H439:H440)</f>
        <v>618.37100000000066</v>
      </c>
      <c r="I441" s="299" t="str">
        <f>CONCATENATE("(",ROUND((H441/$H441)*100,1),")")</f>
        <v>(100)</v>
      </c>
      <c r="K441" s="302">
        <f t="shared" si="331"/>
        <v>34.643000002127906</v>
      </c>
      <c r="L441" s="302">
        <f t="shared" si="332"/>
        <v>-5.5200000009440942</v>
      </c>
      <c r="M441" s="302">
        <f t="shared" si="333"/>
        <v>3.7709999988168335</v>
      </c>
      <c r="N441" s="302">
        <f t="shared" si="334"/>
        <v>32.894000000000645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35.521999999982548</v>
      </c>
      <c r="C450" s="299" t="str">
        <f>CONCATENATE("(",ROUND((B450/$H452)*100,1),")")</f>
        <v>(17.1)</v>
      </c>
      <c r="D450" s="302">
        <f>'Ind T6'!M189</f>
        <v>23.770999999748177</v>
      </c>
      <c r="E450" s="299" t="str">
        <f>CONCATENATE("(",ROUND((D450/$H452)*100,1),")")</f>
        <v>(11.4)</v>
      </c>
      <c r="F450" s="302">
        <f>'Ind T6'!N189</f>
        <v>29.977000001344155</v>
      </c>
      <c r="G450" s="299" t="str">
        <f>CONCATENATE("(",ROUND((F450/$H452)*100,1),")")</f>
        <v>(14.4)</v>
      </c>
      <c r="H450" s="302">
        <f>SUM(B450,D450,F450)</f>
        <v>89.270000001074877</v>
      </c>
      <c r="I450" s="299" t="str">
        <f>CONCATENATE("(",ROUND((H450/$H452)*100,1),")")</f>
        <v>(42.9)</v>
      </c>
      <c r="K450" s="302">
        <f>B455-B450</f>
        <v>4.661825522329238</v>
      </c>
      <c r="L450" s="302">
        <f>D455-D450</f>
        <v>3.7588804653963841</v>
      </c>
      <c r="M450" s="302">
        <f>F455-F450</f>
        <v>2.2588600341087179</v>
      </c>
      <c r="N450" s="302">
        <f>SUM(K450:M450)</f>
        <v>10.67956602183434</v>
      </c>
    </row>
    <row r="451" spans="1:14" x14ac:dyDescent="0.2">
      <c r="A451" s="282" t="s">
        <v>365</v>
      </c>
      <c r="B451" s="302">
        <f>'Ind T6'!L188</f>
        <v>34.126999999974522</v>
      </c>
      <c r="C451" s="299" t="str">
        <f>CONCATENATE("(",ROUND((B451/$H452)*100,1),")")</f>
        <v>(16.4)</v>
      </c>
      <c r="D451" s="302">
        <f>'Ind T6'!M188</f>
        <v>31.839999999662734</v>
      </c>
      <c r="E451" s="299" t="str">
        <f>CONCATENATE("(",ROUND((D451/$H452)*100,1),")")</f>
        <v>(15.3)</v>
      </c>
      <c r="F451" s="302">
        <f>'Ind T6'!N188</f>
        <v>52.949999999288337</v>
      </c>
      <c r="G451" s="299" t="str">
        <f>CONCATENATE("(",ROUND((F451/$H452)*100,1),")")</f>
        <v>(25.4)</v>
      </c>
      <c r="H451" s="302">
        <f t="shared" ref="H451" si="335">SUM(B451,D451,F451)</f>
        <v>118.91699999892559</v>
      </c>
      <c r="I451" s="299" t="str">
        <f>CONCATENATE("(",ROUND((H451/$H452)*100,1),")")</f>
        <v>(57.1)</v>
      </c>
      <c r="K451" s="302">
        <f t="shared" ref="K451:K452" si="336">B456-B451</f>
        <v>2.8158395950756372</v>
      </c>
      <c r="L451" s="302">
        <f t="shared" ref="L451:L452" si="337">D456-D451</f>
        <v>4.7538411097949442</v>
      </c>
      <c r="M451" s="302">
        <f t="shared" ref="M451:M452" si="338">F456-F451</f>
        <v>3.8737532732945539</v>
      </c>
      <c r="N451" s="302">
        <f t="shared" ref="N451:N452" si="339">SUM(K451:M451)</f>
        <v>11.443433978165135</v>
      </c>
    </row>
    <row r="452" spans="1:14" x14ac:dyDescent="0.2">
      <c r="A452" s="282" t="s">
        <v>363</v>
      </c>
      <c r="B452" s="302">
        <f>SUM(B450:B451)</f>
        <v>69.64899999995707</v>
      </c>
      <c r="C452" s="299" t="str">
        <f>CONCATENATE("(",ROUND((B452/$H452)*100,1),")")</f>
        <v>(33.5)</v>
      </c>
      <c r="D452" s="302">
        <f>SUM(D450:D451)</f>
        <v>55.610999999410907</v>
      </c>
      <c r="E452" s="299" t="str">
        <f>CONCATENATE("(",ROUND((D452/$H452)*100,1),")")</f>
        <v>(26.7)</v>
      </c>
      <c r="F452" s="302">
        <f>SUM(F450:F451)</f>
        <v>82.927000000632489</v>
      </c>
      <c r="G452" s="299" t="str">
        <f>CONCATENATE("(",ROUND((F452/$H452)*100,1),")")</f>
        <v>(39.8)</v>
      </c>
      <c r="H452" s="302">
        <f>SUM(H450:H451)</f>
        <v>208.18700000000047</v>
      </c>
      <c r="I452" s="299" t="str">
        <f>CONCATENATE("(",ROUND((H452/$H452)*100,1),")")</f>
        <v>(100)</v>
      </c>
      <c r="K452" s="302">
        <f t="shared" si="336"/>
        <v>7.4776651174048681</v>
      </c>
      <c r="L452" s="302">
        <f t="shared" si="337"/>
        <v>8.5127215751913354</v>
      </c>
      <c r="M452" s="302">
        <f t="shared" si="338"/>
        <v>6.1326133074032754</v>
      </c>
      <c r="N452" s="302">
        <f t="shared" si="339"/>
        <v>22.122999999999479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40.183825522311786</v>
      </c>
      <c r="C455" s="299" t="str">
        <f>CONCATENATE("(",ROUND((B455/$H457)*100,1),")")</f>
        <v>(17.4)</v>
      </c>
      <c r="D455" s="302">
        <f>'Ind T6'!R189</f>
        <v>27.529880465144561</v>
      </c>
      <c r="E455" s="299" t="str">
        <f>CONCATENATE("(",ROUND((D455/$H457)*100,1),")")</f>
        <v>(12)</v>
      </c>
      <c r="F455" s="302">
        <f>'Ind T6'!S189</f>
        <v>32.235860035452873</v>
      </c>
      <c r="G455" s="299" t="str">
        <f>CONCATENATE("(",ROUND((F455/$H457)*100,1),")")</f>
        <v>(14)</v>
      </c>
      <c r="H455" s="302">
        <f>SUM(B455,D455,F455)</f>
        <v>99.949566022909224</v>
      </c>
      <c r="I455" s="299" t="str">
        <f>CONCATENATE("(",ROUND((H455/$H457)*100,1),")")</f>
        <v>(43.4)</v>
      </c>
      <c r="K455" s="302">
        <f>B460-B455</f>
        <v>4.5513509927226039</v>
      </c>
      <c r="L455" s="302">
        <f>D460-D455</f>
        <v>3.7512429626538975</v>
      </c>
      <c r="M455" s="302">
        <f>F460-F455</f>
        <v>2.245276022398933</v>
      </c>
      <c r="N455" s="302">
        <f>SUM(K455:M455)</f>
        <v>10.547869977775434</v>
      </c>
    </row>
    <row r="456" spans="1:14" x14ac:dyDescent="0.2">
      <c r="A456" s="282" t="s">
        <v>365</v>
      </c>
      <c r="B456" s="302">
        <f>'Ind T6'!Q188</f>
        <v>36.94283959505016</v>
      </c>
      <c r="C456" s="299" t="str">
        <f>CONCATENATE("(",ROUND((B456/$H457)*100,1),")")</f>
        <v>(16)</v>
      </c>
      <c r="D456" s="302">
        <f>'Ind T6'!R188</f>
        <v>36.593841109457678</v>
      </c>
      <c r="E456" s="299" t="str">
        <f>CONCATENATE("(",ROUND((D456/$H457)*100,1),")")</f>
        <v>(15.9)</v>
      </c>
      <c r="F456" s="302">
        <f>'Ind T6'!S188</f>
        <v>56.823753272582891</v>
      </c>
      <c r="G456" s="299" t="str">
        <f>CONCATENATE("(",ROUND((F456/$H457)*100,1),")")</f>
        <v>(24.7)</v>
      </c>
      <c r="H456" s="302">
        <f t="shared" ref="H456" si="340">SUM(B456,D456,F456)</f>
        <v>130.36043397709074</v>
      </c>
      <c r="I456" s="299" t="str">
        <f>CONCATENATE("(",ROUND((H456/$H457)*100,1),")")</f>
        <v>(56.6)</v>
      </c>
      <c r="K456" s="302">
        <f t="shared" ref="K456:K457" si="341">B461-B456</f>
        <v>1.0193101953991501</v>
      </c>
      <c r="L456" s="302">
        <f t="shared" ref="L456:L457" si="342">D461-D456</f>
        <v>4.008319097135697</v>
      </c>
      <c r="M456" s="302">
        <f t="shared" ref="M456:M457" si="343">F461-F456</f>
        <v>7.5495007296896262</v>
      </c>
      <c r="N456" s="302">
        <f t="shared" ref="N456:N457" si="344">SUM(K456:M456)</f>
        <v>12.577130022224473</v>
      </c>
    </row>
    <row r="457" spans="1:14" x14ac:dyDescent="0.2">
      <c r="A457" s="282" t="s">
        <v>363</v>
      </c>
      <c r="B457" s="302">
        <f>SUM(B455:B456)</f>
        <v>77.126665117361938</v>
      </c>
      <c r="C457" s="299" t="str">
        <f>CONCATENATE("(",ROUND((B457/$H457)*100,1),")")</f>
        <v>(33.5)</v>
      </c>
      <c r="D457" s="302">
        <f>SUM(D455:D456)</f>
        <v>64.123721574602243</v>
      </c>
      <c r="E457" s="299" t="str">
        <f>CONCATENATE("(",ROUND((D457/$H457)*100,1),")")</f>
        <v>(27.8)</v>
      </c>
      <c r="F457" s="302">
        <f>SUM(F455:F456)</f>
        <v>89.059613308035765</v>
      </c>
      <c r="G457" s="299" t="str">
        <f>CONCATENATE("(",ROUND((F457/$H457)*100,1),")")</f>
        <v>(38.7)</v>
      </c>
      <c r="H457" s="302">
        <f>SUM(H455:H456)</f>
        <v>230.30999999999995</v>
      </c>
      <c r="I457" s="299" t="str">
        <f>CONCATENATE("(",ROUND((H457/$H457)*100,1),")")</f>
        <v>(100)</v>
      </c>
      <c r="K457" s="302">
        <f t="shared" si="341"/>
        <v>5.5706611881217611</v>
      </c>
      <c r="L457" s="302">
        <f t="shared" si="342"/>
        <v>7.7595620597895874</v>
      </c>
      <c r="M457" s="302">
        <f t="shared" si="343"/>
        <v>9.7947767520885662</v>
      </c>
      <c r="N457" s="302">
        <f t="shared" si="344"/>
        <v>23.124999999999915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44.735176515034389</v>
      </c>
      <c r="C460" s="299" t="str">
        <f>CONCATENATE("(",ROUND((B460/$H462)*100,1),")")</f>
        <v>(17.7)</v>
      </c>
      <c r="D460" s="302">
        <f>'Ind T6'!W189</f>
        <v>31.281123427798459</v>
      </c>
      <c r="E460" s="299" t="str">
        <f>CONCATENATE("(",ROUND((D460/$H462)*100,1),")")</f>
        <v>(12.3)</v>
      </c>
      <c r="F460" s="302">
        <f>'Ind T6'!X189</f>
        <v>34.481136057851806</v>
      </c>
      <c r="G460" s="299" t="str">
        <f>CONCATENATE("(",ROUND((F460/$H462)*100,1),")")</f>
        <v>(13.6)</v>
      </c>
      <c r="H460" s="302">
        <f>SUM(B460,D460,F460)</f>
        <v>110.49743600068464</v>
      </c>
      <c r="I460" s="299" t="str">
        <f>CONCATENATE("(",ROUND((H460/$H462)*100,1),")")</f>
        <v>(43.6)</v>
      </c>
      <c r="K460" s="302">
        <f>B460-B450</f>
        <v>9.2131765150518419</v>
      </c>
      <c r="L460" s="302">
        <f>D460-D450</f>
        <v>7.5101234280502815</v>
      </c>
      <c r="M460" s="302">
        <f>F460-F450</f>
        <v>4.5041360565076509</v>
      </c>
      <c r="N460" s="302">
        <f>SUM(K460:M460)</f>
        <v>21.227435999609774</v>
      </c>
    </row>
    <row r="461" spans="1:14" x14ac:dyDescent="0.2">
      <c r="A461" s="282" t="s">
        <v>365</v>
      </c>
      <c r="B461" s="302">
        <f>'Ind T6'!V188</f>
        <v>37.96214979044931</v>
      </c>
      <c r="C461" s="299" t="str">
        <f>CONCATENATE("(",ROUND((B461/$H462)*100,1),")")</f>
        <v>(15)</v>
      </c>
      <c r="D461" s="302">
        <f>'Ind T6'!W188</f>
        <v>40.602160206593375</v>
      </c>
      <c r="E461" s="299" t="str">
        <f>CONCATENATE("(",ROUND((D461/$H462)*100,1),")")</f>
        <v>(16)</v>
      </c>
      <c r="F461" s="302">
        <f>'Ind T6'!X188</f>
        <v>64.373254002272517</v>
      </c>
      <c r="G461" s="299" t="str">
        <f>CONCATENATE("(",ROUND((F461/$H462)*100,1),")")</f>
        <v>(25.4)</v>
      </c>
      <c r="H461" s="302">
        <f t="shared" ref="H461" si="345">SUM(B461,D461,F461)</f>
        <v>142.93756399931522</v>
      </c>
      <c r="I461" s="299" t="str">
        <f>CONCATENATE("(",ROUND((H461/$H462)*100,1),")")</f>
        <v>(56.4)</v>
      </c>
      <c r="K461" s="302">
        <f t="shared" ref="K461:K462" si="346">B461-B451</f>
        <v>3.8351497904747873</v>
      </c>
      <c r="L461" s="302">
        <f t="shared" ref="L461:L462" si="347">D461-D451</f>
        <v>8.7621602069306412</v>
      </c>
      <c r="M461" s="302">
        <f t="shared" ref="M461:M462" si="348">F461-F451</f>
        <v>11.42325400298418</v>
      </c>
      <c r="N461" s="302">
        <f t="shared" ref="N461:N462" si="349">SUM(K461:M461)</f>
        <v>24.020564000389609</v>
      </c>
    </row>
    <row r="462" spans="1:14" x14ac:dyDescent="0.2">
      <c r="A462" s="282" t="s">
        <v>363</v>
      </c>
      <c r="B462" s="302">
        <f>SUM(B460:B461)</f>
        <v>82.697326305483699</v>
      </c>
      <c r="C462" s="299" t="str">
        <f>CONCATENATE("(",ROUND((B462/$H462)*100,1),")")</f>
        <v>(32.6)</v>
      </c>
      <c r="D462" s="302">
        <f>SUM(D460:D461)</f>
        <v>71.88328363439183</v>
      </c>
      <c r="E462" s="299" t="str">
        <f>CONCATENATE("(",ROUND((D462/$H462)*100,1),")")</f>
        <v>(28.4)</v>
      </c>
      <c r="F462" s="302">
        <f>SUM(F460:F461)</f>
        <v>98.854390060124331</v>
      </c>
      <c r="G462" s="299" t="str">
        <f>CONCATENATE("(",ROUND((F462/$H462)*100,1),")")</f>
        <v>(39)</v>
      </c>
      <c r="H462" s="302">
        <f>SUM(H460:H461)</f>
        <v>253.43499999999986</v>
      </c>
      <c r="I462" s="299" t="str">
        <f>CONCATENATE("(",ROUND((H462/$H462)*100,1),")")</f>
        <v>(100)</v>
      </c>
      <c r="K462" s="302">
        <f t="shared" si="346"/>
        <v>13.048326305526629</v>
      </c>
      <c r="L462" s="302">
        <f t="shared" si="347"/>
        <v>16.272283634980923</v>
      </c>
      <c r="M462" s="302">
        <f t="shared" si="348"/>
        <v>15.927390059491842</v>
      </c>
      <c r="N462" s="302">
        <f t="shared" si="349"/>
        <v>45.247999999999394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34.749038850704707</v>
      </c>
      <c r="C471" s="299" t="str">
        <f>CONCATENATE("(",ROUND((B471/$H473)*100,1),")")</f>
        <v>(21.7)</v>
      </c>
      <c r="D471" s="302">
        <f>'Ind T6'!M198</f>
        <v>16.641455317761825</v>
      </c>
      <c r="E471" s="299" t="str">
        <f>CONCATENATE("(",ROUND((D471/$H473)*100,1),")")</f>
        <v>(10.4)</v>
      </c>
      <c r="F471" s="302">
        <f>'Ind T6'!N198</f>
        <v>17.321514790399387</v>
      </c>
      <c r="G471" s="299" t="str">
        <f>CONCATENATE("(",ROUND((F471/$H473)*100,1),")")</f>
        <v>(10.8)</v>
      </c>
      <c r="H471" s="302">
        <f>SUM(B471,D471,F471)</f>
        <v>68.712008958865923</v>
      </c>
      <c r="I471" s="299" t="str">
        <f>CONCATENATE("(",ROUND((H471/$H473)*100,1),")")</f>
        <v>(42.9)</v>
      </c>
      <c r="K471" s="302">
        <f>B476-B471</f>
        <v>5.6193285659573817</v>
      </c>
      <c r="L471" s="302">
        <f>D476-D471</f>
        <v>2.0111006260600099</v>
      </c>
      <c r="M471" s="302">
        <f>F476-F471</f>
        <v>2.7751616193395456</v>
      </c>
      <c r="N471" s="302">
        <f>SUM(K471:M471)</f>
        <v>10.405590811356937</v>
      </c>
    </row>
    <row r="472" spans="1:14" x14ac:dyDescent="0.2">
      <c r="A472" s="282" t="s">
        <v>365</v>
      </c>
      <c r="B472" s="302">
        <f>'Ind T6'!L197</f>
        <v>48.690258028994769</v>
      </c>
      <c r="C472" s="299" t="str">
        <f>CONCATENATE("(",ROUND((B472/$H473)*100,1),")")</f>
        <v>(30.4)</v>
      </c>
      <c r="D472" s="302">
        <f>'Ind T6'!M197</f>
        <v>26.498317313543101</v>
      </c>
      <c r="E472" s="299" t="str">
        <f>CONCATENATE("(",ROUND((D472/$H473)*100,1),")")</f>
        <v>(16.6)</v>
      </c>
      <c r="F472" s="302">
        <f>'Ind T6'!N197</f>
        <v>16.188415698596252</v>
      </c>
      <c r="G472" s="299" t="str">
        <f>CONCATENATE("(",ROUND((F472/$H473)*100,1),")")</f>
        <v>(10.1)</v>
      </c>
      <c r="H472" s="302">
        <f t="shared" ref="H472" si="350">SUM(B472,D472,F472)</f>
        <v>91.376991041134119</v>
      </c>
      <c r="I472" s="299" t="str">
        <f>CONCATENATE("(",ROUND((H472/$H473)*100,1),")")</f>
        <v>(57.1)</v>
      </c>
      <c r="K472" s="302">
        <f t="shared" ref="K472:K473" si="351">B477-B472</f>
        <v>4.3651677070368962</v>
      </c>
      <c r="L472" s="302">
        <f t="shared" ref="L472:L473" si="352">D477-D472</f>
        <v>2.8831336047116665</v>
      </c>
      <c r="M472" s="302">
        <f t="shared" ref="M472:M473" si="353">F477-F472</f>
        <v>2.0761078768943939</v>
      </c>
      <c r="N472" s="302">
        <f t="shared" ref="N472:N473" si="354">SUM(K472:M472)</f>
        <v>9.3244091886429565</v>
      </c>
    </row>
    <row r="473" spans="1:14" x14ac:dyDescent="0.2">
      <c r="A473" s="282" t="s">
        <v>363</v>
      </c>
      <c r="B473" s="302">
        <f>SUM(B471:B472)</f>
        <v>83.439296879699469</v>
      </c>
      <c r="C473" s="299" t="str">
        <f>CONCATENATE("(",ROUND((B473/$H473)*100,1),")")</f>
        <v>(52.1)</v>
      </c>
      <c r="D473" s="302">
        <f>SUM(D471:D472)</f>
        <v>43.139772631304922</v>
      </c>
      <c r="E473" s="299" t="str">
        <f>CONCATENATE("(",ROUND((D473/$H473)*100,1),")")</f>
        <v>(26.9)</v>
      </c>
      <c r="F473" s="302">
        <f>SUM(F471:F472)</f>
        <v>33.509930488995636</v>
      </c>
      <c r="G473" s="299" t="str">
        <f>CONCATENATE("(",ROUND((F473/$H473)*100,1),")")</f>
        <v>(20.9)</v>
      </c>
      <c r="H473" s="302">
        <f>SUM(H471:H472)</f>
        <v>160.08900000000006</v>
      </c>
      <c r="I473" s="299" t="str">
        <f>CONCATENATE("(",ROUND((H473/$H473)*100,1),")")</f>
        <v>(100)</v>
      </c>
      <c r="K473" s="302">
        <f t="shared" si="351"/>
        <v>9.9844962729942779</v>
      </c>
      <c r="L473" s="302">
        <f t="shared" si="352"/>
        <v>4.89423423077168</v>
      </c>
      <c r="M473" s="302">
        <f t="shared" si="353"/>
        <v>4.8512694962339395</v>
      </c>
      <c r="N473" s="302">
        <f t="shared" si="354"/>
        <v>19.729999999999897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40.368367416662089</v>
      </c>
      <c r="C476" s="299" t="str">
        <f>CONCATENATE("(",ROUND((B476/$H478)*100,1),")")</f>
        <v>(22.4)</v>
      </c>
      <c r="D476" s="302">
        <f>'Ind T6'!R198</f>
        <v>18.652555943821834</v>
      </c>
      <c r="E476" s="299" t="str">
        <f>CONCATENATE("(",ROUND((D476/$H478)*100,1),")")</f>
        <v>(10.4)</v>
      </c>
      <c r="F476" s="302">
        <f>'Ind T6'!S198</f>
        <v>20.096676409738933</v>
      </c>
      <c r="G476" s="299" t="str">
        <f>CONCATENATE("(",ROUND((F476/$H478)*100,1),")")</f>
        <v>(11.2)</v>
      </c>
      <c r="H476" s="302">
        <f>SUM(B476,D476,F476)</f>
        <v>79.117599770222853</v>
      </c>
      <c r="I476" s="299" t="str">
        <f>CONCATENATE("(",ROUND((H476/$H478)*100,1),")")</f>
        <v>(44)</v>
      </c>
      <c r="K476" s="302">
        <f>B481-B476</f>
        <v>4.7016486134582891</v>
      </c>
      <c r="L476" s="302">
        <f>D481-D476</f>
        <v>1.2882209079950186</v>
      </c>
      <c r="M476" s="302">
        <f>F481-F476</f>
        <v>2.2463144961166996</v>
      </c>
      <c r="N476" s="302">
        <f>SUM(K476:M476)</f>
        <v>8.2361840175700074</v>
      </c>
    </row>
    <row r="477" spans="1:14" x14ac:dyDescent="0.2">
      <c r="A477" s="282" t="s">
        <v>365</v>
      </c>
      <c r="B477" s="302">
        <f>'Ind T6'!Q197</f>
        <v>53.055425736031665</v>
      </c>
      <c r="C477" s="299" t="str">
        <f>CONCATENATE("(",ROUND((B477/$H478)*100,1),")")</f>
        <v>(29.5)</v>
      </c>
      <c r="D477" s="302">
        <f>'Ind T6'!R197</f>
        <v>29.381450918254767</v>
      </c>
      <c r="E477" s="299" t="str">
        <f>CONCATENATE("(",ROUND((D477/$H478)*100,1),")")</f>
        <v>(16.3)</v>
      </c>
      <c r="F477" s="302">
        <f>'Ind T6'!S197</f>
        <v>18.264523575490646</v>
      </c>
      <c r="G477" s="299" t="str">
        <f>CONCATENATE("(",ROUND((F477/$H478)*100,1),")")</f>
        <v>(10.2)</v>
      </c>
      <c r="H477" s="302">
        <f t="shared" ref="H477" si="355">SUM(B477,D477,F477)</f>
        <v>100.70140022977708</v>
      </c>
      <c r="I477" s="299" t="str">
        <f>CONCATENATE("(",ROUND((H477/$H478)*100,1),")")</f>
        <v>(56)</v>
      </c>
      <c r="K477" s="302">
        <f t="shared" ref="K477:K478" si="356">B482-B477</f>
        <v>0.91138305606875036</v>
      </c>
      <c r="L477" s="302">
        <f t="shared" ref="L477:L478" si="357">D482-D477</f>
        <v>0.92324942642006036</v>
      </c>
      <c r="M477" s="302">
        <f t="shared" ref="M477:M478" si="358">F482-F477</f>
        <v>0.89318349994142565</v>
      </c>
      <c r="N477" s="302">
        <f t="shared" ref="N477:N478" si="359">SUM(K477:M477)</f>
        <v>2.7278159824302364</v>
      </c>
    </row>
    <row r="478" spans="1:14" x14ac:dyDescent="0.2">
      <c r="A478" s="282" t="s">
        <v>363</v>
      </c>
      <c r="B478" s="302">
        <f>SUM(B476:B477)</f>
        <v>93.423793152693747</v>
      </c>
      <c r="C478" s="299" t="str">
        <f>CONCATENATE("(",ROUND((B478/$H478)*100,1),")")</f>
        <v>(52)</v>
      </c>
      <c r="D478" s="302">
        <f>SUM(D476:D477)</f>
        <v>48.034006862076602</v>
      </c>
      <c r="E478" s="299" t="str">
        <f>CONCATENATE("(",ROUND((D478/$H478)*100,1),")")</f>
        <v>(26.7)</v>
      </c>
      <c r="F478" s="302">
        <f>SUM(F476:F477)</f>
        <v>38.361199985229575</v>
      </c>
      <c r="G478" s="299" t="str">
        <f>CONCATENATE("(",ROUND((F478/$H478)*100,1),")")</f>
        <v>(21.3)</v>
      </c>
      <c r="H478" s="302">
        <f>SUM(H476:H477)</f>
        <v>179.81899999999993</v>
      </c>
      <c r="I478" s="299" t="str">
        <f>CONCATENATE("(",ROUND((H478/$H478)*100,1),")")</f>
        <v>(100)</v>
      </c>
      <c r="K478" s="302">
        <f t="shared" si="356"/>
        <v>5.6130316695270466</v>
      </c>
      <c r="L478" s="302">
        <f t="shared" si="357"/>
        <v>2.2114703344150755</v>
      </c>
      <c r="M478" s="302">
        <f t="shared" si="358"/>
        <v>3.1394979960581253</v>
      </c>
      <c r="N478" s="302">
        <f t="shared" si="359"/>
        <v>10.964000000000247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45.070016030120378</v>
      </c>
      <c r="C481" s="299" t="str">
        <f>CONCATENATE("(",ROUND((B481/$H483)*100,1),")")</f>
        <v>(23.6)</v>
      </c>
      <c r="D481" s="302">
        <f>'Ind T6'!W198</f>
        <v>19.940776851816853</v>
      </c>
      <c r="E481" s="299" t="str">
        <f>CONCATENATE("(",ROUND((D481/$H483)*100,1),")")</f>
        <v>(10.5)</v>
      </c>
      <c r="F481" s="302">
        <f>'Ind T6'!X198</f>
        <v>22.342990905855633</v>
      </c>
      <c r="G481" s="299" t="str">
        <f>CONCATENATE("(",ROUND((F481/$H483)*100,1),")")</f>
        <v>(11.7)</v>
      </c>
      <c r="H481" s="302">
        <f>SUM(B481,D481,F481)</f>
        <v>87.353783787792864</v>
      </c>
      <c r="I481" s="299" t="str">
        <f>CONCATENATE("(",ROUND((H481/$H483)*100,1),")")</f>
        <v>(45.8)</v>
      </c>
      <c r="K481" s="302">
        <f>B481-B471</f>
        <v>10.320977179415671</v>
      </c>
      <c r="L481" s="302">
        <f>D481-D471</f>
        <v>3.2993215340550286</v>
      </c>
      <c r="M481" s="302">
        <f>F481-F471</f>
        <v>5.0214761154562453</v>
      </c>
      <c r="N481" s="302">
        <f>SUM(K481:M481)</f>
        <v>18.641774828926945</v>
      </c>
    </row>
    <row r="482" spans="1:14" x14ac:dyDescent="0.2">
      <c r="A482" s="282" t="s">
        <v>365</v>
      </c>
      <c r="B482" s="302">
        <f>'Ind T6'!V197</f>
        <v>53.966808792100416</v>
      </c>
      <c r="C482" s="299" t="str">
        <f>CONCATENATE("(",ROUND((B482/$H483)*100,1),")")</f>
        <v>(28.3)</v>
      </c>
      <c r="D482" s="302">
        <f>'Ind T6'!W197</f>
        <v>30.304700344674828</v>
      </c>
      <c r="E482" s="299" t="str">
        <f>CONCATENATE("(",ROUND((D482/$H483)*100,1),")")</f>
        <v>(15.9)</v>
      </c>
      <c r="F482" s="302">
        <f>'Ind T6'!X197</f>
        <v>19.157707075432072</v>
      </c>
      <c r="G482" s="299" t="str">
        <f>CONCATENATE("(",ROUND((F482/$H483)*100,1),")")</f>
        <v>(10)</v>
      </c>
      <c r="H482" s="302">
        <f t="shared" ref="H482" si="360">SUM(B482,D482,F482)</f>
        <v>103.42921621220732</v>
      </c>
      <c r="I482" s="299" t="str">
        <f>CONCATENATE("(",ROUND((H482/$H483)*100,1),")")</f>
        <v>(54.2)</v>
      </c>
      <c r="K482" s="302">
        <f t="shared" ref="K482:K483" si="361">B482-B472</f>
        <v>5.2765507631056465</v>
      </c>
      <c r="L482" s="302">
        <f t="shared" ref="L482:L483" si="362">D482-D472</f>
        <v>3.8063830311317268</v>
      </c>
      <c r="M482" s="302">
        <f t="shared" ref="M482:M483" si="363">F482-F472</f>
        <v>2.9692913768358196</v>
      </c>
      <c r="N482" s="302">
        <f t="shared" ref="N482:N483" si="364">SUM(K482:M482)</f>
        <v>12.052225171073193</v>
      </c>
    </row>
    <row r="483" spans="1:14" x14ac:dyDescent="0.2">
      <c r="A483" s="282" t="s">
        <v>363</v>
      </c>
      <c r="B483" s="302">
        <f>SUM(B481:B482)</f>
        <v>99.036824822220794</v>
      </c>
      <c r="C483" s="299" t="str">
        <f>CONCATENATE("(",ROUND((B483/$H483)*100,1),")")</f>
        <v>(51.9)</v>
      </c>
      <c r="D483" s="302">
        <f>SUM(D481:D482)</f>
        <v>50.245477196491677</v>
      </c>
      <c r="E483" s="299" t="str">
        <f>CONCATENATE("(",ROUND((D483/$H483)*100,1),")")</f>
        <v>(26.3)</v>
      </c>
      <c r="F483" s="302">
        <f>SUM(F481:F482)</f>
        <v>41.500697981287701</v>
      </c>
      <c r="G483" s="299" t="str">
        <f>CONCATENATE("(",ROUND((F483/$H483)*100,1),")")</f>
        <v>(21.8)</v>
      </c>
      <c r="H483" s="302">
        <f>SUM(H481:H482)</f>
        <v>190.78300000000019</v>
      </c>
      <c r="I483" s="299" t="str">
        <f>CONCATENATE("(",ROUND((H483/$H483)*100,1),")")</f>
        <v>(100)</v>
      </c>
      <c r="K483" s="302">
        <f t="shared" si="361"/>
        <v>15.597527942521324</v>
      </c>
      <c r="L483" s="302">
        <f t="shared" si="362"/>
        <v>7.1057045651867554</v>
      </c>
      <c r="M483" s="302">
        <f t="shared" si="363"/>
        <v>7.9907674922920648</v>
      </c>
      <c r="N483" s="302">
        <f t="shared" si="364"/>
        <v>30.694000000000145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London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0.55667158018788965</v>
      </c>
      <c r="C8" s="300">
        <v>0.46972287736425861</v>
      </c>
      <c r="D8" s="300">
        <v>0</v>
      </c>
      <c r="E8" s="300">
        <f>SUM(B8:D8)</f>
        <v>1.0263944575521482</v>
      </c>
      <c r="F8" s="300"/>
      <c r="G8" s="300">
        <v>0.81999999998694939</v>
      </c>
      <c r="H8" s="300">
        <v>0.39300000000061647</v>
      </c>
      <c r="I8" s="300">
        <v>0.91300000001540271</v>
      </c>
      <c r="J8" s="300">
        <f>SUM(G8:I8)</f>
        <v>2.1260000000029686</v>
      </c>
      <c r="K8" s="300"/>
      <c r="L8" s="300">
        <v>0.469545893716942</v>
      </c>
      <c r="M8" s="300">
        <v>1.0989371980591496E-2</v>
      </c>
      <c r="N8" s="300">
        <v>9.9903381640674524E-4</v>
      </c>
      <c r="O8" s="300">
        <f>SUM(L8:N8)</f>
        <v>0.48153429951394028</v>
      </c>
      <c r="P8" s="300"/>
      <c r="Q8" s="300">
        <v>0.47800000000344484</v>
      </c>
      <c r="R8" s="300">
        <v>1.0999999999725067E-2</v>
      </c>
      <c r="S8" s="300">
        <v>9.9999999997765852E-4</v>
      </c>
      <c r="T8" s="300">
        <f>SUM(Q8:S8)</f>
        <v>0.49000000000314758</v>
      </c>
      <c r="U8" s="300"/>
      <c r="V8" s="300">
        <v>0.46957311535327795</v>
      </c>
      <c r="W8" s="300">
        <v>9.99091734767984E-3</v>
      </c>
      <c r="X8" s="300">
        <v>9.9909173475953871E-4</v>
      </c>
      <c r="Y8" s="300">
        <f>SUM(V8:X8)</f>
        <v>0.4805631244357173</v>
      </c>
    </row>
    <row r="9" spans="1:25" x14ac:dyDescent="0.2">
      <c r="A9" s="260" t="s">
        <v>364</v>
      </c>
      <c r="B9" s="300">
        <v>0.66260908018344944</v>
      </c>
      <c r="C9" s="300">
        <v>4.9970518870201281E-3</v>
      </c>
      <c r="D9" s="300">
        <v>9.9941037738080136E-4</v>
      </c>
      <c r="E9" s="300">
        <f t="shared" ref="E9:E10" si="0">SUM(B9:D9)</f>
        <v>0.66860554244785042</v>
      </c>
      <c r="F9" s="300"/>
      <c r="G9" s="300">
        <v>0.96699999998701214</v>
      </c>
      <c r="H9" s="300">
        <v>0.59600000001701037</v>
      </c>
      <c r="I9" s="300">
        <v>0.86399999999300348</v>
      </c>
      <c r="J9" s="300">
        <f t="shared" ref="J9:J10" si="1">SUM(G9:I9)</f>
        <v>2.426999999997026</v>
      </c>
      <c r="K9" s="300"/>
      <c r="L9" s="300">
        <v>0.54547246377125436</v>
      </c>
      <c r="M9" s="300">
        <v>6.9932367148044135E-3</v>
      </c>
      <c r="N9" s="300">
        <v>0</v>
      </c>
      <c r="O9" s="300">
        <f t="shared" ref="O9:O10" si="2">SUM(L9:N9)</f>
        <v>0.55246570048605881</v>
      </c>
      <c r="P9" s="300"/>
      <c r="Q9" s="300">
        <v>0.57399999999713713</v>
      </c>
      <c r="R9" s="300">
        <v>6.9999999997173512E-3</v>
      </c>
      <c r="S9" s="300">
        <v>0</v>
      </c>
      <c r="T9" s="300">
        <f t="shared" ref="T9:T10" si="3">SUM(Q9:S9)</f>
        <v>0.58099999999685448</v>
      </c>
      <c r="U9" s="300"/>
      <c r="V9" s="300">
        <v>0.61244323342123552</v>
      </c>
      <c r="W9" s="300">
        <v>6.9936421430485075E-3</v>
      </c>
      <c r="X9" s="300">
        <v>0</v>
      </c>
      <c r="Y9" s="300">
        <f t="shared" ref="Y9:Y10" si="4">SUM(V9:X9)</f>
        <v>0.61943687556428406</v>
      </c>
    </row>
    <row r="10" spans="1:25" x14ac:dyDescent="0.2">
      <c r="A10" s="264" t="s">
        <v>363</v>
      </c>
      <c r="B10" s="301">
        <f>SUM(B8:B9)</f>
        <v>1.2192806603713391</v>
      </c>
      <c r="C10" s="301">
        <f t="shared" ref="C10:D10" si="5">SUM(C8:C9)</f>
        <v>0.47471992925127876</v>
      </c>
      <c r="D10" s="301">
        <f t="shared" si="5"/>
        <v>9.9941037738080136E-4</v>
      </c>
      <c r="E10" s="301">
        <f t="shared" si="0"/>
        <v>1.6949999999999985</v>
      </c>
      <c r="F10" s="301"/>
      <c r="G10" s="301">
        <f>SUM(G8:G9)</f>
        <v>1.7869999999739616</v>
      </c>
      <c r="H10" s="301">
        <f t="shared" ref="H10" si="6">SUM(H8:H9)</f>
        <v>0.98900000001762689</v>
      </c>
      <c r="I10" s="301">
        <f t="shared" ref="I10" si="7">SUM(I8:I9)</f>
        <v>1.7770000000084063</v>
      </c>
      <c r="J10" s="301">
        <f t="shared" si="1"/>
        <v>4.5529999999999955</v>
      </c>
      <c r="K10" s="301"/>
      <c r="L10" s="301">
        <f>SUM(L8:L9)</f>
        <v>1.0150183574881964</v>
      </c>
      <c r="M10" s="301">
        <f t="shared" ref="M10" si="8">SUM(M8:M9)</f>
        <v>1.7982608695395912E-2</v>
      </c>
      <c r="N10" s="301">
        <f t="shared" ref="N10" si="9">SUM(N8:N9)</f>
        <v>9.9903381640674524E-4</v>
      </c>
      <c r="O10" s="301">
        <f t="shared" si="2"/>
        <v>1.0339999999999989</v>
      </c>
      <c r="P10" s="301"/>
      <c r="Q10" s="301">
        <f>SUM(Q8:Q9)</f>
        <v>1.052000000000582</v>
      </c>
      <c r="R10" s="301">
        <f t="shared" ref="R10" si="10">SUM(R8:R9)</f>
        <v>1.7999999999442417E-2</v>
      </c>
      <c r="S10" s="301">
        <f t="shared" ref="S10" si="11">SUM(S8:S9)</f>
        <v>9.9999999997765852E-4</v>
      </c>
      <c r="T10" s="301">
        <f t="shared" si="3"/>
        <v>1.0710000000000022</v>
      </c>
      <c r="U10" s="301"/>
      <c r="V10" s="301">
        <f>SUM(V8:V9)</f>
        <v>1.0820163487745136</v>
      </c>
      <c r="W10" s="301">
        <f t="shared" ref="W10" si="12">SUM(W8:W9)</f>
        <v>1.6984559490728347E-2</v>
      </c>
      <c r="X10" s="301">
        <f t="shared" ref="X10" si="13">SUM(X8:X9)</f>
        <v>9.9909173475953871E-4</v>
      </c>
      <c r="Y10" s="301">
        <f t="shared" si="4"/>
        <v>1.1000000000000014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0.79781276395801259</v>
      </c>
      <c r="C17" s="300">
        <v>6.4984748944663759E-2</v>
      </c>
      <c r="D17" s="300">
        <v>9.9976536838783663E-4</v>
      </c>
      <c r="E17" s="300">
        <f>SUM(B17:D17)</f>
        <v>0.86379727827106423</v>
      </c>
      <c r="F17" s="300"/>
      <c r="G17" s="300">
        <v>0.58573874275512217</v>
      </c>
      <c r="H17" s="300">
        <v>0.10695229603348461</v>
      </c>
      <c r="I17" s="300">
        <v>9.9955416854484815E-4</v>
      </c>
      <c r="J17" s="300">
        <f>SUM(G17:I17)</f>
        <v>0.69369059295715152</v>
      </c>
      <c r="K17" s="300"/>
      <c r="L17" s="300">
        <v>0.57821383647383973</v>
      </c>
      <c r="M17" s="300">
        <v>8.9032926377924454E-2</v>
      </c>
      <c r="N17" s="300">
        <v>0</v>
      </c>
      <c r="O17" s="300">
        <f>SUM(L17:N17)</f>
        <v>0.66724676285176421</v>
      </c>
      <c r="P17" s="300"/>
      <c r="Q17" s="300">
        <v>0.46621220400883467</v>
      </c>
      <c r="R17" s="300">
        <v>7.3033242258254041E-2</v>
      </c>
      <c r="S17" s="300">
        <v>0</v>
      </c>
      <c r="T17" s="300">
        <f>SUM(Q17:S17)</f>
        <v>0.5392454462670887</v>
      </c>
      <c r="U17" s="300"/>
      <c r="V17" s="300">
        <v>0.33600000000002878</v>
      </c>
      <c r="W17" s="300">
        <v>5.6999999999531828E-2</v>
      </c>
      <c r="X17" s="300">
        <v>0</v>
      </c>
      <c r="Y17" s="300">
        <f>SUM(V17:X17)</f>
        <v>0.39299999999956059</v>
      </c>
    </row>
    <row r="18" spans="1:25" x14ac:dyDescent="0.2">
      <c r="A18" s="260" t="s">
        <v>364</v>
      </c>
      <c r="B18" s="300">
        <v>2.3714434537564091</v>
      </c>
      <c r="C18" s="300">
        <v>2.1994838104778456E-2</v>
      </c>
      <c r="D18" s="300">
        <v>1.0037644298677453</v>
      </c>
      <c r="E18" s="300">
        <f t="shared" ref="E18:E19" si="14">SUM(B18:D18)</f>
        <v>3.3972027217289327</v>
      </c>
      <c r="F18" s="300"/>
      <c r="G18" s="300">
        <v>1.4703441818980989</v>
      </c>
      <c r="H18" s="300">
        <v>7.7965225144751044E-2</v>
      </c>
      <c r="I18" s="300">
        <v>0</v>
      </c>
      <c r="J18" s="300">
        <f t="shared" ref="J18:J19" si="15">SUM(G18:I18)</f>
        <v>1.54830940704285</v>
      </c>
      <c r="K18" s="300"/>
      <c r="L18" s="300">
        <v>1.7426444691114389</v>
      </c>
      <c r="M18" s="300">
        <v>0.29410876803679648</v>
      </c>
      <c r="N18" s="300">
        <v>0</v>
      </c>
      <c r="O18" s="300">
        <f t="shared" ref="O18:O19" si="16">SUM(L18:N18)</f>
        <v>2.0367532371482353</v>
      </c>
      <c r="P18" s="300"/>
      <c r="Q18" s="300">
        <v>1.4096416211276515</v>
      </c>
      <c r="R18" s="300">
        <v>0.24811293260525963</v>
      </c>
      <c r="S18" s="300">
        <v>0</v>
      </c>
      <c r="T18" s="300">
        <f t="shared" ref="T18:T19" si="17">SUM(Q18:S18)</f>
        <v>1.657754553732911</v>
      </c>
      <c r="U18" s="300"/>
      <c r="V18" s="300">
        <v>1.0539999999996164</v>
      </c>
      <c r="W18" s="300">
        <v>0.19700000000082368</v>
      </c>
      <c r="X18" s="300">
        <v>0</v>
      </c>
      <c r="Y18" s="300">
        <f t="shared" ref="Y18:Y19" si="18">SUM(V18:X18)</f>
        <v>1.25100000000044</v>
      </c>
    </row>
    <row r="19" spans="1:25" x14ac:dyDescent="0.2">
      <c r="A19" s="264" t="s">
        <v>363</v>
      </c>
      <c r="B19" s="301">
        <f>SUM(B17:B18)</f>
        <v>3.1692562177144215</v>
      </c>
      <c r="C19" s="301">
        <f t="shared" ref="C19" si="19">SUM(C17:C18)</f>
        <v>8.6979587049442211E-2</v>
      </c>
      <c r="D19" s="301">
        <f t="shared" ref="D19" si="20">SUM(D17:D18)</f>
        <v>1.004764195236133</v>
      </c>
      <c r="E19" s="301">
        <f t="shared" si="14"/>
        <v>4.2609999999999966</v>
      </c>
      <c r="F19" s="301"/>
      <c r="G19" s="301">
        <f>SUM(G17:G18)</f>
        <v>2.0560829246532211</v>
      </c>
      <c r="H19" s="301">
        <f t="shared" ref="H19" si="21">SUM(H17:H18)</f>
        <v>0.18491752117823565</v>
      </c>
      <c r="I19" s="301">
        <f t="shared" ref="I19" si="22">SUM(I17:I18)</f>
        <v>9.9955416854484815E-4</v>
      </c>
      <c r="J19" s="301">
        <f t="shared" si="15"/>
        <v>2.2420000000000018</v>
      </c>
      <c r="K19" s="301"/>
      <c r="L19" s="301">
        <f>SUM(L17:L18)</f>
        <v>2.3208583055852787</v>
      </c>
      <c r="M19" s="301">
        <f t="shared" ref="M19" si="23">SUM(M17:M18)</f>
        <v>0.3831416944147209</v>
      </c>
      <c r="N19" s="301">
        <f t="shared" ref="N19" si="24">SUM(N17:N18)</f>
        <v>0</v>
      </c>
      <c r="O19" s="301">
        <f t="shared" si="16"/>
        <v>2.7039999999999997</v>
      </c>
      <c r="P19" s="301"/>
      <c r="Q19" s="301">
        <f>SUM(Q17:Q18)</f>
        <v>1.875853825136486</v>
      </c>
      <c r="R19" s="301">
        <f t="shared" ref="R19" si="25">SUM(R17:R18)</f>
        <v>0.32114617486351366</v>
      </c>
      <c r="S19" s="301">
        <f t="shared" ref="S19" si="26">SUM(S17:S18)</f>
        <v>0</v>
      </c>
      <c r="T19" s="301">
        <f t="shared" si="17"/>
        <v>2.1969999999999996</v>
      </c>
      <c r="U19" s="301"/>
      <c r="V19" s="301">
        <f>SUM(V17:V18)</f>
        <v>1.3899999999996451</v>
      </c>
      <c r="W19" s="301">
        <f t="shared" ref="W19" si="27">SUM(W17:W18)</f>
        <v>0.2540000000003555</v>
      </c>
      <c r="X19" s="301">
        <f t="shared" ref="X19" si="28">SUM(X17:X18)</f>
        <v>0</v>
      </c>
      <c r="Y19" s="301">
        <f t="shared" si="18"/>
        <v>1.6440000000000006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6.9467561684830619</v>
      </c>
      <c r="C26" s="300">
        <v>2.7759025657642042</v>
      </c>
      <c r="D26" s="300">
        <v>0.51998174863071933</v>
      </c>
      <c r="E26" s="300">
        <f>SUM(B26:D26)</f>
        <v>10.242640482877986</v>
      </c>
      <c r="F26" s="300"/>
      <c r="G26" s="300">
        <v>11.542267553513904</v>
      </c>
      <c r="H26" s="300">
        <v>5.2471216301627992</v>
      </c>
      <c r="I26" s="300">
        <v>0.40500938826307731</v>
      </c>
      <c r="J26" s="300">
        <f>SUM(G26:I26)</f>
        <v>17.194398571939782</v>
      </c>
      <c r="K26" s="300"/>
      <c r="L26" s="300">
        <v>12.861423551853489</v>
      </c>
      <c r="M26" s="300">
        <v>3.5968387899820127</v>
      </c>
      <c r="N26" s="300">
        <v>1.4699341176336158</v>
      </c>
      <c r="O26" s="300">
        <f>SUM(L26:N26)</f>
        <v>17.92819645946912</v>
      </c>
      <c r="P26" s="300"/>
      <c r="Q26" s="300">
        <v>13.451405974934401</v>
      </c>
      <c r="R26" s="300">
        <v>3.6188401890913586</v>
      </c>
      <c r="S26" s="300">
        <v>1.5239327018584785</v>
      </c>
      <c r="T26" s="300">
        <f>SUM(Q26:S26)</f>
        <v>18.594178865884238</v>
      </c>
      <c r="U26" s="300"/>
      <c r="V26" s="300">
        <v>13.912059699867244</v>
      </c>
      <c r="W26" s="300">
        <v>3.4787648743318336</v>
      </c>
      <c r="X26" s="300">
        <v>1.5368961229158782</v>
      </c>
      <c r="Y26" s="300">
        <f>SUM(V26:X26)</f>
        <v>18.927720697114957</v>
      </c>
    </row>
    <row r="27" spans="1:25" x14ac:dyDescent="0.2">
      <c r="A27" s="260" t="s">
        <v>364</v>
      </c>
      <c r="B27" s="300">
        <v>13.928511108847514</v>
      </c>
      <c r="C27" s="300">
        <v>3.5208764171314657</v>
      </c>
      <c r="D27" s="300">
        <v>0.79797199114296935</v>
      </c>
      <c r="E27" s="300">
        <f t="shared" ref="E27:E28" si="29">SUM(B27:D27)</f>
        <v>18.24735951712195</v>
      </c>
      <c r="F27" s="300"/>
      <c r="G27" s="300">
        <v>21.225492014289888</v>
      </c>
      <c r="H27" s="300">
        <v>3.7420867428716007</v>
      </c>
      <c r="I27" s="300">
        <v>0.97802267089875072</v>
      </c>
      <c r="J27" s="300">
        <f t="shared" ref="J27:J28" si="30">SUM(G27:I27)</f>
        <v>25.945601428060236</v>
      </c>
      <c r="K27" s="300"/>
      <c r="L27" s="300">
        <v>21.8280216693543</v>
      </c>
      <c r="M27" s="300">
        <v>2.8828707899219062</v>
      </c>
      <c r="N27" s="300">
        <v>1.9839110812546603</v>
      </c>
      <c r="O27" s="300">
        <f t="shared" ref="O27:O28" si="31">SUM(L27:N27)</f>
        <v>26.694803540530867</v>
      </c>
      <c r="P27" s="300"/>
      <c r="Q27" s="300">
        <v>21.770038616621356</v>
      </c>
      <c r="R27" s="300">
        <v>2.9068716301296882</v>
      </c>
      <c r="S27" s="300">
        <v>2.0179108873647458</v>
      </c>
      <c r="T27" s="300">
        <f t="shared" ref="T27:T28" si="32">SUM(Q27:S27)</f>
        <v>26.694821134115791</v>
      </c>
      <c r="U27" s="300"/>
      <c r="V27" s="300">
        <v>20.62060627579595</v>
      </c>
      <c r="W27" s="300">
        <v>2.8158096825715955</v>
      </c>
      <c r="X27" s="300">
        <v>2.0218633445175334</v>
      </c>
      <c r="Y27" s="300">
        <f t="shared" ref="Y27:Y28" si="33">SUM(V27:X27)</f>
        <v>25.458279302885082</v>
      </c>
    </row>
    <row r="28" spans="1:25" x14ac:dyDescent="0.2">
      <c r="A28" s="264" t="s">
        <v>363</v>
      </c>
      <c r="B28" s="301">
        <f>SUM(B26:B27)</f>
        <v>20.875267277330575</v>
      </c>
      <c r="C28" s="301">
        <f t="shared" ref="C28" si="34">SUM(C26:C27)</f>
        <v>6.2967789828956704</v>
      </c>
      <c r="D28" s="301">
        <f t="shared" ref="D28" si="35">SUM(D26:D27)</f>
        <v>1.3179537397736887</v>
      </c>
      <c r="E28" s="301">
        <f t="shared" si="29"/>
        <v>28.489999999999934</v>
      </c>
      <c r="F28" s="301"/>
      <c r="G28" s="301">
        <f>SUM(G26:G27)</f>
        <v>32.767759567803793</v>
      </c>
      <c r="H28" s="301">
        <f t="shared" ref="H28" si="36">SUM(H26:H27)</f>
        <v>8.9892083730343995</v>
      </c>
      <c r="I28" s="301">
        <f t="shared" ref="I28" si="37">SUM(I26:I27)</f>
        <v>1.3830320591618279</v>
      </c>
      <c r="J28" s="301">
        <f t="shared" si="30"/>
        <v>43.140000000000022</v>
      </c>
      <c r="K28" s="301"/>
      <c r="L28" s="301">
        <f>SUM(L26:L27)</f>
        <v>34.689445221207791</v>
      </c>
      <c r="M28" s="301">
        <f t="shared" ref="M28" si="38">SUM(M26:M27)</f>
        <v>6.4797095799039184</v>
      </c>
      <c r="N28" s="301">
        <f t="shared" ref="N28" si="39">SUM(N26:N27)</f>
        <v>3.4538451988882759</v>
      </c>
      <c r="O28" s="301">
        <f t="shared" si="31"/>
        <v>44.622999999999983</v>
      </c>
      <c r="P28" s="301"/>
      <c r="Q28" s="301">
        <f>SUM(Q26:Q27)</f>
        <v>35.221444591555759</v>
      </c>
      <c r="R28" s="301">
        <f t="shared" ref="R28" si="40">SUM(R26:R27)</f>
        <v>6.5257118192210468</v>
      </c>
      <c r="S28" s="301">
        <f t="shared" ref="S28" si="41">SUM(S26:S27)</f>
        <v>3.5418435892232241</v>
      </c>
      <c r="T28" s="301">
        <f t="shared" si="32"/>
        <v>45.28900000000003</v>
      </c>
      <c r="U28" s="301"/>
      <c r="V28" s="301">
        <f>SUM(V26:V27)</f>
        <v>34.532665975663193</v>
      </c>
      <c r="W28" s="301">
        <f t="shared" ref="W28" si="42">SUM(W26:W27)</f>
        <v>6.294574556903429</v>
      </c>
      <c r="X28" s="301">
        <f t="shared" ref="X28" si="43">SUM(X26:X27)</f>
        <v>3.5587594674334113</v>
      </c>
      <c r="Y28" s="301">
        <f t="shared" si="33"/>
        <v>44.386000000000031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1.8036299866598058</v>
      </c>
      <c r="C35" s="300">
        <v>0.58188062763655546</v>
      </c>
      <c r="D35" s="300">
        <v>0.11597620756868222</v>
      </c>
      <c r="E35" s="300">
        <f>SUM(B35:D35)</f>
        <v>2.5014868218650435</v>
      </c>
      <c r="F35" s="300"/>
      <c r="G35" s="300">
        <v>2.6281955502440932</v>
      </c>
      <c r="H35" s="300">
        <v>0.47403527048765959</v>
      </c>
      <c r="I35" s="300">
        <v>7.500558077199744E-2</v>
      </c>
      <c r="J35" s="300">
        <f>SUM(G35:I35)</f>
        <v>3.1772364015037504</v>
      </c>
      <c r="K35" s="300"/>
      <c r="L35" s="300">
        <v>3.2949601399107245</v>
      </c>
      <c r="M35" s="300">
        <v>0.30608919332291878</v>
      </c>
      <c r="N35" s="300">
        <v>0.45313204110591021</v>
      </c>
      <c r="O35" s="300">
        <f>SUM(L35:N35)</f>
        <v>4.0541813743395529</v>
      </c>
      <c r="P35" s="300"/>
      <c r="Q35" s="300">
        <v>4.0444666244085061</v>
      </c>
      <c r="R35" s="300">
        <v>0.397045808569498</v>
      </c>
      <c r="S35" s="300">
        <v>0.55006346275688067</v>
      </c>
      <c r="T35" s="300">
        <f>SUM(Q35:S35)</f>
        <v>4.9915758957348846</v>
      </c>
      <c r="U35" s="300"/>
      <c r="V35" s="300">
        <v>4.0460000000577017</v>
      </c>
      <c r="W35" s="300">
        <v>0.42400000000043736</v>
      </c>
      <c r="X35" s="300">
        <v>0.57999999999482932</v>
      </c>
      <c r="Y35" s="300">
        <f>SUM(V35:X35)</f>
        <v>5.0500000000529681</v>
      </c>
    </row>
    <row r="36" spans="1:25" x14ac:dyDescent="0.2">
      <c r="A36" s="260" t="s">
        <v>364</v>
      </c>
      <c r="B36" s="300">
        <v>6.0577572556562744</v>
      </c>
      <c r="C36" s="300">
        <v>0.67886073223729704</v>
      </c>
      <c r="D36" s="300">
        <v>0.5108951902413974</v>
      </c>
      <c r="E36" s="300">
        <f t="shared" ref="E36:E37" si="44">SUM(B36:D36)</f>
        <v>7.2475131781349686</v>
      </c>
      <c r="F36" s="300"/>
      <c r="G36" s="300">
        <v>8.0445985564342717</v>
      </c>
      <c r="H36" s="300">
        <v>0.32802440657935206</v>
      </c>
      <c r="I36" s="300">
        <v>1.8901406354826213</v>
      </c>
      <c r="J36" s="300">
        <f t="shared" ref="J36:J37" si="45">SUM(G36:I36)</f>
        <v>10.262763598496246</v>
      </c>
      <c r="K36" s="300"/>
      <c r="L36" s="300">
        <v>8.2333991838485652</v>
      </c>
      <c r="M36" s="300">
        <v>0.28808394665870857</v>
      </c>
      <c r="N36" s="300">
        <v>1.1513354951531689</v>
      </c>
      <c r="O36" s="300">
        <f t="shared" ref="O36:O37" si="46">SUM(L36:N36)</f>
        <v>9.6728186256604438</v>
      </c>
      <c r="P36" s="300"/>
      <c r="Q36" s="300">
        <v>10.423202561556046</v>
      </c>
      <c r="R36" s="300">
        <v>0.3830441931556664</v>
      </c>
      <c r="S36" s="300">
        <v>1.5371773495534067</v>
      </c>
      <c r="T36" s="300">
        <f t="shared" ref="T36:T37" si="47">SUM(Q36:S36)</f>
        <v>12.343424104265118</v>
      </c>
      <c r="U36" s="300"/>
      <c r="V36" s="300">
        <v>11.232999999969149</v>
      </c>
      <c r="W36" s="300">
        <v>0.44099999999783718</v>
      </c>
      <c r="X36" s="300">
        <v>1.7709999999800143</v>
      </c>
      <c r="Y36" s="300">
        <f t="shared" ref="Y36:Y37" si="48">SUM(V36:X36)</f>
        <v>13.444999999947001</v>
      </c>
    </row>
    <row r="37" spans="1:25" x14ac:dyDescent="0.2">
      <c r="A37" s="264" t="s">
        <v>363</v>
      </c>
      <c r="B37" s="301">
        <f>SUM(B35:B36)</f>
        <v>7.8613872423160807</v>
      </c>
      <c r="C37" s="301">
        <f t="shared" ref="C37" si="49">SUM(C35:C36)</f>
        <v>1.2607413598738524</v>
      </c>
      <c r="D37" s="301">
        <f t="shared" ref="D37" si="50">SUM(D35:D36)</f>
        <v>0.62687139781007961</v>
      </c>
      <c r="E37" s="301">
        <f t="shared" si="44"/>
        <v>9.749000000000013</v>
      </c>
      <c r="F37" s="301"/>
      <c r="G37" s="301">
        <f>SUM(G35:G36)</f>
        <v>10.672794106678365</v>
      </c>
      <c r="H37" s="301">
        <f t="shared" ref="H37" si="51">SUM(H35:H36)</f>
        <v>0.80205967706701164</v>
      </c>
      <c r="I37" s="301">
        <f t="shared" ref="I37" si="52">SUM(I35:I36)</f>
        <v>1.9651462162546187</v>
      </c>
      <c r="J37" s="301">
        <f t="shared" si="45"/>
        <v>13.439999999999996</v>
      </c>
      <c r="K37" s="301"/>
      <c r="L37" s="301">
        <f>SUM(L35:L36)</f>
        <v>11.52835932375929</v>
      </c>
      <c r="M37" s="301">
        <f t="shared" ref="M37" si="53">SUM(M35:M36)</f>
        <v>0.59417313998162735</v>
      </c>
      <c r="N37" s="301">
        <f t="shared" ref="N37" si="54">SUM(N35:N36)</f>
        <v>1.604467536259079</v>
      </c>
      <c r="O37" s="301">
        <f t="shared" si="46"/>
        <v>13.726999999999997</v>
      </c>
      <c r="P37" s="301"/>
      <c r="Q37" s="301">
        <f>SUM(Q35:Q36)</f>
        <v>14.467669185964553</v>
      </c>
      <c r="R37" s="301">
        <f t="shared" ref="R37" si="55">SUM(R35:R36)</f>
        <v>0.78009000172516441</v>
      </c>
      <c r="S37" s="301">
        <f t="shared" ref="S37" si="56">SUM(S35:S36)</f>
        <v>2.0872408123102875</v>
      </c>
      <c r="T37" s="301">
        <f t="shared" si="47"/>
        <v>17.335000000000004</v>
      </c>
      <c r="U37" s="301"/>
      <c r="V37" s="301">
        <f>SUM(V35:V36)</f>
        <v>15.279000000026851</v>
      </c>
      <c r="W37" s="301">
        <f t="shared" ref="W37" si="57">SUM(W35:W36)</f>
        <v>0.86499999999827448</v>
      </c>
      <c r="X37" s="301">
        <f t="shared" ref="X37" si="58">SUM(X35:X36)</f>
        <v>2.3509999999748437</v>
      </c>
      <c r="Y37" s="301">
        <f t="shared" si="48"/>
        <v>18.494999999999969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17.105598648818756</v>
      </c>
      <c r="C44" s="300">
        <v>6.1012135258222067</v>
      </c>
      <c r="D44" s="300">
        <v>3.6451275694895373</v>
      </c>
      <c r="E44" s="300">
        <f>SUM(B44:D44)</f>
        <v>26.851939744130501</v>
      </c>
      <c r="F44" s="300"/>
      <c r="G44" s="300">
        <v>14.503262380107099</v>
      </c>
      <c r="H44" s="300">
        <v>5.8557021856209284</v>
      </c>
      <c r="I44" s="300">
        <v>0.85595646701928574</v>
      </c>
      <c r="J44" s="300">
        <f>SUM(G44:I44)</f>
        <v>21.214921032747313</v>
      </c>
      <c r="K44" s="300"/>
      <c r="L44" s="300">
        <v>16.520994030943911</v>
      </c>
      <c r="M44" s="300">
        <v>3.9712774322623332</v>
      </c>
      <c r="N44" s="300">
        <v>4.930102975445867</v>
      </c>
      <c r="O44" s="300">
        <f>SUM(L44:N44)</f>
        <v>25.42237443865211</v>
      </c>
      <c r="P44" s="300"/>
      <c r="Q44" s="300">
        <v>15.198091787645478</v>
      </c>
      <c r="R44" s="300">
        <v>3.623829686821455</v>
      </c>
      <c r="S44" s="300">
        <v>4.331601112596128</v>
      </c>
      <c r="T44" s="300">
        <f>SUM(Q44:S44)</f>
        <v>23.153522587063062</v>
      </c>
      <c r="U44" s="300"/>
      <c r="V44" s="300">
        <v>13.238157241923219</v>
      </c>
      <c r="W44" s="300">
        <v>3.1603213534504353</v>
      </c>
      <c r="X44" s="300">
        <v>3.6732112156036685</v>
      </c>
      <c r="Y44" s="300">
        <f>SUM(V44:X44)</f>
        <v>20.071689810977322</v>
      </c>
    </row>
    <row r="45" spans="1:25" x14ac:dyDescent="0.2">
      <c r="A45" s="260" t="s">
        <v>364</v>
      </c>
      <c r="B45" s="300">
        <v>45.054576786614398</v>
      </c>
      <c r="C45" s="300">
        <v>5.7802022913667486</v>
      </c>
      <c r="D45" s="300">
        <v>8.034281177888305</v>
      </c>
      <c r="E45" s="300">
        <f t="shared" ref="E45:E46" si="59">SUM(B45:D45)</f>
        <v>58.869060255869449</v>
      </c>
      <c r="F45" s="300"/>
      <c r="G45" s="300">
        <v>42.557835556174304</v>
      </c>
      <c r="H45" s="300">
        <v>4.0537938286342721</v>
      </c>
      <c r="I45" s="300">
        <v>10.822449582444104</v>
      </c>
      <c r="J45" s="300">
        <f t="shared" ref="J45:J46" si="60">SUM(G45:I45)</f>
        <v>57.434078967252674</v>
      </c>
      <c r="K45" s="300"/>
      <c r="L45" s="300">
        <v>43.315118881635797</v>
      </c>
      <c r="M45" s="300">
        <v>3.6913283685410092</v>
      </c>
      <c r="N45" s="300">
        <v>15.50817831117123</v>
      </c>
      <c r="O45" s="300">
        <f t="shared" ref="O45:O46" si="61">SUM(L45:N45)</f>
        <v>62.514625561348034</v>
      </c>
      <c r="P45" s="300"/>
      <c r="Q45" s="300">
        <v>39.785151414124464</v>
      </c>
      <c r="R45" s="300">
        <v>3.3459194377137966</v>
      </c>
      <c r="S45" s="300">
        <v>14.223406561098827</v>
      </c>
      <c r="T45" s="300">
        <f t="shared" ref="T45:T46" si="62">SUM(Q45:S45)</f>
        <v>57.354477412937086</v>
      </c>
      <c r="U45" s="300"/>
      <c r="V45" s="300">
        <v>34.074682811466971</v>
      </c>
      <c r="W45" s="300">
        <v>2.8753825410469669</v>
      </c>
      <c r="X45" s="300">
        <v>12.830244836508882</v>
      </c>
      <c r="Y45" s="300">
        <f t="shared" ref="Y45:Y46" si="63">SUM(V45:X45)</f>
        <v>49.780310189022821</v>
      </c>
    </row>
    <row r="46" spans="1:25" x14ac:dyDescent="0.2">
      <c r="A46" s="264" t="s">
        <v>363</v>
      </c>
      <c r="B46" s="301">
        <f>SUM(B44:B45)</f>
        <v>62.160175435433153</v>
      </c>
      <c r="C46" s="301">
        <f t="shared" ref="C46" si="64">SUM(C44:C45)</f>
        <v>11.881415817188955</v>
      </c>
      <c r="D46" s="301">
        <f t="shared" ref="D46" si="65">SUM(D44:D45)</f>
        <v>11.679408747377842</v>
      </c>
      <c r="E46" s="301">
        <f t="shared" si="59"/>
        <v>85.720999999999947</v>
      </c>
      <c r="F46" s="301"/>
      <c r="G46" s="301">
        <f>SUM(G44:G45)</f>
        <v>57.061097936281399</v>
      </c>
      <c r="H46" s="301">
        <f t="shared" ref="H46" si="66">SUM(H44:H45)</f>
        <v>9.9094960142552004</v>
      </c>
      <c r="I46" s="301">
        <f t="shared" ref="I46" si="67">SUM(I44:I45)</f>
        <v>11.678406049463391</v>
      </c>
      <c r="J46" s="301">
        <f t="shared" si="60"/>
        <v>78.648999999999987</v>
      </c>
      <c r="K46" s="301"/>
      <c r="L46" s="301">
        <f>SUM(L44:L45)</f>
        <v>59.836112912579708</v>
      </c>
      <c r="M46" s="301">
        <f t="shared" ref="M46" si="68">SUM(M44:M45)</f>
        <v>7.6626058008033429</v>
      </c>
      <c r="N46" s="301">
        <f t="shared" ref="N46" si="69">SUM(N44:N45)</f>
        <v>20.438281286617098</v>
      </c>
      <c r="O46" s="301">
        <f t="shared" si="61"/>
        <v>87.937000000000154</v>
      </c>
      <c r="P46" s="301"/>
      <c r="Q46" s="301">
        <f>SUM(Q44:Q45)</f>
        <v>54.983243201769938</v>
      </c>
      <c r="R46" s="301">
        <f t="shared" ref="R46" si="70">SUM(R44:R45)</f>
        <v>6.9697491245352516</v>
      </c>
      <c r="S46" s="301">
        <f t="shared" ref="S46" si="71">SUM(S44:S45)</f>
        <v>18.555007673694956</v>
      </c>
      <c r="T46" s="301">
        <f t="shared" si="62"/>
        <v>80.508000000000152</v>
      </c>
      <c r="U46" s="301"/>
      <c r="V46" s="301">
        <f>SUM(V44:V45)</f>
        <v>47.31284005339019</v>
      </c>
      <c r="W46" s="301">
        <f t="shared" ref="W46" si="72">SUM(W44:W45)</f>
        <v>6.0357038944974022</v>
      </c>
      <c r="X46" s="301">
        <f t="shared" ref="X46" si="73">SUM(X44:X45)</f>
        <v>16.503456052112551</v>
      </c>
      <c r="Y46" s="301">
        <f t="shared" si="63"/>
        <v>69.852000000000146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1.9450000000082868</v>
      </c>
      <c r="C53" s="300">
        <v>0.391000000012452</v>
      </c>
      <c r="D53" s="300">
        <v>1.0000000000247667E-3</v>
      </c>
      <c r="E53" s="300">
        <f>SUM(B53:D53)</f>
        <v>2.3370000000207636</v>
      </c>
      <c r="F53" s="300"/>
      <c r="G53" s="300">
        <v>2.91761643115874</v>
      </c>
      <c r="H53" s="300">
        <v>0.75790036150847195</v>
      </c>
      <c r="I53" s="300">
        <v>9.9986855079470358E-4</v>
      </c>
      <c r="J53" s="300">
        <f>SUM(G53:I53)</f>
        <v>3.6765166612180065</v>
      </c>
      <c r="K53" s="300"/>
      <c r="L53" s="300">
        <v>2.1789999999773229</v>
      </c>
      <c r="M53" s="300">
        <v>0.48499999999636967</v>
      </c>
      <c r="N53" s="300">
        <v>0</v>
      </c>
      <c r="O53" s="300">
        <f>SUM(L53:N53)</f>
        <v>2.6639999999736927</v>
      </c>
      <c r="P53" s="300"/>
      <c r="Q53" s="300">
        <v>2.1651771975699678</v>
      </c>
      <c r="R53" s="300">
        <v>0.47803912259865577</v>
      </c>
      <c r="S53" s="300">
        <v>0</v>
      </c>
      <c r="T53" s="300">
        <f>SUM(Q53:S53)</f>
        <v>2.6432163201686238</v>
      </c>
      <c r="U53" s="300"/>
      <c r="V53" s="300">
        <v>2.2521808980646578</v>
      </c>
      <c r="W53" s="300">
        <v>0.48703911960663071</v>
      </c>
      <c r="X53" s="300">
        <v>0</v>
      </c>
      <c r="Y53" s="300">
        <f>SUM(V53:X53)</f>
        <v>2.7392200176712884</v>
      </c>
    </row>
    <row r="54" spans="1:25" x14ac:dyDescent="0.2">
      <c r="A54" s="260" t="s">
        <v>364</v>
      </c>
      <c r="B54" s="300">
        <v>6.5399999999774998</v>
      </c>
      <c r="C54" s="300">
        <v>6.1000000000708182E-2</v>
      </c>
      <c r="D54" s="300">
        <v>1.3550000000010007</v>
      </c>
      <c r="E54" s="300">
        <f t="shared" ref="E54:E55" si="74">SUM(B54:D54)</f>
        <v>7.9559999999792081</v>
      </c>
      <c r="F54" s="300"/>
      <c r="G54" s="300">
        <v>9.8477053565280492</v>
      </c>
      <c r="H54" s="300">
        <v>0.23796871508553066</v>
      </c>
      <c r="I54" s="300">
        <v>1.4508092671683985</v>
      </c>
      <c r="J54" s="300">
        <f t="shared" ref="J54:J55" si="75">SUM(G54:I54)</f>
        <v>11.536483338781979</v>
      </c>
      <c r="K54" s="300"/>
      <c r="L54" s="300">
        <v>7.2230000000004955</v>
      </c>
      <c r="M54" s="300">
        <v>8.7999999999654147E-2</v>
      </c>
      <c r="N54" s="300">
        <v>2.4480000000261475</v>
      </c>
      <c r="O54" s="300">
        <f t="shared" ref="O54:O55" si="76">SUM(L54:N54)</f>
        <v>9.7590000000262975</v>
      </c>
      <c r="P54" s="300"/>
      <c r="Q54" s="300">
        <v>7.0675784088817482</v>
      </c>
      <c r="R54" s="300">
        <v>8.8007202487142819E-2</v>
      </c>
      <c r="S54" s="300">
        <v>2.4201980684624833</v>
      </c>
      <c r="T54" s="300">
        <f t="shared" ref="T54:T55" si="77">SUM(Q54:S54)</f>
        <v>9.5757836798313747</v>
      </c>
      <c r="U54" s="300"/>
      <c r="V54" s="300">
        <v>7.1205719334512638</v>
      </c>
      <c r="W54" s="300">
        <v>9.3007470478148169E-2</v>
      </c>
      <c r="X54" s="300">
        <v>2.4972005783993252</v>
      </c>
      <c r="Y54" s="300">
        <f t="shared" ref="Y54:Y55" si="78">SUM(V54:X54)</f>
        <v>9.710779982328738</v>
      </c>
    </row>
    <row r="55" spans="1:25" x14ac:dyDescent="0.2">
      <c r="A55" s="264" t="s">
        <v>363</v>
      </c>
      <c r="B55" s="301">
        <f>SUM(B53:B54)</f>
        <v>8.4849999999857868</v>
      </c>
      <c r="C55" s="301">
        <f t="shared" ref="C55" si="79">SUM(C53:C54)</f>
        <v>0.45200000001316021</v>
      </c>
      <c r="D55" s="301">
        <f t="shared" ref="D55" si="80">SUM(D53:D54)</f>
        <v>1.3560000000010255</v>
      </c>
      <c r="E55" s="301">
        <f t="shared" si="74"/>
        <v>10.292999999999973</v>
      </c>
      <c r="F55" s="301"/>
      <c r="G55" s="301">
        <f>SUM(G53:G54)</f>
        <v>12.765321787686789</v>
      </c>
      <c r="H55" s="301">
        <f t="shared" ref="H55" si="81">SUM(H53:H54)</f>
        <v>0.99586907659400259</v>
      </c>
      <c r="I55" s="301">
        <f t="shared" ref="I55" si="82">SUM(I53:I54)</f>
        <v>1.4518091357191933</v>
      </c>
      <c r="J55" s="301">
        <f t="shared" si="75"/>
        <v>15.212999999999985</v>
      </c>
      <c r="K55" s="301"/>
      <c r="L55" s="301">
        <f>SUM(L53:L54)</f>
        <v>9.4019999999778179</v>
      </c>
      <c r="M55" s="301">
        <f t="shared" ref="M55" si="83">SUM(M53:M54)</f>
        <v>0.5729999999960238</v>
      </c>
      <c r="N55" s="301">
        <f t="shared" ref="N55" si="84">SUM(N53:N54)</f>
        <v>2.4480000000261475</v>
      </c>
      <c r="O55" s="301">
        <f t="shared" si="76"/>
        <v>12.422999999999988</v>
      </c>
      <c r="P55" s="301"/>
      <c r="Q55" s="301">
        <f>SUM(Q53:Q54)</f>
        <v>9.2327556064517164</v>
      </c>
      <c r="R55" s="301">
        <f t="shared" ref="R55" si="85">SUM(R53:R54)</f>
        <v>0.56604632508579855</v>
      </c>
      <c r="S55" s="301">
        <f t="shared" ref="S55" si="86">SUM(S53:S54)</f>
        <v>2.4201980684624833</v>
      </c>
      <c r="T55" s="301">
        <f t="shared" si="77"/>
        <v>12.218999999999998</v>
      </c>
      <c r="U55" s="301"/>
      <c r="V55" s="301">
        <f>SUM(V53:V54)</f>
        <v>9.3727528315159212</v>
      </c>
      <c r="W55" s="301">
        <f t="shared" ref="W55" si="87">SUM(W53:W54)</f>
        <v>0.58004659008477888</v>
      </c>
      <c r="X55" s="301">
        <f t="shared" ref="X55" si="88">SUM(X53:X54)</f>
        <v>2.4972005783993252</v>
      </c>
      <c r="Y55" s="301">
        <f t="shared" si="78"/>
        <v>12.450000000000024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3.7494732688904873</v>
      </c>
      <c r="C62" s="300">
        <v>1.3691728207931955</v>
      </c>
      <c r="D62" s="300">
        <v>0</v>
      </c>
      <c r="E62" s="300">
        <f>SUM(B62:D62)</f>
        <v>5.1186460896836827</v>
      </c>
      <c r="F62" s="300"/>
      <c r="G62" s="300">
        <v>2.4757075187141102</v>
      </c>
      <c r="H62" s="300">
        <v>1.3628389935525462</v>
      </c>
      <c r="I62" s="300">
        <v>0</v>
      </c>
      <c r="J62" s="300">
        <f>SUM(G62:I62)</f>
        <v>3.8385465122666567</v>
      </c>
      <c r="K62" s="300"/>
      <c r="L62" s="300">
        <v>2.300100197425563</v>
      </c>
      <c r="M62" s="300">
        <v>1.1465484237708381</v>
      </c>
      <c r="N62" s="300">
        <v>8.0038284380754166E-2</v>
      </c>
      <c r="O62" s="300">
        <f>SUM(L62:N62)</f>
        <v>3.5266869055771553</v>
      </c>
      <c r="P62" s="300"/>
      <c r="Q62" s="300">
        <v>2.6042874100650386</v>
      </c>
      <c r="R62" s="300">
        <v>1.2656256525964691</v>
      </c>
      <c r="S62" s="300">
        <v>8.6042534483764449E-2</v>
      </c>
      <c r="T62" s="300">
        <f>SUM(Q62:S62)</f>
        <v>3.9559555971452718</v>
      </c>
      <c r="U62" s="300"/>
      <c r="V62" s="300">
        <v>3.2315456025373042</v>
      </c>
      <c r="W62" s="300">
        <v>1.489712508408737</v>
      </c>
      <c r="X62" s="300">
        <v>9.7046415925777438E-2</v>
      </c>
      <c r="Y62" s="300">
        <f>SUM(V62:X62)</f>
        <v>4.8183045268718185</v>
      </c>
    </row>
    <row r="63" spans="1:25" x14ac:dyDescent="0.2">
      <c r="A63" s="260" t="s">
        <v>364</v>
      </c>
      <c r="B63" s="300">
        <v>10.135279303217654</v>
      </c>
      <c r="C63" s="300">
        <v>0.59107460709866955</v>
      </c>
      <c r="D63" s="300">
        <v>0</v>
      </c>
      <c r="E63" s="300">
        <f t="shared" ref="E63:E64" si="89">SUM(B63:D63)</f>
        <v>10.726353910316323</v>
      </c>
      <c r="F63" s="300"/>
      <c r="G63" s="300">
        <v>11.413651585867916</v>
      </c>
      <c r="H63" s="300">
        <v>0.24497105901046431</v>
      </c>
      <c r="I63" s="300">
        <v>1.431830842854954</v>
      </c>
      <c r="J63" s="300">
        <f t="shared" ref="J63:J64" si="90">SUM(G63:I63)</f>
        <v>13.090453487733333</v>
      </c>
      <c r="K63" s="300"/>
      <c r="L63" s="300">
        <v>11.266389005204863</v>
      </c>
      <c r="M63" s="300">
        <v>0.62429861816304821</v>
      </c>
      <c r="N63" s="300">
        <v>1.3076254710549438</v>
      </c>
      <c r="O63" s="300">
        <f t="shared" ref="O63:O64" si="91">SUM(L63:N63)</f>
        <v>13.198313094422854</v>
      </c>
      <c r="P63" s="300"/>
      <c r="Q63" s="300">
        <v>12.195028521175857</v>
      </c>
      <c r="R63" s="300">
        <v>0.68333780293035229</v>
      </c>
      <c r="S63" s="300">
        <v>1.3716780787485507</v>
      </c>
      <c r="T63" s="300">
        <f t="shared" ref="T63:T64" si="92">SUM(Q63:S63)</f>
        <v>14.25004440285476</v>
      </c>
      <c r="U63" s="300"/>
      <c r="V63" s="300">
        <v>13.850624557307034</v>
      </c>
      <c r="W63" s="300">
        <v>0.78937754807912841</v>
      </c>
      <c r="X63" s="300">
        <v>1.4496933677420274</v>
      </c>
      <c r="Y63" s="300">
        <f t="shared" ref="Y63:Y64" si="93">SUM(V63:X63)</f>
        <v>16.089695473128192</v>
      </c>
    </row>
    <row r="64" spans="1:25" x14ac:dyDescent="0.2">
      <c r="A64" s="264" t="s">
        <v>363</v>
      </c>
      <c r="B64" s="301">
        <f>SUM(B62:B63)</f>
        <v>13.884752572108141</v>
      </c>
      <c r="C64" s="301">
        <f t="shared" ref="C64" si="94">SUM(C62:C63)</f>
        <v>1.9602474278918649</v>
      </c>
      <c r="D64" s="301">
        <f t="shared" ref="D64" si="95">SUM(D62:D63)</f>
        <v>0</v>
      </c>
      <c r="E64" s="301">
        <f t="shared" si="89"/>
        <v>15.845000000000006</v>
      </c>
      <c r="F64" s="301"/>
      <c r="G64" s="301">
        <f>SUM(G62:G63)</f>
        <v>13.889359104582025</v>
      </c>
      <c r="H64" s="301">
        <f t="shared" ref="H64" si="96">SUM(H62:H63)</f>
        <v>1.6078100525630106</v>
      </c>
      <c r="I64" s="301">
        <f t="shared" ref="I64" si="97">SUM(I62:I63)</f>
        <v>1.431830842854954</v>
      </c>
      <c r="J64" s="301">
        <f t="shared" si="90"/>
        <v>16.928999999999991</v>
      </c>
      <c r="K64" s="301"/>
      <c r="L64" s="301">
        <f>SUM(L62:L63)</f>
        <v>13.566489202630425</v>
      </c>
      <c r="M64" s="301">
        <f t="shared" ref="M64" si="98">SUM(M62:M63)</f>
        <v>1.7708470419338864</v>
      </c>
      <c r="N64" s="301">
        <f t="shared" ref="N64" si="99">SUM(N62:N63)</f>
        <v>1.3876637554356979</v>
      </c>
      <c r="O64" s="301">
        <f t="shared" si="91"/>
        <v>16.725000000000009</v>
      </c>
      <c r="P64" s="301"/>
      <c r="Q64" s="301">
        <f>SUM(Q62:Q63)</f>
        <v>14.799315931240896</v>
      </c>
      <c r="R64" s="301">
        <f t="shared" ref="R64" si="100">SUM(R62:R63)</f>
        <v>1.9489634555268214</v>
      </c>
      <c r="S64" s="301">
        <f t="shared" ref="S64" si="101">SUM(S62:S63)</f>
        <v>1.4577206132323153</v>
      </c>
      <c r="T64" s="301">
        <f t="shared" si="92"/>
        <v>18.206000000000031</v>
      </c>
      <c r="U64" s="301"/>
      <c r="V64" s="301">
        <f>SUM(V62:V63)</f>
        <v>17.082170159844338</v>
      </c>
      <c r="W64" s="301">
        <f t="shared" ref="W64" si="102">SUM(W62:W63)</f>
        <v>2.2790900564878656</v>
      </c>
      <c r="X64" s="301">
        <f t="shared" ref="X64" si="103">SUM(X62:X63)</f>
        <v>1.5467397836678047</v>
      </c>
      <c r="Y64" s="301">
        <f t="shared" si="93"/>
        <v>20.908000000000008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20.64692866404852</v>
      </c>
      <c r="C71" s="300">
        <v>11.035961870550191</v>
      </c>
      <c r="D71" s="300">
        <v>6.2099785444944011</v>
      </c>
      <c r="E71" s="300">
        <f>SUM(B71:D71)</f>
        <v>37.892869079093117</v>
      </c>
      <c r="F71" s="300"/>
      <c r="G71" s="300">
        <v>32.37199999892195</v>
      </c>
      <c r="H71" s="300">
        <v>15.896999999862661</v>
      </c>
      <c r="I71" s="300">
        <v>12.334000000038703</v>
      </c>
      <c r="J71" s="300">
        <f>SUM(G71:I71)</f>
        <v>60.602999998823307</v>
      </c>
      <c r="K71" s="300"/>
      <c r="L71" s="300">
        <v>32.432910891567765</v>
      </c>
      <c r="M71" s="300">
        <v>17.653407192420381</v>
      </c>
      <c r="N71" s="300">
        <v>4.7028420768389152</v>
      </c>
      <c r="O71" s="300">
        <f>SUM(L71:N71)</f>
        <v>54.789160160827059</v>
      </c>
      <c r="P71" s="300"/>
      <c r="Q71" s="300">
        <v>36.196905226716147</v>
      </c>
      <c r="R71" s="300">
        <v>19.832400169628489</v>
      </c>
      <c r="S71" s="300">
        <v>5.2718405533032238</v>
      </c>
      <c r="T71" s="300">
        <f>SUM(Q71:S71)</f>
        <v>61.301145949647861</v>
      </c>
      <c r="U71" s="300"/>
      <c r="V71" s="300">
        <v>42.242664724364566</v>
      </c>
      <c r="W71" s="300">
        <v>23.403260230790394</v>
      </c>
      <c r="X71" s="300">
        <v>6.3268000118722956</v>
      </c>
      <c r="Y71" s="300">
        <f>SUM(V71:X71)</f>
        <v>71.972724967027247</v>
      </c>
    </row>
    <row r="72" spans="1:25" x14ac:dyDescent="0.2">
      <c r="A72" s="260" t="s">
        <v>364</v>
      </c>
      <c r="B72" s="300">
        <v>104.76463803653967</v>
      </c>
      <c r="C72" s="300">
        <v>7.6089737109296216</v>
      </c>
      <c r="D72" s="300">
        <v>139.16651917343725</v>
      </c>
      <c r="E72" s="300">
        <f t="shared" ref="E72:E73" si="104">SUM(B72:D72)</f>
        <v>251.54013092090653</v>
      </c>
      <c r="F72" s="300"/>
      <c r="G72" s="300">
        <v>139.38099999876962</v>
      </c>
      <c r="H72" s="300">
        <v>11.99399999995479</v>
      </c>
      <c r="I72" s="300">
        <v>107.73700000245262</v>
      </c>
      <c r="J72" s="300">
        <f t="shared" ref="J72:J73" si="105">SUM(G72:I72)</f>
        <v>259.11200000117702</v>
      </c>
      <c r="K72" s="300"/>
      <c r="L72" s="300">
        <v>140.52128124501036</v>
      </c>
      <c r="M72" s="300">
        <v>14.049528211844526</v>
      </c>
      <c r="N72" s="300">
        <v>88.433030382317355</v>
      </c>
      <c r="O72" s="300">
        <f t="shared" ref="O72:O73" si="106">SUM(L72:N72)</f>
        <v>243.00383983917223</v>
      </c>
      <c r="P72" s="300"/>
      <c r="Q72" s="300">
        <v>154.18133678923621</v>
      </c>
      <c r="R72" s="300">
        <v>15.897519180005364</v>
      </c>
      <c r="S72" s="300">
        <v>99.252998081110121</v>
      </c>
      <c r="T72" s="300">
        <f t="shared" ref="T72:T73" si="107">SUM(Q72:S72)</f>
        <v>269.33185405035169</v>
      </c>
      <c r="U72" s="300"/>
      <c r="V72" s="300">
        <v>171.89756637162216</v>
      </c>
      <c r="W72" s="300">
        <v>18.967400446421824</v>
      </c>
      <c r="X72" s="300">
        <v>116.79230821492921</v>
      </c>
      <c r="Y72" s="300">
        <f t="shared" ref="Y72:Y73" si="108">SUM(V72:X72)</f>
        <v>307.65727503297319</v>
      </c>
    </row>
    <row r="73" spans="1:25" x14ac:dyDescent="0.2">
      <c r="A73" s="264" t="s">
        <v>363</v>
      </c>
      <c r="B73" s="301">
        <f>SUM(B71:B72)</f>
        <v>125.41156670058818</v>
      </c>
      <c r="C73" s="301">
        <f t="shared" ref="C73" si="109">SUM(C71:C72)</f>
        <v>18.644935581479814</v>
      </c>
      <c r="D73" s="301">
        <f t="shared" ref="D73" si="110">SUM(D71:D72)</f>
        <v>145.37649771793164</v>
      </c>
      <c r="E73" s="301">
        <f t="shared" si="104"/>
        <v>289.43299999999965</v>
      </c>
      <c r="F73" s="301"/>
      <c r="G73" s="301">
        <f>SUM(G71:G72)</f>
        <v>171.75299999769157</v>
      </c>
      <c r="H73" s="301">
        <f t="shared" ref="H73" si="111">SUM(H71:H72)</f>
        <v>27.890999999817453</v>
      </c>
      <c r="I73" s="301">
        <f t="shared" ref="I73" si="112">SUM(I71:I72)</f>
        <v>120.07100000249132</v>
      </c>
      <c r="J73" s="301">
        <f t="shared" si="105"/>
        <v>319.71500000000032</v>
      </c>
      <c r="K73" s="301"/>
      <c r="L73" s="301">
        <f>SUM(L71:L72)</f>
        <v>172.95419213657811</v>
      </c>
      <c r="M73" s="301">
        <f t="shared" ref="M73" si="113">SUM(M71:M72)</f>
        <v>31.702935404264906</v>
      </c>
      <c r="N73" s="301">
        <f t="shared" ref="N73" si="114">SUM(N71:N72)</f>
        <v>93.135872459156275</v>
      </c>
      <c r="O73" s="301">
        <f t="shared" si="106"/>
        <v>297.79299999999932</v>
      </c>
      <c r="P73" s="301"/>
      <c r="Q73" s="301">
        <f>SUM(Q71:Q72)</f>
        <v>190.37824201595237</v>
      </c>
      <c r="R73" s="301">
        <f t="shared" ref="R73" si="115">SUM(R71:R72)</f>
        <v>35.729919349633853</v>
      </c>
      <c r="S73" s="301">
        <f t="shared" ref="S73" si="116">SUM(S71:S72)</f>
        <v>104.52483863441334</v>
      </c>
      <c r="T73" s="301">
        <f t="shared" si="107"/>
        <v>330.63299999999958</v>
      </c>
      <c r="U73" s="301"/>
      <c r="V73" s="301">
        <f>SUM(V71:V72)</f>
        <v>214.14023109598673</v>
      </c>
      <c r="W73" s="301">
        <f t="shared" ref="W73" si="117">SUM(W71:W72)</f>
        <v>42.370660677212214</v>
      </c>
      <c r="X73" s="301">
        <f t="shared" ref="X73" si="118">SUM(X71:X72)</f>
        <v>123.1191082268015</v>
      </c>
      <c r="Y73" s="301">
        <f t="shared" si="108"/>
        <v>379.63000000000045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152.13177155140588</v>
      </c>
      <c r="C80" s="300">
        <v>169.74474511170928</v>
      </c>
      <c r="D80" s="300">
        <v>14.646978005558122</v>
      </c>
      <c r="E80" s="300">
        <f>SUM(B80:D80)</f>
        <v>336.52349466867327</v>
      </c>
      <c r="F80" s="300"/>
      <c r="G80" s="300">
        <v>167.24347607960129</v>
      </c>
      <c r="H80" s="300">
        <v>145.22354506769275</v>
      </c>
      <c r="I80" s="300">
        <v>8.5699731531436605</v>
      </c>
      <c r="J80" s="300">
        <f>SUM(G80:I80)</f>
        <v>321.03699430043775</v>
      </c>
      <c r="K80" s="300"/>
      <c r="L80" s="300">
        <v>160.96250403594237</v>
      </c>
      <c r="M80" s="300">
        <v>147.82646290664044</v>
      </c>
      <c r="N80" s="300">
        <v>11.573036239715167</v>
      </c>
      <c r="O80" s="300">
        <f>SUM(L80:N80)</f>
        <v>320.362003182298</v>
      </c>
      <c r="P80" s="300"/>
      <c r="Q80" s="300">
        <v>164.17674020349773</v>
      </c>
      <c r="R80" s="300">
        <v>140.67077740388456</v>
      </c>
      <c r="S80" s="300">
        <v>11.779981359048813</v>
      </c>
      <c r="T80" s="300">
        <f>SUM(Q80:S80)</f>
        <v>316.62749896643112</v>
      </c>
      <c r="U80" s="300"/>
      <c r="V80" s="300">
        <v>173.79145004836542</v>
      </c>
      <c r="W80" s="300">
        <v>128.90859208126992</v>
      </c>
      <c r="X80" s="300">
        <v>12.397960767225516</v>
      </c>
      <c r="Y80" s="300">
        <f>SUM(V80:X80)</f>
        <v>315.09800289686086</v>
      </c>
    </row>
    <row r="81" spans="1:25" x14ac:dyDescent="0.2">
      <c r="A81" s="260" t="s">
        <v>364</v>
      </c>
      <c r="B81" s="300">
        <v>208.84968638425372</v>
      </c>
      <c r="C81" s="300">
        <v>88.249867482366895</v>
      </c>
      <c r="D81" s="300">
        <v>32.321951464705663</v>
      </c>
      <c r="E81" s="300">
        <f t="shared" ref="E81:E82" si="119">SUM(B81:D81)</f>
        <v>329.42150533132627</v>
      </c>
      <c r="F81" s="300"/>
      <c r="G81" s="300">
        <v>222.73330225113332</v>
      </c>
      <c r="H81" s="300">
        <v>75.344763971118638</v>
      </c>
      <c r="I81" s="300">
        <v>19.31993947731036</v>
      </c>
      <c r="J81" s="300">
        <f t="shared" ref="J81:J82" si="120">SUM(G81:I81)</f>
        <v>317.3980056995623</v>
      </c>
      <c r="K81" s="300"/>
      <c r="L81" s="300">
        <v>225.69370673466045</v>
      </c>
      <c r="M81" s="300">
        <v>81.144254093799049</v>
      </c>
      <c r="N81" s="300">
        <v>11.493035989242681</v>
      </c>
      <c r="O81" s="300">
        <f t="shared" ref="O81:O82" si="121">SUM(L81:N81)</f>
        <v>318.33099681770216</v>
      </c>
      <c r="P81" s="300"/>
      <c r="Q81" s="300">
        <v>223.84464577932792</v>
      </c>
      <c r="R81" s="300">
        <v>80.113873225943706</v>
      </c>
      <c r="S81" s="300">
        <v>11.35698202829632</v>
      </c>
      <c r="T81" s="300">
        <f t="shared" ref="T81:T82" si="122">SUM(Q81:S81)</f>
        <v>315.31550103356795</v>
      </c>
      <c r="U81" s="300"/>
      <c r="V81" s="300">
        <v>226.02128476352397</v>
      </c>
      <c r="W81" s="300">
        <v>79.505748408051986</v>
      </c>
      <c r="X81" s="300">
        <v>11.397963931563995</v>
      </c>
      <c r="Y81" s="300">
        <f t="shared" ref="Y81:Y82" si="123">SUM(V81:X81)</f>
        <v>316.92499710313996</v>
      </c>
    </row>
    <row r="82" spans="1:25" x14ac:dyDescent="0.2">
      <c r="A82" s="264" t="s">
        <v>363</v>
      </c>
      <c r="B82" s="301">
        <f>SUM(B80:B81)</f>
        <v>360.98145793565959</v>
      </c>
      <c r="C82" s="301">
        <f t="shared" ref="C82" si="124">SUM(C80:C81)</f>
        <v>257.99461259407616</v>
      </c>
      <c r="D82" s="301">
        <f t="shared" ref="D82" si="125">SUM(D80:D81)</f>
        <v>46.968929470263788</v>
      </c>
      <c r="E82" s="301">
        <f t="shared" si="119"/>
        <v>665.9449999999996</v>
      </c>
      <c r="F82" s="301"/>
      <c r="G82" s="301">
        <f>SUM(G80:G81)</f>
        <v>389.97677833073465</v>
      </c>
      <c r="H82" s="301">
        <f t="shared" ref="H82" si="126">SUM(H80:H81)</f>
        <v>220.56830903881138</v>
      </c>
      <c r="I82" s="301">
        <f t="shared" ref="I82" si="127">SUM(I80:I81)</f>
        <v>27.88991263045402</v>
      </c>
      <c r="J82" s="301">
        <f t="shared" si="120"/>
        <v>638.43500000000006</v>
      </c>
      <c r="K82" s="301"/>
      <c r="L82" s="301">
        <f>SUM(L80:L81)</f>
        <v>386.6562107706028</v>
      </c>
      <c r="M82" s="301">
        <f t="shared" ref="M82" si="128">SUM(M80:M81)</f>
        <v>228.97071700043949</v>
      </c>
      <c r="N82" s="301">
        <f t="shared" ref="N82" si="129">SUM(N80:N81)</f>
        <v>23.06607222895785</v>
      </c>
      <c r="O82" s="301">
        <f t="shared" si="121"/>
        <v>638.69300000000021</v>
      </c>
      <c r="P82" s="301"/>
      <c r="Q82" s="301">
        <f>SUM(Q80:Q81)</f>
        <v>388.02138598282568</v>
      </c>
      <c r="R82" s="301">
        <f t="shared" ref="R82" si="130">SUM(R80:R81)</f>
        <v>220.78465062982826</v>
      </c>
      <c r="S82" s="301">
        <f t="shared" ref="S82" si="131">SUM(S80:S81)</f>
        <v>23.136963387345133</v>
      </c>
      <c r="T82" s="301">
        <f t="shared" si="122"/>
        <v>631.94299999999907</v>
      </c>
      <c r="U82" s="301"/>
      <c r="V82" s="301">
        <f>SUM(V80:V81)</f>
        <v>399.81273481188941</v>
      </c>
      <c r="W82" s="301">
        <f t="shared" ref="W82" si="132">SUM(W80:W81)</f>
        <v>208.41434048932189</v>
      </c>
      <c r="X82" s="301">
        <f t="shared" ref="X82" si="133">SUM(X80:X81)</f>
        <v>23.795924698789513</v>
      </c>
      <c r="Y82" s="301">
        <f t="shared" si="123"/>
        <v>632.02300000000071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42.827850663823412</v>
      </c>
      <c r="C89" s="300">
        <v>20.793927494328283</v>
      </c>
      <c r="D89" s="300">
        <v>1.6389942850466981</v>
      </c>
      <c r="E89" s="300">
        <f>SUM(B89:D89)</f>
        <v>65.260772443198391</v>
      </c>
      <c r="F89" s="300"/>
      <c r="G89" s="300">
        <v>45.774857418886178</v>
      </c>
      <c r="H89" s="300">
        <v>22.481929973151644</v>
      </c>
      <c r="I89" s="300">
        <v>1.079996636022321</v>
      </c>
      <c r="J89" s="300">
        <f>SUM(G89:I89)</f>
        <v>69.336784028060137</v>
      </c>
      <c r="K89" s="300"/>
      <c r="L89" s="300">
        <v>47.272852181908576</v>
      </c>
      <c r="M89" s="300">
        <v>29.272908466309797</v>
      </c>
      <c r="N89" s="300">
        <v>2.2019931145361897</v>
      </c>
      <c r="O89" s="300">
        <f>SUM(L89:N89)</f>
        <v>78.74775376275457</v>
      </c>
      <c r="P89" s="300"/>
      <c r="Q89" s="300">
        <v>50.342145919583814</v>
      </c>
      <c r="R89" s="300">
        <v>31.557091469587579</v>
      </c>
      <c r="S89" s="300">
        <v>2.4400070724264857</v>
      </c>
      <c r="T89" s="300">
        <f>SUM(Q89:S89)</f>
        <v>84.339244461597872</v>
      </c>
      <c r="U89" s="300"/>
      <c r="V89" s="300">
        <v>51.71614973244926</v>
      </c>
      <c r="W89" s="300">
        <v>33.298096406970245</v>
      </c>
      <c r="X89" s="300">
        <v>2.4380070586174369</v>
      </c>
      <c r="Y89" s="300">
        <f>SUM(V89:X89)</f>
        <v>87.452253198036942</v>
      </c>
    </row>
    <row r="90" spans="1:25" x14ac:dyDescent="0.2">
      <c r="A90" s="260" t="s">
        <v>364</v>
      </c>
      <c r="B90" s="300">
        <v>149.35947920267327</v>
      </c>
      <c r="C90" s="300">
        <v>17.985937285475689</v>
      </c>
      <c r="D90" s="300">
        <v>54.183811068652481</v>
      </c>
      <c r="E90" s="300">
        <f t="shared" ref="E90:E91" si="134">SUM(B90:D90)</f>
        <v>221.52922755680146</v>
      </c>
      <c r="F90" s="300"/>
      <c r="G90" s="300">
        <v>162.76549301575557</v>
      </c>
      <c r="H90" s="300">
        <v>21.081934333890995</v>
      </c>
      <c r="I90" s="300">
        <v>67.860788622292333</v>
      </c>
      <c r="J90" s="300">
        <f t="shared" ref="J90:J91" si="135">SUM(G90:I90)</f>
        <v>251.7082159719389</v>
      </c>
      <c r="K90" s="300"/>
      <c r="L90" s="300">
        <v>168.42347335334119</v>
      </c>
      <c r="M90" s="300">
        <v>25.971918787840316</v>
      </c>
      <c r="N90" s="300">
        <v>46.660854096064227</v>
      </c>
      <c r="O90" s="300">
        <f t="shared" ref="O90:O91" si="136">SUM(L90:N90)</f>
        <v>241.05624623724572</v>
      </c>
      <c r="P90" s="300"/>
      <c r="Q90" s="300">
        <v>179.10851915163937</v>
      </c>
      <c r="R90" s="300">
        <v>28.179081678061927</v>
      </c>
      <c r="S90" s="300">
        <v>53.373154708700753</v>
      </c>
      <c r="T90" s="300">
        <f t="shared" ref="T90:T91" si="137">SUM(Q90:S90)</f>
        <v>260.66075553840204</v>
      </c>
      <c r="U90" s="300"/>
      <c r="V90" s="300">
        <v>173.17850139291588</v>
      </c>
      <c r="W90" s="300">
        <v>28.819083438164412</v>
      </c>
      <c r="X90" s="300">
        <v>55.942161970883028</v>
      </c>
      <c r="Y90" s="300">
        <f t="shared" ref="Y90:Y91" si="138">SUM(V90:X90)</f>
        <v>257.93974680196334</v>
      </c>
    </row>
    <row r="91" spans="1:25" x14ac:dyDescent="0.2">
      <c r="A91" s="264" t="s">
        <v>363</v>
      </c>
      <c r="B91" s="301">
        <f>SUM(B89:B90)</f>
        <v>192.18732986649667</v>
      </c>
      <c r="C91" s="301">
        <f t="shared" ref="C91" si="139">SUM(C89:C90)</f>
        <v>38.779864779803972</v>
      </c>
      <c r="D91" s="301">
        <f t="shared" ref="D91" si="140">SUM(D89:D90)</f>
        <v>55.822805353699181</v>
      </c>
      <c r="E91" s="301">
        <f t="shared" si="134"/>
        <v>286.78999999999985</v>
      </c>
      <c r="F91" s="301"/>
      <c r="G91" s="301">
        <f>SUM(G89:G90)</f>
        <v>208.54035043464174</v>
      </c>
      <c r="H91" s="301">
        <f t="shared" ref="H91" si="141">SUM(H89:H90)</f>
        <v>43.563864307042635</v>
      </c>
      <c r="I91" s="301">
        <f t="shared" ref="I91" si="142">SUM(I89:I90)</f>
        <v>68.940785258314648</v>
      </c>
      <c r="J91" s="301">
        <f t="shared" si="135"/>
        <v>321.04499999999899</v>
      </c>
      <c r="K91" s="301"/>
      <c r="L91" s="301">
        <f>SUM(L89:L90)</f>
        <v>215.69632553524977</v>
      </c>
      <c r="M91" s="301">
        <f t="shared" ref="M91" si="143">SUM(M89:M90)</f>
        <v>55.24482725415011</v>
      </c>
      <c r="N91" s="301">
        <f t="shared" ref="N91" si="144">SUM(N89:N90)</f>
        <v>48.862847210600414</v>
      </c>
      <c r="O91" s="301">
        <f t="shared" si="136"/>
        <v>319.80400000000031</v>
      </c>
      <c r="P91" s="301"/>
      <c r="Q91" s="301">
        <f>SUM(Q89:Q90)</f>
        <v>229.45066507122317</v>
      </c>
      <c r="R91" s="301">
        <f t="shared" ref="R91" si="145">SUM(R89:R90)</f>
        <v>59.736173147649509</v>
      </c>
      <c r="S91" s="301">
        <f t="shared" ref="S91" si="146">SUM(S89:S90)</f>
        <v>55.813161781127235</v>
      </c>
      <c r="T91" s="301">
        <f t="shared" si="137"/>
        <v>344.99999999999994</v>
      </c>
      <c r="U91" s="301"/>
      <c r="V91" s="301">
        <f>SUM(V89:V90)</f>
        <v>224.89465112536513</v>
      </c>
      <c r="W91" s="301">
        <f t="shared" ref="W91" si="147">SUM(W89:W90)</f>
        <v>62.117179845134658</v>
      </c>
      <c r="X91" s="301">
        <f t="shared" ref="X91" si="148">SUM(X89:X90)</f>
        <v>58.380169029500465</v>
      </c>
      <c r="Y91" s="301">
        <f t="shared" si="138"/>
        <v>345.39200000000022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83.204775308397203</v>
      </c>
      <c r="C98" s="300">
        <v>82.250777887344228</v>
      </c>
      <c r="D98" s="300">
        <v>3.4639906457062115</v>
      </c>
      <c r="E98" s="300">
        <f>SUM(B98:D98)</f>
        <v>168.91954384144765</v>
      </c>
      <c r="F98" s="300"/>
      <c r="G98" s="300">
        <v>100.15078170196317</v>
      </c>
      <c r="H98" s="300">
        <v>103.01577546081332</v>
      </c>
      <c r="I98" s="300">
        <v>13.496970581163298</v>
      </c>
      <c r="J98" s="300">
        <f>SUM(G98:I98)</f>
        <v>216.6635277439398</v>
      </c>
      <c r="K98" s="300"/>
      <c r="L98" s="300">
        <v>89.793999999300212</v>
      </c>
      <c r="M98" s="300">
        <v>110.65300000207696</v>
      </c>
      <c r="N98" s="300">
        <v>6.4669999998791905</v>
      </c>
      <c r="O98" s="300">
        <f>SUM(L98:N98)</f>
        <v>206.91400000125637</v>
      </c>
      <c r="P98" s="300"/>
      <c r="Q98" s="300">
        <v>96.406788153450236</v>
      </c>
      <c r="R98" s="300">
        <v>116.37474427716231</v>
      </c>
      <c r="S98" s="300">
        <v>7.0949844091545664</v>
      </c>
      <c r="T98" s="300">
        <f>SUM(Q98:S98)</f>
        <v>219.87651683976711</v>
      </c>
      <c r="U98" s="300"/>
      <c r="V98" s="300">
        <v>112.62378883861118</v>
      </c>
      <c r="W98" s="300">
        <v>135.92174515961642</v>
      </c>
      <c r="X98" s="300">
        <v>8.2769844809990722</v>
      </c>
      <c r="Y98" s="300">
        <f>SUM(V98:X98)</f>
        <v>256.82251847922669</v>
      </c>
    </row>
    <row r="99" spans="1:25" x14ac:dyDescent="0.2">
      <c r="A99" s="260" t="s">
        <v>364</v>
      </c>
      <c r="B99" s="300">
        <v>125.06466226883697</v>
      </c>
      <c r="C99" s="300">
        <v>70.496809627832704</v>
      </c>
      <c r="D99" s="300">
        <v>5.827984261882162</v>
      </c>
      <c r="E99" s="300">
        <f t="shared" ref="E99:E100" si="149">SUM(B99:D99)</f>
        <v>201.38945615855184</v>
      </c>
      <c r="F99" s="300"/>
      <c r="G99" s="300">
        <v>146.56768052935431</v>
      </c>
      <c r="H99" s="300">
        <v>83.350818323102345</v>
      </c>
      <c r="I99" s="300">
        <v>12.201973403603402</v>
      </c>
      <c r="J99" s="300">
        <f t="shared" ref="J99:J100" si="150">SUM(G99:I99)</f>
        <v>242.12047225606005</v>
      </c>
      <c r="K99" s="300"/>
      <c r="L99" s="300">
        <v>121.58999999939395</v>
      </c>
      <c r="M99" s="300">
        <v>94.550999999270473</v>
      </c>
      <c r="N99" s="300">
        <v>4.9340000000787176</v>
      </c>
      <c r="O99" s="300">
        <f t="shared" ref="O99:O100" si="151">SUM(L99:N99)</f>
        <v>221.07499999874315</v>
      </c>
      <c r="P99" s="300"/>
      <c r="Q99" s="300">
        <v>130.66571286968804</v>
      </c>
      <c r="R99" s="300">
        <v>99.152782119170126</v>
      </c>
      <c r="S99" s="300">
        <v>5.3829881713752066</v>
      </c>
      <c r="T99" s="300">
        <f t="shared" ref="T99:T100" si="152">SUM(Q99:S99)</f>
        <v>235.20148316023338</v>
      </c>
      <c r="U99" s="300"/>
      <c r="V99" s="300">
        <v>154.06171113972749</v>
      </c>
      <c r="W99" s="300">
        <v>116.17778217427308</v>
      </c>
      <c r="X99" s="300">
        <v>6.2899882067727342</v>
      </c>
      <c r="Y99" s="300">
        <f t="shared" ref="Y99:Y100" si="153">SUM(V99:X99)</f>
        <v>276.52948152077334</v>
      </c>
    </row>
    <row r="100" spans="1:25" x14ac:dyDescent="0.2">
      <c r="A100" s="264" t="s">
        <v>363</v>
      </c>
      <c r="B100" s="301">
        <f>SUM(B98:B99)</f>
        <v>208.26943757723416</v>
      </c>
      <c r="C100" s="301">
        <f t="shared" ref="C100" si="154">SUM(C98:C99)</f>
        <v>152.74758751517692</v>
      </c>
      <c r="D100" s="301">
        <f t="shared" ref="D100" si="155">SUM(D98:D99)</f>
        <v>9.291974907588374</v>
      </c>
      <c r="E100" s="301">
        <f t="shared" si="149"/>
        <v>370.30899999999946</v>
      </c>
      <c r="F100" s="301"/>
      <c r="G100" s="301">
        <f>SUM(G98:G99)</f>
        <v>246.71846223131746</v>
      </c>
      <c r="H100" s="301">
        <f t="shared" ref="H100" si="156">SUM(H98:H99)</f>
        <v>186.36659378391568</v>
      </c>
      <c r="I100" s="301">
        <f t="shared" ref="I100" si="157">SUM(I98:I99)</f>
        <v>25.6989439847667</v>
      </c>
      <c r="J100" s="301">
        <f t="shared" si="150"/>
        <v>458.78399999999982</v>
      </c>
      <c r="K100" s="301"/>
      <c r="L100" s="301">
        <f>SUM(L98:L99)</f>
        <v>211.38399999869415</v>
      </c>
      <c r="M100" s="301">
        <f t="shared" ref="M100" si="158">SUM(M98:M99)</f>
        <v>205.20400000134742</v>
      </c>
      <c r="N100" s="301">
        <f t="shared" ref="N100" si="159">SUM(N98:N99)</f>
        <v>11.400999999957907</v>
      </c>
      <c r="O100" s="301">
        <f t="shared" si="151"/>
        <v>427.98899999999946</v>
      </c>
      <c r="P100" s="301"/>
      <c r="Q100" s="301">
        <f>SUM(Q98:Q99)</f>
        <v>227.07250102313827</v>
      </c>
      <c r="R100" s="301">
        <f t="shared" ref="R100" si="160">SUM(R98:R99)</f>
        <v>215.52752639633243</v>
      </c>
      <c r="S100" s="301">
        <f t="shared" ref="S100" si="161">SUM(S98:S99)</f>
        <v>12.477972580529773</v>
      </c>
      <c r="T100" s="301">
        <f t="shared" si="152"/>
        <v>455.07800000000049</v>
      </c>
      <c r="U100" s="301"/>
      <c r="V100" s="301">
        <f>SUM(V98:V99)</f>
        <v>266.68549997833867</v>
      </c>
      <c r="W100" s="301">
        <f t="shared" ref="W100" si="162">SUM(W98:W99)</f>
        <v>252.09952733388951</v>
      </c>
      <c r="X100" s="301">
        <f t="shared" ref="X100" si="163">SUM(X98:X99)</f>
        <v>14.566972687771806</v>
      </c>
      <c r="Y100" s="301">
        <f t="shared" si="153"/>
        <v>533.35199999999998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50.583787023196976</v>
      </c>
      <c r="C107" s="300">
        <v>9.50933594576472</v>
      </c>
      <c r="D107" s="300">
        <v>13.117463413773821</v>
      </c>
      <c r="E107" s="300">
        <f>SUM(B107:D107)</f>
        <v>73.210586382735514</v>
      </c>
      <c r="F107" s="300"/>
      <c r="G107" s="300">
        <v>51.246389578475942</v>
      </c>
      <c r="H107" s="300">
        <v>11.002868939426717</v>
      </c>
      <c r="I107" s="300">
        <v>14.056832562249266</v>
      </c>
      <c r="J107" s="300">
        <f>SUM(G107:I107)</f>
        <v>76.30609108015193</v>
      </c>
      <c r="K107" s="300"/>
      <c r="L107" s="300">
        <v>57.077072197773383</v>
      </c>
      <c r="M107" s="300">
        <v>11.655606326884714</v>
      </c>
      <c r="N107" s="300">
        <v>12.056592783368741</v>
      </c>
      <c r="O107" s="300">
        <f>SUM(L107:N107)</f>
        <v>80.789271308026841</v>
      </c>
      <c r="P107" s="300"/>
      <c r="Q107" s="300">
        <v>59.713075427091283</v>
      </c>
      <c r="R107" s="300">
        <v>12.37560112978157</v>
      </c>
      <c r="S107" s="300">
        <v>12.49259735926335</v>
      </c>
      <c r="T107" s="300">
        <f>SUM(Q107:S107)</f>
        <v>84.581273916136212</v>
      </c>
      <c r="U107" s="300"/>
      <c r="V107" s="300">
        <v>61.574059528699394</v>
      </c>
      <c r="W107" s="300">
        <v>12.688600125695288</v>
      </c>
      <c r="X107" s="300">
        <v>12.222614811092642</v>
      </c>
      <c r="Y107" s="300">
        <f>SUM(V107:X107)</f>
        <v>86.485274465487322</v>
      </c>
    </row>
    <row r="108" spans="1:25" x14ac:dyDescent="0.2">
      <c r="A108" s="260" t="s">
        <v>364</v>
      </c>
      <c r="B108" s="300">
        <v>67.978401539974996</v>
      </c>
      <c r="C108" s="300">
        <v>4.7051662240993775</v>
      </c>
      <c r="D108" s="300">
        <v>23.94284585319032</v>
      </c>
      <c r="E108" s="300">
        <f t="shared" ref="E108:E109" si="164">SUM(B108:D108)</f>
        <v>96.626413617264689</v>
      </c>
      <c r="F108" s="300"/>
      <c r="G108" s="300">
        <v>63.843239531392044</v>
      </c>
      <c r="H108" s="300">
        <v>5.3519362504620824</v>
      </c>
      <c r="I108" s="300">
        <v>22.403733137993598</v>
      </c>
      <c r="J108" s="300">
        <f t="shared" ref="J108:J109" si="165">SUM(G108:I108)</f>
        <v>91.59890891984773</v>
      </c>
      <c r="K108" s="300"/>
      <c r="L108" s="300">
        <v>65.376791871455907</v>
      </c>
      <c r="M108" s="300">
        <v>6.802770233549702</v>
      </c>
      <c r="N108" s="300">
        <v>24.675166586967592</v>
      </c>
      <c r="O108" s="300">
        <f t="shared" ref="O108:O109" si="166">SUM(L108:N108)</f>
        <v>96.854728691973207</v>
      </c>
      <c r="P108" s="300"/>
      <c r="Q108" s="300">
        <v>68.100805086880641</v>
      </c>
      <c r="R108" s="300">
        <v>7.4667593436122424</v>
      </c>
      <c r="S108" s="300">
        <v>26.011161653371325</v>
      </c>
      <c r="T108" s="300">
        <f t="shared" ref="T108:T109" si="167">SUM(Q108:S108)</f>
        <v>101.57872608386421</v>
      </c>
      <c r="U108" s="300"/>
      <c r="V108" s="300">
        <v>68.905828471575347</v>
      </c>
      <c r="W108" s="300">
        <v>8.141743417425479</v>
      </c>
      <c r="X108" s="300">
        <v>26.856153645511963</v>
      </c>
      <c r="Y108" s="300">
        <f t="shared" ref="Y108:Y109" si="168">SUM(V108:X108)</f>
        <v>103.90372553451279</v>
      </c>
    </row>
    <row r="109" spans="1:25" x14ac:dyDescent="0.2">
      <c r="A109" s="264" t="s">
        <v>363</v>
      </c>
      <c r="B109" s="301">
        <f>SUM(B107:B108)</f>
        <v>118.56218856317197</v>
      </c>
      <c r="C109" s="301">
        <f t="shared" ref="C109" si="169">SUM(C107:C108)</f>
        <v>14.214502169864097</v>
      </c>
      <c r="D109" s="301">
        <f t="shared" ref="D109" si="170">SUM(D107:D108)</f>
        <v>37.06030926696414</v>
      </c>
      <c r="E109" s="301">
        <f t="shared" si="164"/>
        <v>169.83700000000022</v>
      </c>
      <c r="F109" s="301"/>
      <c r="G109" s="301">
        <f>SUM(G107:G108)</f>
        <v>115.08962910986799</v>
      </c>
      <c r="H109" s="301">
        <f t="shared" ref="H109" si="171">SUM(H107:H108)</f>
        <v>16.3548051898888</v>
      </c>
      <c r="I109" s="301">
        <f t="shared" ref="I109" si="172">SUM(I107:I108)</f>
        <v>36.460565700242867</v>
      </c>
      <c r="J109" s="301">
        <f t="shared" si="165"/>
        <v>167.90499999999963</v>
      </c>
      <c r="K109" s="301"/>
      <c r="L109" s="301">
        <f>SUM(L107:L108)</f>
        <v>122.4538640692293</v>
      </c>
      <c r="M109" s="301">
        <f t="shared" ref="M109" si="173">SUM(M107:M108)</f>
        <v>18.458376560434417</v>
      </c>
      <c r="N109" s="301">
        <f t="shared" ref="N109" si="174">SUM(N107:N108)</f>
        <v>36.731759370336334</v>
      </c>
      <c r="O109" s="301">
        <f t="shared" si="166"/>
        <v>177.64400000000003</v>
      </c>
      <c r="P109" s="301"/>
      <c r="Q109" s="301">
        <f>SUM(Q107:Q108)</f>
        <v>127.81388051397192</v>
      </c>
      <c r="R109" s="301">
        <f t="shared" ref="R109" si="175">SUM(R107:R108)</f>
        <v>19.842360473393811</v>
      </c>
      <c r="S109" s="301">
        <f t="shared" ref="S109" si="176">SUM(S107:S108)</f>
        <v>38.503759012634674</v>
      </c>
      <c r="T109" s="301">
        <f t="shared" si="167"/>
        <v>186.16000000000039</v>
      </c>
      <c r="U109" s="301"/>
      <c r="V109" s="301">
        <f>SUM(V107:V108)</f>
        <v>130.47988800027474</v>
      </c>
      <c r="W109" s="301">
        <f t="shared" ref="W109" si="177">SUM(W107:W108)</f>
        <v>20.830343543120769</v>
      </c>
      <c r="X109" s="301">
        <f t="shared" ref="X109" si="178">SUM(X107:X108)</f>
        <v>39.078768456604607</v>
      </c>
      <c r="Y109" s="301">
        <f t="shared" si="168"/>
        <v>190.38900000000012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55.818934887686353</v>
      </c>
      <c r="C116" s="300">
        <v>12.50176144689086</v>
      </c>
      <c r="D116" s="300">
        <v>4.6319116160002141</v>
      </c>
      <c r="E116" s="300">
        <f>SUM(B116:D116)</f>
        <v>72.952607950577416</v>
      </c>
      <c r="F116" s="300"/>
      <c r="G116" s="300">
        <v>72.787848395785289</v>
      </c>
      <c r="H116" s="300">
        <v>14.701767397822071</v>
      </c>
      <c r="I116" s="300">
        <v>1.7799718384321523</v>
      </c>
      <c r="J116" s="300">
        <f>SUM(G116:I116)</f>
        <v>89.269587632039503</v>
      </c>
      <c r="K116" s="300"/>
      <c r="L116" s="300">
        <v>90.245728775709537</v>
      </c>
      <c r="M116" s="300">
        <v>11.677964903116488</v>
      </c>
      <c r="N116" s="300">
        <v>3.4139897395803236</v>
      </c>
      <c r="O116" s="300">
        <f>SUM(L116:N116)</f>
        <v>105.33768341840636</v>
      </c>
      <c r="P116" s="300"/>
      <c r="Q116" s="300">
        <v>99.64872338493366</v>
      </c>
      <c r="R116" s="300">
        <v>12.426965503698447</v>
      </c>
      <c r="S116" s="300">
        <v>3.7409896153232549</v>
      </c>
      <c r="T116" s="300">
        <f>SUM(Q116:S116)</f>
        <v>115.81667850395536</v>
      </c>
      <c r="U116" s="300"/>
      <c r="V116" s="300">
        <v>112.76142650547516</v>
      </c>
      <c r="W116" s="300">
        <v>13.022933766199028</v>
      </c>
      <c r="X116" s="300">
        <v>4.0739792800051235</v>
      </c>
      <c r="Y116" s="300">
        <f>SUM(V116:X116)</f>
        <v>129.85833955167931</v>
      </c>
    </row>
    <row r="117" spans="1:25" x14ac:dyDescent="0.2">
      <c r="A117" s="260" t="s">
        <v>364</v>
      </c>
      <c r="B117" s="300">
        <v>167.43580506172756</v>
      </c>
      <c r="C117" s="300">
        <v>6.4378771552281551</v>
      </c>
      <c r="D117" s="300">
        <v>15.206709832467537</v>
      </c>
      <c r="E117" s="300">
        <f t="shared" ref="E117:E118" si="179">SUM(B117:D117)</f>
        <v>189.08039204942327</v>
      </c>
      <c r="F117" s="300"/>
      <c r="G117" s="300">
        <v>205.9457416530918</v>
      </c>
      <c r="H117" s="300">
        <v>8.9338586540450287</v>
      </c>
      <c r="I117" s="300">
        <v>11.878812060824357</v>
      </c>
      <c r="J117" s="300">
        <f t="shared" ref="J117:J118" si="180">SUM(G117:I117)</f>
        <v>226.75841236796117</v>
      </c>
      <c r="K117" s="300"/>
      <c r="L117" s="300">
        <v>195.21541330314793</v>
      </c>
      <c r="M117" s="300">
        <v>12.298963036858321</v>
      </c>
      <c r="N117" s="300">
        <v>19.883940241588345</v>
      </c>
      <c r="O117" s="300">
        <f t="shared" ref="O117:O118" si="181">SUM(L117:N117)</f>
        <v>227.39831658159457</v>
      </c>
      <c r="P117" s="300"/>
      <c r="Q117" s="300">
        <v>209.1044195455496</v>
      </c>
      <c r="R117" s="300">
        <v>13.37296287767334</v>
      </c>
      <c r="S117" s="300">
        <v>21.948939072821108</v>
      </c>
      <c r="T117" s="300">
        <f t="shared" ref="T117:T118" si="182">SUM(Q117:S117)</f>
        <v>244.42632149604404</v>
      </c>
      <c r="U117" s="300"/>
      <c r="V117" s="300">
        <v>224.41685863470138</v>
      </c>
      <c r="W117" s="300">
        <v>14.623925623664496</v>
      </c>
      <c r="X117" s="300">
        <v>24.343876189954599</v>
      </c>
      <c r="Y117" s="300">
        <f t="shared" ref="Y117:Y118" si="183">SUM(V117:X117)</f>
        <v>263.38466044832046</v>
      </c>
    </row>
    <row r="118" spans="1:25" x14ac:dyDescent="0.2">
      <c r="A118" s="264" t="s">
        <v>363</v>
      </c>
      <c r="B118" s="301">
        <f>SUM(B116:B117)</f>
        <v>223.25473994941393</v>
      </c>
      <c r="C118" s="301">
        <f t="shared" ref="C118" si="184">SUM(C116:C117)</f>
        <v>18.939638602119015</v>
      </c>
      <c r="D118" s="301">
        <f t="shared" ref="D118" si="185">SUM(D116:D117)</f>
        <v>19.838621448467752</v>
      </c>
      <c r="E118" s="301">
        <f t="shared" si="179"/>
        <v>262.0330000000007</v>
      </c>
      <c r="F118" s="301"/>
      <c r="G118" s="301">
        <f>SUM(G116:G117)</f>
        <v>278.73359004887709</v>
      </c>
      <c r="H118" s="301">
        <f t="shared" ref="H118" si="186">SUM(H116:H117)</f>
        <v>23.635626051867099</v>
      </c>
      <c r="I118" s="301">
        <f t="shared" ref="I118" si="187">SUM(I116:I117)</f>
        <v>13.658783899256509</v>
      </c>
      <c r="J118" s="301">
        <f t="shared" si="180"/>
        <v>316.0280000000007</v>
      </c>
      <c r="K118" s="301"/>
      <c r="L118" s="301">
        <f>SUM(L116:L117)</f>
        <v>285.46114207885745</v>
      </c>
      <c r="M118" s="301">
        <f t="shared" ref="M118" si="188">SUM(M116:M117)</f>
        <v>23.976927939974807</v>
      </c>
      <c r="N118" s="301">
        <f t="shared" ref="N118" si="189">SUM(N116:N117)</f>
        <v>23.297929981168668</v>
      </c>
      <c r="O118" s="301">
        <f t="shared" si="181"/>
        <v>332.73600000000096</v>
      </c>
      <c r="P118" s="301"/>
      <c r="Q118" s="301">
        <f>SUM(Q116:Q117)</f>
        <v>308.75314293048325</v>
      </c>
      <c r="R118" s="301">
        <f t="shared" ref="R118" si="190">SUM(R116:R117)</f>
        <v>25.799928381371785</v>
      </c>
      <c r="S118" s="301">
        <f t="shared" ref="S118" si="191">SUM(S116:S117)</f>
        <v>25.689928688144363</v>
      </c>
      <c r="T118" s="301">
        <f t="shared" si="182"/>
        <v>360.24299999999937</v>
      </c>
      <c r="U118" s="301"/>
      <c r="V118" s="301">
        <f>SUM(V116:V117)</f>
        <v>337.17828514017651</v>
      </c>
      <c r="W118" s="301">
        <f t="shared" ref="W118" si="192">SUM(W116:W117)</f>
        <v>27.646859389863522</v>
      </c>
      <c r="X118" s="301">
        <f t="shared" ref="X118" si="193">SUM(X116:X117)</f>
        <v>28.417855469959722</v>
      </c>
      <c r="Y118" s="301">
        <f t="shared" si="183"/>
        <v>393.24299999999971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116.93868583740134</v>
      </c>
      <c r="C125" s="300">
        <v>29.327921209364458</v>
      </c>
      <c r="D125" s="300">
        <v>4.5519877709724677</v>
      </c>
      <c r="E125" s="300">
        <f>SUM(B125:D125)</f>
        <v>150.81859481773824</v>
      </c>
      <c r="F125" s="300"/>
      <c r="G125" s="300">
        <v>131.71367791813176</v>
      </c>
      <c r="H125" s="300">
        <v>25.207938359130445</v>
      </c>
      <c r="I125" s="300">
        <v>3.9279903949497865</v>
      </c>
      <c r="J125" s="300">
        <f>SUM(G125:I125)</f>
        <v>160.84960667221199</v>
      </c>
      <c r="K125" s="300"/>
      <c r="L125" s="300">
        <v>130.93999999881137</v>
      </c>
      <c r="M125" s="300">
        <v>28.234999999835779</v>
      </c>
      <c r="N125" s="300">
        <v>2.9519999999323443</v>
      </c>
      <c r="O125" s="300">
        <f>SUM(L125:N125)</f>
        <v>162.12699999857949</v>
      </c>
      <c r="P125" s="300"/>
      <c r="Q125" s="300">
        <v>132.40000000118408</v>
      </c>
      <c r="R125" s="300">
        <v>28.245999999524081</v>
      </c>
      <c r="S125" s="300">
        <v>3.1209999998994071</v>
      </c>
      <c r="T125" s="300">
        <f>SUM(Q125:S125)</f>
        <v>163.76700000060757</v>
      </c>
      <c r="U125" s="300"/>
      <c r="V125" s="300">
        <v>133.28467877346677</v>
      </c>
      <c r="W125" s="300">
        <v>28.172932100479382</v>
      </c>
      <c r="X125" s="300">
        <v>3.1999922876413294</v>
      </c>
      <c r="Y125" s="300">
        <f>SUM(V125:X125)</f>
        <v>164.65760316158747</v>
      </c>
    </row>
    <row r="126" spans="1:25" x14ac:dyDescent="0.2">
      <c r="A126" s="260" t="s">
        <v>364</v>
      </c>
      <c r="B126" s="300">
        <v>202.7664552538786</v>
      </c>
      <c r="C126" s="300">
        <v>5.6649847807738922</v>
      </c>
      <c r="D126" s="300">
        <v>12.972965147609758</v>
      </c>
      <c r="E126" s="300">
        <f t="shared" ref="E126:E127" si="194">SUM(B126:D126)</f>
        <v>221.40440518226225</v>
      </c>
      <c r="F126" s="300"/>
      <c r="G126" s="300">
        <v>223.37245378295182</v>
      </c>
      <c r="H126" s="300">
        <v>6.5849838977573203</v>
      </c>
      <c r="I126" s="300">
        <v>18.137955647079337</v>
      </c>
      <c r="J126" s="300">
        <f t="shared" ref="J126:J127" si="195">SUM(G126:I126)</f>
        <v>248.09539332778849</v>
      </c>
      <c r="K126" s="300"/>
      <c r="L126" s="300">
        <v>218.75500000107647</v>
      </c>
      <c r="M126" s="300">
        <v>7.1419999999188786</v>
      </c>
      <c r="N126" s="300">
        <v>15.861000000424147</v>
      </c>
      <c r="O126" s="300">
        <f t="shared" ref="O126:O127" si="196">SUM(L126:N126)</f>
        <v>241.7580000014195</v>
      </c>
      <c r="P126" s="300"/>
      <c r="Q126" s="300">
        <v>222.13099999880504</v>
      </c>
      <c r="R126" s="300">
        <v>7.5509999997619666</v>
      </c>
      <c r="S126" s="300">
        <v>16.915000000825639</v>
      </c>
      <c r="T126" s="300">
        <f t="shared" ref="T126:T127" si="197">SUM(Q126:S126)</f>
        <v>246.59699999939264</v>
      </c>
      <c r="U126" s="300"/>
      <c r="V126" s="300">
        <v>224.34645930490686</v>
      </c>
      <c r="W126" s="300">
        <v>8.1469803647162617</v>
      </c>
      <c r="X126" s="300">
        <v>17.771957168789029</v>
      </c>
      <c r="Y126" s="300">
        <f t="shared" ref="Y126:Y127" si="198">SUM(V126:X126)</f>
        <v>250.26539683841213</v>
      </c>
    </row>
    <row r="127" spans="1:25" x14ac:dyDescent="0.2">
      <c r="A127" s="264" t="s">
        <v>363</v>
      </c>
      <c r="B127" s="301">
        <f>SUM(B125:B126)</f>
        <v>319.70514109127993</v>
      </c>
      <c r="C127" s="301">
        <f t="shared" ref="C127" si="199">SUM(C125:C126)</f>
        <v>34.992905990138354</v>
      </c>
      <c r="D127" s="301">
        <f t="shared" ref="D127" si="200">SUM(D125:D126)</f>
        <v>17.524952918582226</v>
      </c>
      <c r="E127" s="301">
        <f t="shared" si="194"/>
        <v>372.22300000000052</v>
      </c>
      <c r="F127" s="301"/>
      <c r="G127" s="301">
        <f>SUM(G125:G126)</f>
        <v>355.08613170108356</v>
      </c>
      <c r="H127" s="301">
        <f t="shared" ref="H127" si="201">SUM(H125:H126)</f>
        <v>31.792922256887763</v>
      </c>
      <c r="I127" s="301">
        <f t="shared" ref="I127" si="202">SUM(I125:I126)</f>
        <v>22.065946042029125</v>
      </c>
      <c r="J127" s="301">
        <f t="shared" si="195"/>
        <v>408.94500000000045</v>
      </c>
      <c r="K127" s="301"/>
      <c r="L127" s="301">
        <f>SUM(L125:L126)</f>
        <v>349.69499999988784</v>
      </c>
      <c r="M127" s="301">
        <f t="shared" ref="M127" si="203">SUM(M125:M126)</f>
        <v>35.376999999754659</v>
      </c>
      <c r="N127" s="301">
        <f t="shared" ref="N127" si="204">SUM(N125:N126)</f>
        <v>18.813000000356492</v>
      </c>
      <c r="O127" s="301">
        <f t="shared" si="196"/>
        <v>403.88499999999902</v>
      </c>
      <c r="P127" s="301"/>
      <c r="Q127" s="301">
        <f>SUM(Q125:Q126)</f>
        <v>354.53099999998915</v>
      </c>
      <c r="R127" s="301">
        <f t="shared" ref="R127" si="205">SUM(R125:R126)</f>
        <v>35.796999999286044</v>
      </c>
      <c r="S127" s="301">
        <f t="shared" ref="S127" si="206">SUM(S125:S126)</f>
        <v>20.036000000725046</v>
      </c>
      <c r="T127" s="301">
        <f t="shared" si="197"/>
        <v>410.36400000000026</v>
      </c>
      <c r="U127" s="301"/>
      <c r="V127" s="301">
        <f>SUM(V125:V126)</f>
        <v>357.63113807837362</v>
      </c>
      <c r="W127" s="301">
        <f t="shared" ref="W127" si="207">SUM(W125:W126)</f>
        <v>36.319912465195642</v>
      </c>
      <c r="X127" s="301">
        <f t="shared" ref="X127" si="208">SUM(X125:X126)</f>
        <v>20.971949456430359</v>
      </c>
      <c r="Y127" s="301">
        <f t="shared" si="198"/>
        <v>414.92299999999966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46.718000000065778</v>
      </c>
      <c r="C134" s="300">
        <v>20.51900000027727</v>
      </c>
      <c r="D134" s="300">
        <v>5.6330000001278044</v>
      </c>
      <c r="E134" s="300">
        <f>SUM(B134:D134)</f>
        <v>72.870000000470853</v>
      </c>
      <c r="F134" s="300"/>
      <c r="G134" s="300">
        <v>48.114999999993636</v>
      </c>
      <c r="H134" s="300">
        <v>12.286000000188535</v>
      </c>
      <c r="I134" s="300">
        <v>4.1420000000973527</v>
      </c>
      <c r="J134" s="300">
        <f>SUM(G134:I134)</f>
        <v>64.54300000027952</v>
      </c>
      <c r="K134" s="300"/>
      <c r="L134" s="300">
        <v>50.281999999676465</v>
      </c>
      <c r="M134" s="300">
        <v>21.907999999856631</v>
      </c>
      <c r="N134" s="300">
        <v>3.8179999999355601</v>
      </c>
      <c r="O134" s="300">
        <f>SUM(L134:N134)</f>
        <v>76.007999999468666</v>
      </c>
      <c r="P134" s="300"/>
      <c r="Q134" s="300">
        <v>49.147000000276925</v>
      </c>
      <c r="R134" s="300">
        <v>19.776999999624032</v>
      </c>
      <c r="S134" s="300">
        <v>3.6539999999517163</v>
      </c>
      <c r="T134" s="300">
        <f>SUM(Q134:S134)</f>
        <v>72.577999999852679</v>
      </c>
      <c r="U134" s="300"/>
      <c r="V134" s="300">
        <v>54.514661018765082</v>
      </c>
      <c r="W134" s="300">
        <v>18.753883384872363</v>
      </c>
      <c r="X134" s="300">
        <v>3.8129762901895572</v>
      </c>
      <c r="Y134" s="300">
        <f>SUM(V134:X134)</f>
        <v>77.081520693827002</v>
      </c>
    </row>
    <row r="135" spans="1:25" x14ac:dyDescent="0.2">
      <c r="A135" s="260" t="s">
        <v>364</v>
      </c>
      <c r="B135" s="300">
        <v>50.328999999391243</v>
      </c>
      <c r="C135" s="300">
        <v>5.8739999999842958</v>
      </c>
      <c r="D135" s="300">
        <v>7.3240000001538617</v>
      </c>
      <c r="E135" s="300">
        <f t="shared" ref="E135:E136" si="209">SUM(B135:D135)</f>
        <v>63.526999999529394</v>
      </c>
      <c r="F135" s="300"/>
      <c r="G135" s="300">
        <v>55.848999999647795</v>
      </c>
      <c r="H135" s="300">
        <v>6.2969999999978175</v>
      </c>
      <c r="I135" s="300">
        <v>3.9790000000749188</v>
      </c>
      <c r="J135" s="300">
        <f t="shared" ref="J135:J136" si="210">SUM(G135:I135)</f>
        <v>66.124999999720529</v>
      </c>
      <c r="K135" s="300"/>
      <c r="L135" s="300">
        <v>69.71700000043586</v>
      </c>
      <c r="M135" s="300">
        <v>9.6810000000625074</v>
      </c>
      <c r="N135" s="300">
        <v>5.3710000000328613</v>
      </c>
      <c r="O135" s="300">
        <f t="shared" ref="O135:O136" si="211">SUM(L135:N135)</f>
        <v>84.769000000531236</v>
      </c>
      <c r="P135" s="300"/>
      <c r="Q135" s="300">
        <v>65.751000000158172</v>
      </c>
      <c r="R135" s="300">
        <v>9.154999999945721</v>
      </c>
      <c r="S135" s="300">
        <v>5.3320000000432799</v>
      </c>
      <c r="T135" s="300">
        <f t="shared" ref="T135:T136" si="212">SUM(Q135:S135)</f>
        <v>80.238000000147167</v>
      </c>
      <c r="U135" s="300"/>
      <c r="V135" s="300">
        <v>68.085576632438375</v>
      </c>
      <c r="W135" s="300">
        <v>9.6529399763063104</v>
      </c>
      <c r="X135" s="300">
        <v>5.998962697428218</v>
      </c>
      <c r="Y135" s="300">
        <f t="shared" ref="Y135:Y136" si="213">SUM(V135:X135)</f>
        <v>83.737479306172901</v>
      </c>
    </row>
    <row r="136" spans="1:25" x14ac:dyDescent="0.2">
      <c r="A136" s="264" t="s">
        <v>363</v>
      </c>
      <c r="B136" s="301">
        <f>SUM(B134:B135)</f>
        <v>97.046999999457029</v>
      </c>
      <c r="C136" s="301">
        <f t="shared" ref="C136" si="214">SUM(C134:C135)</f>
        <v>26.393000000261566</v>
      </c>
      <c r="D136" s="301">
        <f t="shared" ref="D136" si="215">SUM(D134:D135)</f>
        <v>12.957000000281667</v>
      </c>
      <c r="E136" s="301">
        <f t="shared" si="209"/>
        <v>136.39700000000028</v>
      </c>
      <c r="F136" s="301"/>
      <c r="G136" s="301">
        <f>SUM(G134:G135)</f>
        <v>103.96399999964143</v>
      </c>
      <c r="H136" s="301">
        <f t="shared" ref="H136" si="216">SUM(H134:H135)</f>
        <v>18.583000000186352</v>
      </c>
      <c r="I136" s="301">
        <f t="shared" ref="I136" si="217">SUM(I134:I135)</f>
        <v>8.1210000001722715</v>
      </c>
      <c r="J136" s="301">
        <f t="shared" si="210"/>
        <v>130.66800000000006</v>
      </c>
      <c r="K136" s="301"/>
      <c r="L136" s="301">
        <f>SUM(L134:L135)</f>
        <v>119.99900000011232</v>
      </c>
      <c r="M136" s="301">
        <f t="shared" ref="M136" si="218">SUM(M134:M135)</f>
        <v>31.588999999919139</v>
      </c>
      <c r="N136" s="301">
        <f t="shared" ref="N136" si="219">SUM(N134:N135)</f>
        <v>9.1889999999684218</v>
      </c>
      <c r="O136" s="301">
        <f t="shared" si="211"/>
        <v>160.77699999999987</v>
      </c>
      <c r="P136" s="301"/>
      <c r="Q136" s="301">
        <f>SUM(Q134:Q135)</f>
        <v>114.8980000004351</v>
      </c>
      <c r="R136" s="301">
        <f t="shared" ref="R136" si="220">SUM(R134:R135)</f>
        <v>28.931999999569754</v>
      </c>
      <c r="S136" s="301">
        <f t="shared" ref="S136" si="221">SUM(S134:S135)</f>
        <v>8.9859999999949967</v>
      </c>
      <c r="T136" s="301">
        <f t="shared" si="212"/>
        <v>152.81599999999986</v>
      </c>
      <c r="U136" s="301"/>
      <c r="V136" s="301">
        <f>SUM(V134:V135)</f>
        <v>122.60023765120346</v>
      </c>
      <c r="W136" s="301">
        <f t="shared" ref="W136" si="222">SUM(W134:W135)</f>
        <v>28.406823361178674</v>
      </c>
      <c r="X136" s="301">
        <f t="shared" ref="X136" si="223">SUM(X134:X135)</f>
        <v>9.8119389876177756</v>
      </c>
      <c r="Y136" s="301">
        <f t="shared" si="213"/>
        <v>160.8189999999999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233.84069157137247</v>
      </c>
      <c r="C143" s="300">
        <v>75.850899956056708</v>
      </c>
      <c r="D143" s="300">
        <v>51.167932512040629</v>
      </c>
      <c r="E143" s="300">
        <f>SUM(B143:D143)</f>
        <v>360.85952403946982</v>
      </c>
      <c r="F143" s="300"/>
      <c r="G143" s="300">
        <v>262.47836761014804</v>
      </c>
      <c r="H143" s="300">
        <v>75.434818255954951</v>
      </c>
      <c r="I143" s="300">
        <v>41.133900896885883</v>
      </c>
      <c r="J143" s="300">
        <f>SUM(G143:I143)</f>
        <v>379.0470867629889</v>
      </c>
      <c r="K143" s="300"/>
      <c r="L143" s="300">
        <v>246.56426773086676</v>
      </c>
      <c r="M143" s="300">
        <v>84.54143467677747</v>
      </c>
      <c r="N143" s="300">
        <v>44.31422784512624</v>
      </c>
      <c r="O143" s="300">
        <f>SUM(L143:N143)</f>
        <v>375.41993025277048</v>
      </c>
      <c r="P143" s="300"/>
      <c r="Q143" s="300">
        <v>262.88063846223343</v>
      </c>
      <c r="R143" s="300">
        <v>90.323219366612548</v>
      </c>
      <c r="S143" s="300">
        <v>48.350117427632703</v>
      </c>
      <c r="T143" s="300">
        <f>SUM(Q143:S143)</f>
        <v>401.55397525647868</v>
      </c>
      <c r="U143" s="300"/>
      <c r="V143" s="300">
        <v>279.68567922747894</v>
      </c>
      <c r="W143" s="300">
        <v>97.248888462321375</v>
      </c>
      <c r="X143" s="300">
        <v>53.256938917927705</v>
      </c>
      <c r="Y143" s="300">
        <f>SUM(V143:X143)</f>
        <v>430.191506607728</v>
      </c>
    </row>
    <row r="144" spans="1:25" x14ac:dyDescent="0.2">
      <c r="A144" s="260" t="s">
        <v>364</v>
      </c>
      <c r="B144" s="300">
        <v>306.89759520823708</v>
      </c>
      <c r="C144" s="300">
        <v>29.389961235519575</v>
      </c>
      <c r="D144" s="300">
        <v>61.020919516773596</v>
      </c>
      <c r="E144" s="300">
        <f t="shared" ref="E144:E145" si="224">SUM(B144:D144)</f>
        <v>397.30847596053025</v>
      </c>
      <c r="F144" s="300"/>
      <c r="G144" s="300">
        <v>322.87322210059625</v>
      </c>
      <c r="H144" s="300">
        <v>34.746916284399617</v>
      </c>
      <c r="I144" s="300">
        <v>93.449774852013689</v>
      </c>
      <c r="J144" s="300">
        <f t="shared" ref="J144:J145" si="225">SUM(G144:I144)</f>
        <v>451.06991323700959</v>
      </c>
      <c r="K144" s="300"/>
      <c r="L144" s="300">
        <v>302.28955425109848</v>
      </c>
      <c r="M144" s="300">
        <v>32.004164552405896</v>
      </c>
      <c r="N144" s="300">
        <v>68.255350943725489</v>
      </c>
      <c r="O144" s="300">
        <f t="shared" ref="O144:O145" si="226">SUM(L144:N144)</f>
        <v>402.54906974722985</v>
      </c>
      <c r="P144" s="300"/>
      <c r="Q144" s="300">
        <v>315.03076511509539</v>
      </c>
      <c r="R144" s="300">
        <v>34.456083682752094</v>
      </c>
      <c r="S144" s="300">
        <v>72.442175945674265</v>
      </c>
      <c r="T144" s="300">
        <f t="shared" ref="T144:T145" si="227">SUM(Q144:S144)</f>
        <v>421.92902474352172</v>
      </c>
      <c r="U144" s="300"/>
      <c r="V144" s="300">
        <v>326.78362520773021</v>
      </c>
      <c r="W144" s="300">
        <v>38.060956346598786</v>
      </c>
      <c r="X144" s="300">
        <v>76.872911837942553</v>
      </c>
      <c r="Y144" s="300">
        <f t="shared" ref="Y144:Y145" si="228">SUM(V144:X144)</f>
        <v>441.71749339227154</v>
      </c>
    </row>
    <row r="145" spans="1:25" x14ac:dyDescent="0.2">
      <c r="A145" s="264" t="s">
        <v>363</v>
      </c>
      <c r="B145" s="301">
        <f>SUM(B143:B144)</f>
        <v>540.73828677960955</v>
      </c>
      <c r="C145" s="301">
        <f t="shared" ref="C145" si="229">SUM(C143:C144)</f>
        <v>105.24086119157629</v>
      </c>
      <c r="D145" s="301">
        <f t="shared" ref="D145" si="230">SUM(D143:D144)</f>
        <v>112.18885202881422</v>
      </c>
      <c r="E145" s="301">
        <f t="shared" si="224"/>
        <v>758.16800000000012</v>
      </c>
      <c r="F145" s="301"/>
      <c r="G145" s="301">
        <f>SUM(G143:G144)</f>
        <v>585.35158971074429</v>
      </c>
      <c r="H145" s="301">
        <f t="shared" ref="H145" si="231">SUM(H143:H144)</f>
        <v>110.18173454035457</v>
      </c>
      <c r="I145" s="301">
        <f t="shared" ref="I145" si="232">SUM(I143:I144)</f>
        <v>134.58367574889957</v>
      </c>
      <c r="J145" s="301">
        <f t="shared" si="225"/>
        <v>830.11699999999837</v>
      </c>
      <c r="K145" s="301"/>
      <c r="L145" s="301">
        <f>SUM(L143:L144)</f>
        <v>548.85382198196521</v>
      </c>
      <c r="M145" s="301">
        <f t="shared" ref="M145" si="233">SUM(M143:M144)</f>
        <v>116.54559922918337</v>
      </c>
      <c r="N145" s="301">
        <f t="shared" ref="N145" si="234">SUM(N143:N144)</f>
        <v>112.56957878885173</v>
      </c>
      <c r="O145" s="301">
        <f t="shared" si="226"/>
        <v>777.96900000000028</v>
      </c>
      <c r="P145" s="301"/>
      <c r="Q145" s="301">
        <f>SUM(Q143:Q144)</f>
        <v>577.91140357732888</v>
      </c>
      <c r="R145" s="301">
        <f t="shared" ref="R145" si="235">SUM(R143:R144)</f>
        <v>124.77930304936464</v>
      </c>
      <c r="S145" s="301">
        <f t="shared" ref="S145" si="236">SUM(S143:S144)</f>
        <v>120.79229337330696</v>
      </c>
      <c r="T145" s="301">
        <f t="shared" si="227"/>
        <v>823.48300000000052</v>
      </c>
      <c r="U145" s="301"/>
      <c r="V145" s="301">
        <f>SUM(V143:V144)</f>
        <v>606.4693044352091</v>
      </c>
      <c r="W145" s="301">
        <f t="shared" ref="W145" si="237">SUM(W143:W144)</f>
        <v>135.30984480892016</v>
      </c>
      <c r="X145" s="301">
        <f t="shared" ref="X145" si="238">SUM(X143:X144)</f>
        <v>130.12985075587025</v>
      </c>
      <c r="Y145" s="301">
        <f t="shared" si="228"/>
        <v>871.90899999999954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121.11942466712389</v>
      </c>
      <c r="C152" s="300">
        <v>102.08035791365185</v>
      </c>
      <c r="D152" s="300">
        <v>31.361109958887379</v>
      </c>
      <c r="E152" s="300">
        <f>SUM(B152:D152)</f>
        <v>254.56089253966312</v>
      </c>
      <c r="F152" s="300"/>
      <c r="G152" s="300">
        <v>136.39999999894007</v>
      </c>
      <c r="H152" s="300">
        <v>110.20100000008023</v>
      </c>
      <c r="I152" s="300">
        <v>39.884000000953094</v>
      </c>
      <c r="J152" s="300">
        <f>SUM(G152:I152)</f>
        <v>286.48499999997341</v>
      </c>
      <c r="K152" s="300"/>
      <c r="L152" s="300">
        <v>127.44821853851727</v>
      </c>
      <c r="M152" s="300">
        <v>104.58517933456297</v>
      </c>
      <c r="N152" s="300">
        <v>25.328043430050307</v>
      </c>
      <c r="O152" s="300">
        <f>SUM(L152:N152)</f>
        <v>257.3614413031305</v>
      </c>
      <c r="P152" s="300"/>
      <c r="Q152" s="300">
        <v>136.23300000079544</v>
      </c>
      <c r="R152" s="300">
        <v>107.75499999919654</v>
      </c>
      <c r="S152" s="300">
        <v>26.151999999857878</v>
      </c>
      <c r="T152" s="300">
        <f>SUM(Q152:S152)</f>
        <v>270.13999999984986</v>
      </c>
      <c r="U152" s="300"/>
      <c r="V152" s="300">
        <v>146.69600000157519</v>
      </c>
      <c r="W152" s="300">
        <v>109.62199999959567</v>
      </c>
      <c r="X152" s="300">
        <v>27.793999999932044</v>
      </c>
      <c r="Y152" s="300">
        <f>SUM(V152:X152)</f>
        <v>284.1120000011029</v>
      </c>
    </row>
    <row r="153" spans="1:25" x14ac:dyDescent="0.2">
      <c r="A153" s="260" t="s">
        <v>364</v>
      </c>
      <c r="B153" s="300">
        <v>217.43676237485258</v>
      </c>
      <c r="C153" s="300">
        <v>79.776279712074995</v>
      </c>
      <c r="D153" s="300">
        <v>18.645065373408436</v>
      </c>
      <c r="E153" s="300">
        <f t="shared" ref="E153:E154" si="239">SUM(B153:D153)</f>
        <v>315.85810746033599</v>
      </c>
      <c r="F153" s="300"/>
      <c r="G153" s="300">
        <v>220.65899999938924</v>
      </c>
      <c r="H153" s="300">
        <v>92.68700000068516</v>
      </c>
      <c r="I153" s="300">
        <v>10.546999999953007</v>
      </c>
      <c r="J153" s="300">
        <f t="shared" ref="J153:J154" si="240">SUM(G153:I153)</f>
        <v>323.89300000002743</v>
      </c>
      <c r="K153" s="300"/>
      <c r="L153" s="300">
        <v>224.07738423163147</v>
      </c>
      <c r="M153" s="300">
        <v>84.71414526112946</v>
      </c>
      <c r="N153" s="300">
        <v>17.031029204107664</v>
      </c>
      <c r="O153" s="300">
        <f t="shared" ref="O153:O154" si="241">SUM(L153:N153)</f>
        <v>325.82255869686855</v>
      </c>
      <c r="P153" s="300"/>
      <c r="Q153" s="300">
        <v>235.28999999992152</v>
      </c>
      <c r="R153" s="300">
        <v>88.767999999113286</v>
      </c>
      <c r="S153" s="300">
        <v>17.604000001116049</v>
      </c>
      <c r="T153" s="300">
        <f t="shared" ref="T153:T154" si="242">SUM(Q153:S153)</f>
        <v>341.66200000015084</v>
      </c>
      <c r="U153" s="300"/>
      <c r="V153" s="300">
        <v>247.83899999903997</v>
      </c>
      <c r="W153" s="300">
        <v>92.646999998809036</v>
      </c>
      <c r="X153" s="300">
        <v>18.602000001048257</v>
      </c>
      <c r="Y153" s="300">
        <f t="shared" ref="Y153:Y154" si="243">SUM(V153:X153)</f>
        <v>359.08799999889732</v>
      </c>
    </row>
    <row r="154" spans="1:25" x14ac:dyDescent="0.2">
      <c r="A154" s="264" t="s">
        <v>363</v>
      </c>
      <c r="B154" s="301">
        <f>SUM(B152:B153)</f>
        <v>338.5561870419765</v>
      </c>
      <c r="C154" s="301">
        <f t="shared" ref="C154" si="244">SUM(C152:C153)</f>
        <v>181.85663762572685</v>
      </c>
      <c r="D154" s="301">
        <f t="shared" ref="D154" si="245">SUM(D152:D153)</f>
        <v>50.006175332295811</v>
      </c>
      <c r="E154" s="301">
        <f t="shared" si="239"/>
        <v>570.41899999999919</v>
      </c>
      <c r="F154" s="301"/>
      <c r="G154" s="301">
        <f>SUM(G152:G153)</f>
        <v>357.05899999832934</v>
      </c>
      <c r="H154" s="301">
        <f t="shared" ref="H154" si="246">SUM(H152:H153)</f>
        <v>202.88800000076537</v>
      </c>
      <c r="I154" s="301">
        <f t="shared" ref="I154" si="247">SUM(I152:I153)</f>
        <v>50.431000000906103</v>
      </c>
      <c r="J154" s="301">
        <f t="shared" si="240"/>
        <v>610.37800000000084</v>
      </c>
      <c r="K154" s="301"/>
      <c r="L154" s="301">
        <f>SUM(L152:L153)</f>
        <v>351.52560277014874</v>
      </c>
      <c r="M154" s="301">
        <f t="shared" ref="M154" si="248">SUM(M152:M153)</f>
        <v>189.29932459569244</v>
      </c>
      <c r="N154" s="301">
        <f t="shared" ref="N154" si="249">SUM(N152:N153)</f>
        <v>42.359072634157968</v>
      </c>
      <c r="O154" s="301">
        <f t="shared" si="241"/>
        <v>583.18399999999917</v>
      </c>
      <c r="P154" s="301"/>
      <c r="Q154" s="301">
        <f>SUM(Q152:Q153)</f>
        <v>371.52300000071693</v>
      </c>
      <c r="R154" s="301">
        <f t="shared" ref="R154" si="250">SUM(R152:R153)</f>
        <v>196.52299999830984</v>
      </c>
      <c r="S154" s="301">
        <f t="shared" ref="S154" si="251">SUM(S152:S153)</f>
        <v>43.756000000973927</v>
      </c>
      <c r="T154" s="301">
        <f t="shared" si="242"/>
        <v>611.8020000000007</v>
      </c>
      <c r="U154" s="301"/>
      <c r="V154" s="301">
        <f>SUM(V152:V153)</f>
        <v>394.53500000061513</v>
      </c>
      <c r="W154" s="301">
        <f t="shared" ref="W154" si="252">SUM(W152:W153)</f>
        <v>202.26899999840469</v>
      </c>
      <c r="X154" s="301">
        <f t="shared" ref="X154" si="253">SUM(X152:X153)</f>
        <v>46.396000000980301</v>
      </c>
      <c r="Y154" s="301">
        <f t="shared" si="243"/>
        <v>643.20000000000016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74.807149288857872</v>
      </c>
      <c r="C161" s="300">
        <v>42.250810739005217</v>
      </c>
      <c r="D161" s="300">
        <v>1.7661703533395376</v>
      </c>
      <c r="E161" s="300">
        <f>SUM(B161:D161)</f>
        <v>118.82413038120262</v>
      </c>
      <c r="F161" s="300"/>
      <c r="G161" s="300">
        <v>84.50889807790449</v>
      </c>
      <c r="H161" s="300">
        <v>38.817323125262106</v>
      </c>
      <c r="I161" s="300">
        <v>4.9216989326214211</v>
      </c>
      <c r="J161" s="300">
        <f>SUM(G161:I161)</f>
        <v>128.24792013578801</v>
      </c>
      <c r="K161" s="300"/>
      <c r="L161" s="300">
        <v>89.912552801401347</v>
      </c>
      <c r="M161" s="300">
        <v>40.235041238537541</v>
      </c>
      <c r="N161" s="300">
        <v>6.9314137307595862</v>
      </c>
      <c r="O161" s="300">
        <f>SUM(L161:N161)</f>
        <v>137.07900777069847</v>
      </c>
      <c r="P161" s="300"/>
      <c r="Q161" s="300">
        <v>92.197992113222909</v>
      </c>
      <c r="R161" s="300">
        <v>41.342701817806685</v>
      </c>
      <c r="S161" s="300">
        <v>7.1165759038676315</v>
      </c>
      <c r="T161" s="300">
        <f>SUM(Q161:S161)</f>
        <v>140.65726983489722</v>
      </c>
      <c r="U161" s="300"/>
      <c r="V161" s="300">
        <v>92.687121797720948</v>
      </c>
      <c r="W161" s="300">
        <v>41.579917571275743</v>
      </c>
      <c r="X161" s="300">
        <v>7.2137792255869595</v>
      </c>
      <c r="Y161" s="300">
        <f>SUM(V161:X161)</f>
        <v>141.48081859458364</v>
      </c>
    </row>
    <row r="162" spans="1:25" x14ac:dyDescent="0.2">
      <c r="A162" s="260" t="s">
        <v>364</v>
      </c>
      <c r="B162" s="300">
        <v>93.932807250726228</v>
      </c>
      <c r="C162" s="300">
        <v>8.3636976594580972</v>
      </c>
      <c r="D162" s="300">
        <v>2.1093647086133354</v>
      </c>
      <c r="E162" s="300">
        <f t="shared" ref="E162:E163" si="254">SUM(B162:D162)</f>
        <v>104.40586961879767</v>
      </c>
      <c r="F162" s="300"/>
      <c r="G162" s="300">
        <v>103.97522782537257</v>
      </c>
      <c r="H162" s="300">
        <v>8.1011041950973972</v>
      </c>
      <c r="I162" s="300">
        <v>4.874747843742119</v>
      </c>
      <c r="J162" s="300">
        <f t="shared" ref="J162:J163" si="255">SUM(G162:I162)</f>
        <v>116.95107986421208</v>
      </c>
      <c r="K162" s="300"/>
      <c r="L162" s="300">
        <v>107.75818935905082</v>
      </c>
      <c r="M162" s="300">
        <v>8.9253680925335193</v>
      </c>
      <c r="N162" s="300">
        <v>6.3694347777169646</v>
      </c>
      <c r="O162" s="300">
        <f t="shared" ref="O162:O163" si="256">SUM(L162:N162)</f>
        <v>123.0529922293013</v>
      </c>
      <c r="P162" s="300"/>
      <c r="Q162" s="300">
        <v>108.26669168717818</v>
      </c>
      <c r="R162" s="300">
        <v>9.6453032762013997</v>
      </c>
      <c r="S162" s="300">
        <v>6.5377352017231125</v>
      </c>
      <c r="T162" s="300">
        <f t="shared" ref="T162:T163" si="257">SUM(Q162:S162)</f>
        <v>124.44973016510269</v>
      </c>
      <c r="U162" s="300"/>
      <c r="V162" s="300">
        <v>104.40862087768355</v>
      </c>
      <c r="W162" s="300">
        <v>10.695765947141096</v>
      </c>
      <c r="X162" s="300">
        <v>6.6427945805915085</v>
      </c>
      <c r="Y162" s="300">
        <f t="shared" ref="Y162:Y163" si="258">SUM(V162:X162)</f>
        <v>121.74718140541616</v>
      </c>
    </row>
    <row r="163" spans="1:25" x14ac:dyDescent="0.2">
      <c r="A163" s="264" t="s">
        <v>363</v>
      </c>
      <c r="B163" s="301">
        <f>SUM(B161:B162)</f>
        <v>168.73995653958411</v>
      </c>
      <c r="C163" s="301">
        <f t="shared" ref="C163" si="259">SUM(C161:C162)</f>
        <v>50.614508398463315</v>
      </c>
      <c r="D163" s="301">
        <f t="shared" ref="D163" si="260">SUM(D161:D162)</f>
        <v>3.8755350619528732</v>
      </c>
      <c r="E163" s="301">
        <f t="shared" si="254"/>
        <v>223.2300000000003</v>
      </c>
      <c r="F163" s="301"/>
      <c r="G163" s="301">
        <f>SUM(G161:G162)</f>
        <v>188.48412590327706</v>
      </c>
      <c r="H163" s="301">
        <f t="shared" ref="H163" si="261">SUM(H161:H162)</f>
        <v>46.918427320359505</v>
      </c>
      <c r="I163" s="301">
        <f t="shared" ref="I163" si="262">SUM(I161:I162)</f>
        <v>9.7964467763635401</v>
      </c>
      <c r="J163" s="301">
        <f t="shared" si="255"/>
        <v>245.19900000000013</v>
      </c>
      <c r="K163" s="301"/>
      <c r="L163" s="301">
        <f>SUM(L161:L162)</f>
        <v>197.67074216045216</v>
      </c>
      <c r="M163" s="301">
        <f t="shared" ref="M163" si="263">SUM(M161:M162)</f>
        <v>49.160409331071058</v>
      </c>
      <c r="N163" s="301">
        <f t="shared" ref="N163" si="264">SUM(N161:N162)</f>
        <v>13.300848508476552</v>
      </c>
      <c r="O163" s="301">
        <f t="shared" si="256"/>
        <v>260.13199999999978</v>
      </c>
      <c r="P163" s="301"/>
      <c r="Q163" s="301">
        <f>SUM(Q161:Q162)</f>
        <v>200.46468380040108</v>
      </c>
      <c r="R163" s="301">
        <f t="shared" ref="R163" si="265">SUM(R161:R162)</f>
        <v>50.988005094008088</v>
      </c>
      <c r="S163" s="301">
        <f t="shared" ref="S163" si="266">SUM(S161:S162)</f>
        <v>13.654311105590743</v>
      </c>
      <c r="T163" s="301">
        <f t="shared" si="257"/>
        <v>265.10699999999991</v>
      </c>
      <c r="U163" s="301"/>
      <c r="V163" s="301">
        <f>SUM(V161:V162)</f>
        <v>197.09574267540449</v>
      </c>
      <c r="W163" s="301">
        <f t="shared" ref="W163" si="267">SUM(W161:W162)</f>
        <v>52.275683518416841</v>
      </c>
      <c r="X163" s="301">
        <f t="shared" ref="X163" si="268">SUM(X161:X162)</f>
        <v>13.856573806178467</v>
      </c>
      <c r="Y163" s="301">
        <f t="shared" si="258"/>
        <v>263.22799999999978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132.07000000504277</v>
      </c>
      <c r="C170" s="300">
        <v>109.35599999389805</v>
      </c>
      <c r="D170" s="300">
        <v>34.067999999819556</v>
      </c>
      <c r="E170" s="300">
        <f>SUM(B170:D170)</f>
        <v>275.49399999876039</v>
      </c>
      <c r="F170" s="300"/>
      <c r="G170" s="300">
        <v>128.3053197029783</v>
      </c>
      <c r="H170" s="300">
        <v>112.41528009538084</v>
      </c>
      <c r="I170" s="300">
        <v>25.242062894854868</v>
      </c>
      <c r="J170" s="300">
        <f>SUM(G170:I170)</f>
        <v>265.96266269321399</v>
      </c>
      <c r="K170" s="300"/>
      <c r="L170" s="300">
        <v>127.41400000506694</v>
      </c>
      <c r="M170" s="300">
        <v>103.02499999103198</v>
      </c>
      <c r="N170" s="300">
        <v>50.254999998678713</v>
      </c>
      <c r="O170" s="300">
        <f>SUM(L170:N170)</f>
        <v>280.69399999477764</v>
      </c>
      <c r="P170" s="300"/>
      <c r="Q170" s="300">
        <v>126.11399999201214</v>
      </c>
      <c r="R170" s="300">
        <v>97.608999996451644</v>
      </c>
      <c r="S170" s="300">
        <v>49.203000003348954</v>
      </c>
      <c r="T170" s="300">
        <f>SUM(Q170:S170)</f>
        <v>272.92599999181272</v>
      </c>
      <c r="U170" s="300"/>
      <c r="V170" s="300">
        <v>134.74599999021262</v>
      </c>
      <c r="W170" s="300">
        <v>95.333999995854541</v>
      </c>
      <c r="X170" s="300">
        <v>50.311000003089731</v>
      </c>
      <c r="Y170" s="300">
        <f>SUM(V170:X170)</f>
        <v>280.39099998915685</v>
      </c>
    </row>
    <row r="171" spans="1:25" x14ac:dyDescent="0.2">
      <c r="A171" s="260" t="s">
        <v>364</v>
      </c>
      <c r="B171" s="300">
        <v>90.633000002967776</v>
      </c>
      <c r="C171" s="300">
        <v>31.084999997516363</v>
      </c>
      <c r="D171" s="300">
        <v>27.31700000075563</v>
      </c>
      <c r="E171" s="300">
        <f t="shared" ref="E171" si="269">SUM(B171:D171)</f>
        <v>149.03500000123978</v>
      </c>
      <c r="F171" s="300"/>
      <c r="G171" s="300">
        <v>80.940201678369704</v>
      </c>
      <c r="H171" s="300">
        <v>37.07609237842378</v>
      </c>
      <c r="I171" s="300">
        <v>17.358043249993138</v>
      </c>
      <c r="J171" s="300">
        <f t="shared" ref="J171:J172" si="270">SUM(G171:I171)</f>
        <v>135.37433730678663</v>
      </c>
      <c r="K171" s="300"/>
      <c r="L171" s="300">
        <v>87.295000004217897</v>
      </c>
      <c r="M171" s="300">
        <v>30.983000001145626</v>
      </c>
      <c r="N171" s="300">
        <v>29.955999999858506</v>
      </c>
      <c r="O171" s="300">
        <f t="shared" ref="O171:O172" si="271">SUM(L171:N171)</f>
        <v>148.23400000522201</v>
      </c>
      <c r="P171" s="300"/>
      <c r="Q171" s="300">
        <v>83.421000004637889</v>
      </c>
      <c r="R171" s="300">
        <v>30.401999998629087</v>
      </c>
      <c r="S171" s="300">
        <v>29.5680000049204</v>
      </c>
      <c r="T171" s="300">
        <f t="shared" ref="T171:T172" si="272">SUM(Q171:S171)</f>
        <v>143.39100000818738</v>
      </c>
      <c r="U171" s="300"/>
      <c r="V171" s="300">
        <v>83.028000006343007</v>
      </c>
      <c r="W171" s="300">
        <v>31.714999999084633</v>
      </c>
      <c r="X171" s="300">
        <v>31.118000005415578</v>
      </c>
      <c r="Y171" s="300">
        <f t="shared" ref="Y171:Y172" si="273">SUM(V171:X171)</f>
        <v>145.86100001084321</v>
      </c>
    </row>
    <row r="172" spans="1:25" x14ac:dyDescent="0.2">
      <c r="A172" s="264" t="s">
        <v>363</v>
      </c>
      <c r="B172" s="301">
        <f>SUM(B170:B171)</f>
        <v>222.70300000801055</v>
      </c>
      <c r="C172" s="301">
        <f t="shared" ref="C172" si="274">SUM(C170:C171)</f>
        <v>140.4409999914144</v>
      </c>
      <c r="D172" s="301">
        <f t="shared" ref="D172" si="275">SUM(D170:D171)</f>
        <v>61.385000000575189</v>
      </c>
      <c r="E172" s="301">
        <f>SUM(B172:D172)</f>
        <v>424.52900000000017</v>
      </c>
      <c r="F172" s="301"/>
      <c r="G172" s="301">
        <f>SUM(G170:G171)</f>
        <v>209.245521381348</v>
      </c>
      <c r="H172" s="301">
        <f t="shared" ref="H172" si="276">SUM(H170:H171)</f>
        <v>149.49137247380463</v>
      </c>
      <c r="I172" s="301">
        <f t="shared" ref="I172" si="277">SUM(I170:I171)</f>
        <v>42.600106144848006</v>
      </c>
      <c r="J172" s="301">
        <f t="shared" si="270"/>
        <v>401.33700000000061</v>
      </c>
      <c r="K172" s="301"/>
      <c r="L172" s="301">
        <f>SUM(L170:L171)</f>
        <v>214.70900000928484</v>
      </c>
      <c r="M172" s="301">
        <f t="shared" ref="M172" si="278">SUM(M170:M171)</f>
        <v>134.00799999217759</v>
      </c>
      <c r="N172" s="301">
        <f t="shared" ref="N172" si="279">SUM(N170:N171)</f>
        <v>80.210999998537218</v>
      </c>
      <c r="O172" s="301">
        <f t="shared" si="271"/>
        <v>428.92799999999966</v>
      </c>
      <c r="P172" s="301"/>
      <c r="Q172" s="301">
        <f>SUM(Q170:Q171)</f>
        <v>209.53499999665001</v>
      </c>
      <c r="R172" s="301">
        <f t="shared" ref="R172" si="280">SUM(R170:R171)</f>
        <v>128.01099999508074</v>
      </c>
      <c r="S172" s="301">
        <f t="shared" ref="S172" si="281">SUM(S170:S171)</f>
        <v>78.771000008269354</v>
      </c>
      <c r="T172" s="301">
        <f t="shared" si="272"/>
        <v>416.31700000000012</v>
      </c>
      <c r="U172" s="301"/>
      <c r="V172" s="301">
        <f>SUM(V170:V171)</f>
        <v>217.77399999655563</v>
      </c>
      <c r="W172" s="301">
        <f t="shared" ref="W172" si="282">SUM(W170:W171)</f>
        <v>127.04899999493918</v>
      </c>
      <c r="X172" s="301">
        <f t="shared" ref="X172" si="283">SUM(X170:X171)</f>
        <v>81.429000008505312</v>
      </c>
      <c r="Y172" s="301">
        <f t="shared" si="273"/>
        <v>426.25200000000018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231.62900000236823</v>
      </c>
      <c r="C179" s="300">
        <v>148.43299999875785</v>
      </c>
      <c r="D179" s="300">
        <v>26.684999998191721</v>
      </c>
      <c r="E179" s="300">
        <f>SUM(B179:D179)</f>
        <v>406.74699999931778</v>
      </c>
      <c r="F179" s="300"/>
      <c r="G179" s="300">
        <v>258.8725617295521</v>
      </c>
      <c r="H179" s="300">
        <v>140.9837613129325</v>
      </c>
      <c r="I179" s="300">
        <v>36.938937459748502</v>
      </c>
      <c r="J179" s="300">
        <f>SUM(G179:I179)</f>
        <v>436.79526050223313</v>
      </c>
      <c r="K179" s="300"/>
      <c r="L179" s="300">
        <v>264.21199999856066</v>
      </c>
      <c r="M179" s="300">
        <v>132.17499999688994</v>
      </c>
      <c r="N179" s="300">
        <v>29.778000002176622</v>
      </c>
      <c r="O179" s="300">
        <f>SUM(L179:N179)</f>
        <v>426.16499999762721</v>
      </c>
      <c r="P179" s="300"/>
      <c r="Q179" s="300">
        <v>279.42491794427036</v>
      </c>
      <c r="R179" s="300">
        <v>132.11043399406151</v>
      </c>
      <c r="S179" s="300">
        <v>32.316106162076444</v>
      </c>
      <c r="T179" s="300">
        <f>SUM(Q179:S179)</f>
        <v>443.85145810040831</v>
      </c>
      <c r="U179" s="300"/>
      <c r="V179" s="300">
        <v>293.2019999992624</v>
      </c>
      <c r="W179" s="300">
        <v>123.9809999958038</v>
      </c>
      <c r="X179" s="300">
        <v>35.213000000150615</v>
      </c>
      <c r="Y179" s="300">
        <f>SUM(V179:X179)</f>
        <v>452.39599999521681</v>
      </c>
    </row>
    <row r="180" spans="1:25" x14ac:dyDescent="0.2">
      <c r="A180" s="260" t="s">
        <v>364</v>
      </c>
      <c r="B180" s="300">
        <v>94.524999999703752</v>
      </c>
      <c r="C180" s="300">
        <v>23.736000000290257</v>
      </c>
      <c r="D180" s="300">
        <v>15.817000000688383</v>
      </c>
      <c r="E180" s="300">
        <f t="shared" ref="E180:E181" si="284">SUM(B180:D180)</f>
        <v>134.07800000068241</v>
      </c>
      <c r="F180" s="300"/>
      <c r="G180" s="300">
        <v>100.59682968884211</v>
      </c>
      <c r="H180" s="300">
        <v>32.980944163354785</v>
      </c>
      <c r="I180" s="300">
        <v>20.291965645570489</v>
      </c>
      <c r="J180" s="300">
        <f t="shared" ref="J180:J181" si="285">SUM(G180:I180)</f>
        <v>153.86973949776737</v>
      </c>
      <c r="K180" s="300"/>
      <c r="L180" s="300">
        <v>106.43900000096275</v>
      </c>
      <c r="M180" s="300">
        <v>29.707999999873206</v>
      </c>
      <c r="N180" s="300">
        <v>23.165000001536868</v>
      </c>
      <c r="O180" s="300">
        <f t="shared" ref="O180:O181" si="286">SUM(L180:N180)</f>
        <v>159.31200000237283</v>
      </c>
      <c r="P180" s="300"/>
      <c r="Q180" s="300">
        <v>110.56136320883692</v>
      </c>
      <c r="R180" s="300">
        <v>31.160102364450658</v>
      </c>
      <c r="S180" s="300">
        <v>23.233076326303731</v>
      </c>
      <c r="T180" s="300">
        <f t="shared" ref="T180:T181" si="287">SUM(Q180:S180)</f>
        <v>164.95454189959133</v>
      </c>
      <c r="U180" s="300"/>
      <c r="V180" s="300">
        <v>112.09200000238887</v>
      </c>
      <c r="W180" s="300">
        <v>32.382000000015239</v>
      </c>
      <c r="X180" s="300">
        <v>21.501000002379715</v>
      </c>
      <c r="Y180" s="300">
        <f t="shared" ref="Y180:Y181" si="288">SUM(V180:X180)</f>
        <v>165.97500000478385</v>
      </c>
    </row>
    <row r="181" spans="1:25" x14ac:dyDescent="0.2">
      <c r="A181" s="264" t="s">
        <v>363</v>
      </c>
      <c r="B181" s="301">
        <f>SUM(B179:B180)</f>
        <v>326.154000002072</v>
      </c>
      <c r="C181" s="301">
        <f t="shared" ref="C181" si="289">SUM(C179:C180)</f>
        <v>172.16899999904811</v>
      </c>
      <c r="D181" s="301">
        <f t="shared" ref="D181" si="290">SUM(D179:D180)</f>
        <v>42.501999998880102</v>
      </c>
      <c r="E181" s="301">
        <f t="shared" si="284"/>
        <v>540.82500000000027</v>
      </c>
      <c r="F181" s="301"/>
      <c r="G181" s="301">
        <f>SUM(G179:G180)</f>
        <v>359.4693914183942</v>
      </c>
      <c r="H181" s="301">
        <f t="shared" ref="H181" si="291">SUM(H179:H180)</f>
        <v>173.96470547628729</v>
      </c>
      <c r="I181" s="301">
        <f t="shared" ref="I181" si="292">SUM(I179:I180)</f>
        <v>57.230903105318987</v>
      </c>
      <c r="J181" s="301">
        <f t="shared" si="285"/>
        <v>590.66500000000042</v>
      </c>
      <c r="K181" s="301"/>
      <c r="L181" s="301">
        <f>SUM(L179:L180)</f>
        <v>370.65099999952338</v>
      </c>
      <c r="M181" s="301">
        <f t="shared" ref="M181" si="293">SUM(M179:M180)</f>
        <v>161.88299999676315</v>
      </c>
      <c r="N181" s="301">
        <f t="shared" ref="N181" si="294">SUM(N179:N180)</f>
        <v>52.943000003713493</v>
      </c>
      <c r="O181" s="301">
        <f t="shared" si="286"/>
        <v>585.47699999999998</v>
      </c>
      <c r="P181" s="301"/>
      <c r="Q181" s="301">
        <f>SUM(Q179:Q180)</f>
        <v>389.98628115310726</v>
      </c>
      <c r="R181" s="301">
        <f t="shared" ref="R181" si="295">SUM(R179:R180)</f>
        <v>163.27053635851217</v>
      </c>
      <c r="S181" s="301">
        <f t="shared" ref="S181" si="296">SUM(S179:S180)</f>
        <v>55.549182488380175</v>
      </c>
      <c r="T181" s="301">
        <f t="shared" si="287"/>
        <v>608.80599999999959</v>
      </c>
      <c r="U181" s="301"/>
      <c r="V181" s="301">
        <f>SUM(V179:V180)</f>
        <v>405.29400000165128</v>
      </c>
      <c r="W181" s="301">
        <f t="shared" ref="W181" si="297">SUM(W179:W180)</f>
        <v>156.36299999581905</v>
      </c>
      <c r="X181" s="301">
        <f t="shared" ref="X181" si="298">SUM(X179:X180)</f>
        <v>56.714000002530327</v>
      </c>
      <c r="Y181" s="301">
        <f t="shared" si="288"/>
        <v>618.37100000000078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31.144154804609087</v>
      </c>
      <c r="C188" s="300">
        <v>37.866188217466153</v>
      </c>
      <c r="D188" s="300">
        <v>26.245130454056245</v>
      </c>
      <c r="E188" s="300">
        <f>SUM(B188:D188)</f>
        <v>95.255473476131471</v>
      </c>
      <c r="F188" s="300"/>
      <c r="G188" s="300">
        <v>33.962650020776124</v>
      </c>
      <c r="H188" s="300">
        <v>38.842599734212271</v>
      </c>
      <c r="I188" s="300">
        <v>29.23969869048052</v>
      </c>
      <c r="J188" s="300">
        <f>SUM(G188:I188)</f>
        <v>102.04494844546892</v>
      </c>
      <c r="K188" s="300"/>
      <c r="L188" s="300">
        <v>34.126999999974522</v>
      </c>
      <c r="M188" s="300">
        <v>31.839999999662734</v>
      </c>
      <c r="N188" s="300">
        <v>52.949999999288337</v>
      </c>
      <c r="O188" s="300">
        <f>SUM(L188:N188)</f>
        <v>118.91699999892559</v>
      </c>
      <c r="P188" s="300"/>
      <c r="Q188" s="300">
        <v>36.94283959505016</v>
      </c>
      <c r="R188" s="300">
        <v>36.593841109457678</v>
      </c>
      <c r="S188" s="300">
        <v>56.823753272582891</v>
      </c>
      <c r="T188" s="300">
        <f>SUM(Q188:S188)</f>
        <v>130.36043397709074</v>
      </c>
      <c r="U188" s="300"/>
      <c r="V188" s="300">
        <v>37.96214979044931</v>
      </c>
      <c r="W188" s="300">
        <v>40.602160206593375</v>
      </c>
      <c r="X188" s="300">
        <v>64.373254002272517</v>
      </c>
      <c r="Y188" s="300">
        <f>SUM(V188:X188)</f>
        <v>142.93756399931522</v>
      </c>
    </row>
    <row r="189" spans="1:25" x14ac:dyDescent="0.2">
      <c r="A189" s="260" t="s">
        <v>364</v>
      </c>
      <c r="B189" s="300">
        <v>43.420215824018037</v>
      </c>
      <c r="C189" s="300">
        <v>23.792118261265863</v>
      </c>
      <c r="D189" s="300">
        <v>38.71519243858436</v>
      </c>
      <c r="E189" s="300">
        <f t="shared" ref="E189:E190" si="299">SUM(B189:D189)</f>
        <v>105.92752652386827</v>
      </c>
      <c r="F189" s="300"/>
      <c r="G189" s="300">
        <v>40.495582700309669</v>
      </c>
      <c r="H189" s="300">
        <v>24.740745051382401</v>
      </c>
      <c r="I189" s="300">
        <v>26.802723802839296</v>
      </c>
      <c r="J189" s="300">
        <f t="shared" ref="J189:J190" si="300">SUM(G189:I189)</f>
        <v>92.039051554531369</v>
      </c>
      <c r="K189" s="300"/>
      <c r="L189" s="300">
        <v>35.521999999982548</v>
      </c>
      <c r="M189" s="300">
        <v>23.770999999748177</v>
      </c>
      <c r="N189" s="300">
        <v>29.977000001344155</v>
      </c>
      <c r="O189" s="300">
        <f t="shared" ref="O189:O190" si="301">SUM(L189:N189)</f>
        <v>89.270000001074877</v>
      </c>
      <c r="P189" s="300"/>
      <c r="Q189" s="300">
        <v>40.183825522311786</v>
      </c>
      <c r="R189" s="300">
        <v>27.529880465144561</v>
      </c>
      <c r="S189" s="300">
        <v>32.235860035452873</v>
      </c>
      <c r="T189" s="300">
        <f t="shared" ref="T189:T190" si="302">SUM(Q189:S189)</f>
        <v>99.949566022909224</v>
      </c>
      <c r="U189" s="300"/>
      <c r="V189" s="300">
        <v>44.735176515034389</v>
      </c>
      <c r="W189" s="300">
        <v>31.281123427798459</v>
      </c>
      <c r="X189" s="300">
        <v>34.481136057851806</v>
      </c>
      <c r="Y189" s="300">
        <f t="shared" ref="Y189:Y190" si="303">SUM(V189:X189)</f>
        <v>110.49743600068464</v>
      </c>
    </row>
    <row r="190" spans="1:25" x14ac:dyDescent="0.2">
      <c r="A190" s="264" t="s">
        <v>363</v>
      </c>
      <c r="B190" s="301">
        <f>SUM(B188:B189)</f>
        <v>74.564370628627131</v>
      </c>
      <c r="C190" s="301">
        <f t="shared" ref="C190" si="304">SUM(C188:C189)</f>
        <v>61.658306478732015</v>
      </c>
      <c r="D190" s="301">
        <f t="shared" ref="D190" si="305">SUM(D188:D189)</f>
        <v>64.960322892640605</v>
      </c>
      <c r="E190" s="301">
        <f t="shared" si="299"/>
        <v>201.18299999999977</v>
      </c>
      <c r="F190" s="301"/>
      <c r="G190" s="301">
        <f>SUM(G188:G189)</f>
        <v>74.458232721085793</v>
      </c>
      <c r="H190" s="301">
        <f t="shared" ref="H190" si="306">SUM(H188:H189)</f>
        <v>63.583344785594676</v>
      </c>
      <c r="I190" s="301">
        <f t="shared" ref="I190" si="307">SUM(I188:I189)</f>
        <v>56.042422493319819</v>
      </c>
      <c r="J190" s="301">
        <f t="shared" si="300"/>
        <v>194.08400000000029</v>
      </c>
      <c r="K190" s="301"/>
      <c r="L190" s="301">
        <f>SUM(L188:L189)</f>
        <v>69.64899999995707</v>
      </c>
      <c r="M190" s="301">
        <f t="shared" ref="M190" si="308">SUM(M188:M189)</f>
        <v>55.610999999410907</v>
      </c>
      <c r="N190" s="301">
        <f t="shared" ref="N190" si="309">SUM(N188:N189)</f>
        <v>82.927000000632489</v>
      </c>
      <c r="O190" s="301">
        <f t="shared" si="301"/>
        <v>208.18700000000047</v>
      </c>
      <c r="P190" s="301"/>
      <c r="Q190" s="301">
        <f>SUM(Q188:Q189)</f>
        <v>77.126665117361938</v>
      </c>
      <c r="R190" s="301">
        <f t="shared" ref="R190" si="310">SUM(R188:R189)</f>
        <v>64.123721574602243</v>
      </c>
      <c r="S190" s="301">
        <f t="shared" ref="S190" si="311">SUM(S188:S189)</f>
        <v>89.059613308035765</v>
      </c>
      <c r="T190" s="301">
        <f t="shared" si="302"/>
        <v>230.30999999999995</v>
      </c>
      <c r="U190" s="301"/>
      <c r="V190" s="301">
        <f>SUM(V188:V189)</f>
        <v>82.697326305483699</v>
      </c>
      <c r="W190" s="301">
        <f t="shared" ref="W190" si="312">SUM(W188:W189)</f>
        <v>71.88328363439183</v>
      </c>
      <c r="X190" s="301">
        <f t="shared" ref="X190" si="313">SUM(X188:X189)</f>
        <v>98.854390060124331</v>
      </c>
      <c r="Y190" s="301">
        <f t="shared" si="303"/>
        <v>253.43499999999986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40.229999999731064</v>
      </c>
      <c r="C197" s="300">
        <v>31.138000000281799</v>
      </c>
      <c r="D197" s="300">
        <v>16.904000000289557</v>
      </c>
      <c r="E197" s="300">
        <f>SUM(B197:D197)</f>
        <v>88.272000000302427</v>
      </c>
      <c r="F197" s="300"/>
      <c r="G197" s="300">
        <v>51.402613425172781</v>
      </c>
      <c r="H197" s="300">
        <v>28.768343314349654</v>
      </c>
      <c r="I197" s="300">
        <v>21.291254084739442</v>
      </c>
      <c r="J197" s="300">
        <f>SUM(G197:I197)</f>
        <v>101.46221082426189</v>
      </c>
      <c r="K197" s="300"/>
      <c r="L197" s="300">
        <v>48.690258028994769</v>
      </c>
      <c r="M197" s="300">
        <v>26.498317313543101</v>
      </c>
      <c r="N197" s="300">
        <v>16.188415698596252</v>
      </c>
      <c r="O197" s="300">
        <f>SUM(L197:N197)</f>
        <v>91.376991041134119</v>
      </c>
      <c r="P197" s="300"/>
      <c r="Q197" s="300">
        <v>53.055425736031665</v>
      </c>
      <c r="R197" s="300">
        <v>29.381450918254767</v>
      </c>
      <c r="S197" s="300">
        <v>18.264523575490646</v>
      </c>
      <c r="T197" s="300">
        <f>SUM(Q197:S197)</f>
        <v>100.70140022977708</v>
      </c>
      <c r="U197" s="300"/>
      <c r="V197" s="300">
        <v>53.966808792100416</v>
      </c>
      <c r="W197" s="300">
        <v>30.304700344674828</v>
      </c>
      <c r="X197" s="300">
        <v>19.157707075432072</v>
      </c>
      <c r="Y197" s="300">
        <f>SUM(V197:X197)</f>
        <v>103.42921621220732</v>
      </c>
    </row>
    <row r="198" spans="1:25" x14ac:dyDescent="0.2">
      <c r="A198" s="260" t="s">
        <v>364</v>
      </c>
      <c r="B198" s="300">
        <v>45.129999999425472</v>
      </c>
      <c r="C198" s="300">
        <v>9.3760000000723291</v>
      </c>
      <c r="D198" s="300">
        <v>8.7310000001997956</v>
      </c>
      <c r="E198" s="300">
        <f t="shared" ref="E198:E199" si="314">SUM(B198:D198)</f>
        <v>63.236999999697602</v>
      </c>
      <c r="F198" s="300"/>
      <c r="G198" s="300">
        <v>34.612413055355859</v>
      </c>
      <c r="H198" s="300">
        <v>12.329147132941028</v>
      </c>
      <c r="I198" s="300">
        <v>19.188228987441402</v>
      </c>
      <c r="J198" s="300">
        <f t="shared" ref="J198:J199" si="315">SUM(G198:I198)</f>
        <v>66.129789175738296</v>
      </c>
      <c r="K198" s="300"/>
      <c r="L198" s="300">
        <v>34.749038850704707</v>
      </c>
      <c r="M198" s="300">
        <v>16.641455317761825</v>
      </c>
      <c r="N198" s="300">
        <v>17.321514790399387</v>
      </c>
      <c r="O198" s="300">
        <f t="shared" ref="O198:O199" si="316">SUM(L198:N198)</f>
        <v>68.712008958865923</v>
      </c>
      <c r="P198" s="300"/>
      <c r="Q198" s="300">
        <v>40.368367416662089</v>
      </c>
      <c r="R198" s="300">
        <v>18.652555943821834</v>
      </c>
      <c r="S198" s="300">
        <v>20.096676409738933</v>
      </c>
      <c r="T198" s="300">
        <f t="shared" ref="T198:T199" si="317">SUM(Q198:S198)</f>
        <v>79.117599770222853</v>
      </c>
      <c r="U198" s="300"/>
      <c r="V198" s="300">
        <v>45.070016030120378</v>
      </c>
      <c r="W198" s="300">
        <v>19.940776851816853</v>
      </c>
      <c r="X198" s="300">
        <v>22.342990905855633</v>
      </c>
      <c r="Y198" s="300">
        <f t="shared" ref="Y198:Y199" si="318">SUM(V198:X198)</f>
        <v>87.353783787792864</v>
      </c>
    </row>
    <row r="199" spans="1:25" x14ac:dyDescent="0.2">
      <c r="A199" s="264" t="s">
        <v>363</v>
      </c>
      <c r="B199" s="301">
        <f>SUM(B197:B198)</f>
        <v>85.359999999156543</v>
      </c>
      <c r="C199" s="301">
        <f t="shared" ref="C199" si="319">SUM(C197:C198)</f>
        <v>40.51400000035413</v>
      </c>
      <c r="D199" s="301">
        <f t="shared" ref="D199" si="320">SUM(D197:D198)</f>
        <v>25.635000000489352</v>
      </c>
      <c r="E199" s="301">
        <f t="shared" si="314"/>
        <v>151.50900000000001</v>
      </c>
      <c r="F199" s="301"/>
      <c r="G199" s="301">
        <f>SUM(G197:G198)</f>
        <v>86.015026480528633</v>
      </c>
      <c r="H199" s="301">
        <f t="shared" ref="H199" si="321">SUM(H197:H198)</f>
        <v>41.097490447290681</v>
      </c>
      <c r="I199" s="301">
        <f t="shared" ref="I199" si="322">SUM(I197:I198)</f>
        <v>40.479483072180841</v>
      </c>
      <c r="J199" s="301">
        <f t="shared" si="315"/>
        <v>167.59200000000016</v>
      </c>
      <c r="K199" s="301"/>
      <c r="L199" s="301">
        <f>SUM(L197:L198)</f>
        <v>83.439296879699469</v>
      </c>
      <c r="M199" s="301">
        <f t="shared" ref="M199" si="323">SUM(M197:M198)</f>
        <v>43.139772631304922</v>
      </c>
      <c r="N199" s="301">
        <f t="shared" ref="N199" si="324">SUM(N197:N198)</f>
        <v>33.509930488995636</v>
      </c>
      <c r="O199" s="301">
        <f t="shared" si="316"/>
        <v>160.08900000000003</v>
      </c>
      <c r="P199" s="301"/>
      <c r="Q199" s="301">
        <f>SUM(Q197:Q198)</f>
        <v>93.423793152693747</v>
      </c>
      <c r="R199" s="301">
        <f t="shared" ref="R199" si="325">SUM(R197:R198)</f>
        <v>48.034006862076602</v>
      </c>
      <c r="S199" s="301">
        <f t="shared" ref="S199" si="326">SUM(S197:S198)</f>
        <v>38.361199985229575</v>
      </c>
      <c r="T199" s="301">
        <f t="shared" si="317"/>
        <v>179.81899999999993</v>
      </c>
      <c r="U199" s="301"/>
      <c r="V199" s="301">
        <f>SUM(V197:V198)</f>
        <v>99.036824822220794</v>
      </c>
      <c r="W199" s="301">
        <f t="shared" ref="W199" si="327">SUM(W197:W198)</f>
        <v>50.245477196491677</v>
      </c>
      <c r="X199" s="301">
        <f t="shared" ref="X199" si="328">SUM(X197:X198)</f>
        <v>41.500697981287701</v>
      </c>
      <c r="Y199" s="301">
        <f t="shared" si="318"/>
        <v>190.78300000000019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London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1.2706942261491383</v>
      </c>
      <c r="N7">
        <f>'Ind T4'!C122</f>
        <v>0.5849677316024593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1.5992766583150519</v>
      </c>
      <c r="N9">
        <f>'Ind T4'!C120</f>
        <v>0.36507612779379528</v>
      </c>
    </row>
    <row r="10" spans="1:16" x14ac:dyDescent="0.2">
      <c r="L10" s="13" t="str">
        <f>'Ind T4'!A80</f>
        <v>Education</v>
      </c>
      <c r="M10">
        <f>'Ind T4'!B119</f>
        <v>0.20638775877135362</v>
      </c>
      <c r="N10">
        <f>'Ind T4'!C119</f>
        <v>-4.1713644145646711E-2</v>
      </c>
    </row>
    <row r="11" spans="1:16" x14ac:dyDescent="0.2">
      <c r="L11" s="13" t="str">
        <f>'Ind T4'!A79</f>
        <v>Public admin. and defence</v>
      </c>
      <c r="M11">
        <f>'Ind T4'!B118</f>
        <v>3.1070221582516933</v>
      </c>
      <c r="N11">
        <f>'Ind T4'!C118</f>
        <v>7.8906997074179586E-2</v>
      </c>
    </row>
    <row r="12" spans="1:16" x14ac:dyDescent="0.2">
      <c r="L12" s="1" t="str">
        <f>CONCATENATE("[",'Ind T4'!A78,"]")</f>
        <v>[Non-marketed services]</v>
      </c>
      <c r="M12">
        <f>'Ind T4'!B117</f>
        <v>1.406201142650465</v>
      </c>
      <c r="N12">
        <f>'Ind T4'!C117</f>
        <v>0.17216374367934328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1.1077886652180124</v>
      </c>
      <c r="N14" s="13">
        <f>'Ind T4'!C115</f>
        <v>1.1762422634180147</v>
      </c>
    </row>
    <row r="15" spans="1:16" x14ac:dyDescent="0.2">
      <c r="L15" s="13" t="str">
        <f>'Ind T4'!A75</f>
        <v>Arts and entertainment</v>
      </c>
      <c r="M15" s="13">
        <f>'Ind T4'!B114</f>
        <v>0.68678306546976486</v>
      </c>
      <c r="N15" s="13">
        <f>'Ind T4'!C114</f>
        <v>1.3197708714656642</v>
      </c>
    </row>
    <row r="16" spans="1:16" x14ac:dyDescent="0.2">
      <c r="L16" s="13" t="str">
        <f>'Ind T4'!A74</f>
        <v>Support services</v>
      </c>
      <c r="M16" s="13">
        <f>'Ind T4'!B113</f>
        <v>0.44361239892369841</v>
      </c>
      <c r="N16" s="13">
        <f>'Ind T4'!C113</f>
        <v>0.65515663908659594</v>
      </c>
    </row>
    <row r="17" spans="12:14" x14ac:dyDescent="0.2">
      <c r="L17" s="13" t="str">
        <f>'Ind T4'!A73</f>
        <v>Professional services</v>
      </c>
      <c r="M17" s="13">
        <f>'Ind T4'!B112</f>
        <v>0.51696529114093615</v>
      </c>
      <c r="N17" s="13">
        <f>'Ind T4'!C112</f>
        <v>0.76288446821111133</v>
      </c>
    </row>
    <row r="18" spans="12:14" x14ac:dyDescent="0.2">
      <c r="L18" s="13" t="str">
        <f>'Ind T4'!A72</f>
        <v>Real estate</v>
      </c>
      <c r="M18" s="13">
        <f>'Ind T4'!B111</f>
        <v>3.3436557440544634</v>
      </c>
      <c r="N18" s="13">
        <f>'Ind T4'!C111</f>
        <v>1.7413303613711406E-3</v>
      </c>
    </row>
    <row r="19" spans="12:14" x14ac:dyDescent="0.2">
      <c r="L19" t="str">
        <f>'Ind T4'!A71</f>
        <v>Finance and insurance</v>
      </c>
      <c r="M19">
        <f>'Ind T4'!B110</f>
        <v>1.6461429946260653</v>
      </c>
      <c r="N19">
        <f>'Ind T4'!C110</f>
        <v>0.1799134962899851</v>
      </c>
    </row>
    <row r="20" spans="12:14" x14ac:dyDescent="0.2">
      <c r="L20" t="str">
        <f>'Ind T4'!A70</f>
        <v>Information technology</v>
      </c>
      <c r="M20">
        <f>'Ind T4'!B109</f>
        <v>4.8935443518496546</v>
      </c>
      <c r="N20">
        <f>'Ind T4'!C109</f>
        <v>1.1200821936081296</v>
      </c>
    </row>
    <row r="21" spans="12:14" x14ac:dyDescent="0.2">
      <c r="L21" t="str">
        <f>'Ind T4'!A69</f>
        <v>Media</v>
      </c>
      <c r="M21">
        <f>'Ind T4'!B108</f>
        <v>0.90289964953205182</v>
      </c>
      <c r="N21">
        <f>'Ind T4'!C108</f>
        <v>0.46298715520591838</v>
      </c>
    </row>
    <row r="22" spans="12:14" x14ac:dyDescent="0.2">
      <c r="L22" s="1" t="str">
        <f>CONCATENATE("[",'Ind T4'!A68,"]")</f>
        <v>[Business and other services]</v>
      </c>
      <c r="M22">
        <f>'Ind T4'!B107</f>
        <v>1.3564301330708517</v>
      </c>
      <c r="N22">
        <f>'Ind T4'!C107</f>
        <v>0.71052325361486979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2.9375121945125482</v>
      </c>
      <c r="N24">
        <f>'Ind T4'!C105</f>
        <v>1.4780441169091718</v>
      </c>
    </row>
    <row r="25" spans="12:14" x14ac:dyDescent="0.2">
      <c r="L25" s="13" t="str">
        <f>'Ind T4'!A65</f>
        <v>Transport and storage</v>
      </c>
      <c r="M25">
        <f>'Ind T4'!B104</f>
        <v>2.203078486503296</v>
      </c>
      <c r="N25">
        <f>'Ind T4'!C104</f>
        <v>0.5144634803467385</v>
      </c>
    </row>
    <row r="26" spans="12:14" x14ac:dyDescent="0.2">
      <c r="L26" s="13" t="str">
        <f>'Ind T4'!A64</f>
        <v>Wholesale and retail trade</v>
      </c>
      <c r="M26">
        <f>'Ind T4'!B103</f>
        <v>-0.83218171306408406</v>
      </c>
      <c r="N26">
        <f>'Ind T4'!C103</f>
        <v>-6.9962946880708365E-2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0.94114813256638286</v>
      </c>
      <c r="N27">
        <f>'Ind T4'!C102</f>
        <v>0.5739406324331453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0.57112025952203993</v>
      </c>
      <c r="N29">
        <f>'Ind T4'!C100</f>
        <v>1.6318277471758957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0.51176129905909917</v>
      </c>
      <c r="N31">
        <f>'Ind T4'!C98</f>
        <v>-1.5232259500517875</v>
      </c>
    </row>
    <row r="32" spans="12:14" x14ac:dyDescent="0.2">
      <c r="L32" s="13" t="str">
        <f>'Ind T4'!A58</f>
        <v>Engineering</v>
      </c>
      <c r="M32">
        <f>'Ind T4'!B97</f>
        <v>7.0836368691014284</v>
      </c>
      <c r="N32">
        <f>'Ind T4'!C97</f>
        <v>2.0074552455320083</v>
      </c>
    </row>
    <row r="33" spans="12:14" x14ac:dyDescent="0.2">
      <c r="L33" s="13" t="str">
        <f>'Ind T4'!A57</f>
        <v>Food drink and tobacco</v>
      </c>
      <c r="M33">
        <f>'Ind T4'!B96</f>
        <v>9.3889019911432605</v>
      </c>
      <c r="N33">
        <f>'Ind T4'!C96</f>
        <v>-3.5495810530938865E-2</v>
      </c>
    </row>
    <row r="34" spans="12:14" x14ac:dyDescent="0.2">
      <c r="L34" s="1" t="str">
        <f>CONCATENATE("[",'Ind T4'!A56,"]")</f>
        <v>[Manufacturing]</v>
      </c>
      <c r="M34">
        <f>'Ind T4'!B95</f>
        <v>3.3676952817013994</v>
      </c>
      <c r="N34">
        <f>'Ind T4'!C95</f>
        <v>-0.64610937156980297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1.0868763062450437</v>
      </c>
      <c r="N36">
        <f>'Ind T4'!C93</f>
        <v>1.4993102586207341</v>
      </c>
    </row>
    <row r="37" spans="12:14" x14ac:dyDescent="0.2">
      <c r="L37" s="13" t="str">
        <f>'Ind T4'!A53</f>
        <v>Electricity and gas</v>
      </c>
      <c r="M37">
        <f>'Ind T4'!B92</f>
        <v>3.8333587274515857</v>
      </c>
      <c r="N37">
        <f>'Ind T4'!C92</f>
        <v>1.4474578660594872E-2</v>
      </c>
    </row>
    <row r="38" spans="12:14" x14ac:dyDescent="0.2">
      <c r="L38" s="13" t="str">
        <f>'Ind T4'!A52</f>
        <v>Mining and quarrying</v>
      </c>
      <c r="M38">
        <f>'Ind T4'!B91</f>
        <v>-8.6940602743634585</v>
      </c>
      <c r="N38">
        <f>'Ind T4'!C91</f>
        <v>-3.2629123631846557</v>
      </c>
    </row>
    <row r="39" spans="12:14" x14ac:dyDescent="0.2">
      <c r="L39" s="45" t="str">
        <f>'Ind T4'!A51</f>
        <v>Agriculture</v>
      </c>
      <c r="M39">
        <f>'Ind T4'!B90</f>
        <v>-9.4121051641489544</v>
      </c>
      <c r="N39">
        <f>'Ind T4'!C90</f>
        <v>0.41335465486074252</v>
      </c>
    </row>
    <row r="40" spans="12:14" x14ac:dyDescent="0.2">
      <c r="L40" s="1" t="str">
        <f>CONCATENATE("[",'Ind T4'!A50,"]")</f>
        <v>[Primary sector and utilities]</v>
      </c>
      <c r="M40">
        <f>'Ind T4'!B89</f>
        <v>0.48874927208206742</v>
      </c>
      <c r="N40">
        <f>'Ind T4'!C89</f>
        <v>0.62394668927396868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London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26.841999999999956</v>
      </c>
      <c r="N5" s="11">
        <f t="shared" ref="N5:AL5" si="1">SUM(N6:N9)</f>
        <v>30.844999999999963</v>
      </c>
      <c r="O5" s="11">
        <f t="shared" si="1"/>
        <v>31.376000000000019</v>
      </c>
      <c r="P5" s="11">
        <f t="shared" si="1"/>
        <v>27.444000000000013</v>
      </c>
      <c r="Q5" s="11">
        <f t="shared" si="1"/>
        <v>35.554000000000016</v>
      </c>
      <c r="R5" s="11">
        <f t="shared" si="1"/>
        <v>32.093999999999994</v>
      </c>
      <c r="S5" s="11">
        <f t="shared" si="1"/>
        <v>28.728999999999957</v>
      </c>
      <c r="T5" s="11">
        <f t="shared" si="1"/>
        <v>33.095000000000006</v>
      </c>
      <c r="U5" s="11">
        <f t="shared" si="1"/>
        <v>38.839000000000006</v>
      </c>
      <c r="V5" s="11">
        <f t="shared" si="1"/>
        <v>38.936999999999969</v>
      </c>
      <c r="W5" s="11">
        <f t="shared" si="1"/>
        <v>32.886000000000024</v>
      </c>
      <c r="X5" s="11">
        <f t="shared" si="1"/>
        <v>32.513999999999996</v>
      </c>
      <c r="Y5" s="11">
        <f t="shared" si="1"/>
        <v>32.275000000000034</v>
      </c>
      <c r="Z5" s="11">
        <f t="shared" si="1"/>
        <v>32.516000000000091</v>
      </c>
      <c r="AA5" s="11">
        <f t="shared" si="1"/>
        <v>33.267000000000003</v>
      </c>
      <c r="AB5" s="11">
        <f t="shared" si="1"/>
        <v>33.693000000000055</v>
      </c>
      <c r="AC5" s="11">
        <f t="shared" si="1"/>
        <v>34.026000000000003</v>
      </c>
      <c r="AD5" s="11">
        <f t="shared" si="1"/>
        <v>34.297999999999959</v>
      </c>
      <c r="AE5" s="11">
        <f t="shared" si="1"/>
        <v>34.535000000000032</v>
      </c>
      <c r="AF5" s="11">
        <f t="shared" si="1"/>
        <v>34.757999999999981</v>
      </c>
      <c r="AG5" s="11">
        <f t="shared" si="1"/>
        <v>34.987999999999971</v>
      </c>
      <c r="AH5" s="11">
        <f t="shared" si="1"/>
        <v>35.204999999999998</v>
      </c>
      <c r="AI5" s="11">
        <f t="shared" si="1"/>
        <v>35.422999999999938</v>
      </c>
      <c r="AJ5" s="11">
        <f t="shared" si="1"/>
        <v>35.643999999999977</v>
      </c>
      <c r="AK5" s="11">
        <f t="shared" si="1"/>
        <v>35.870999999999981</v>
      </c>
      <c r="AL5" s="11">
        <f t="shared" si="1"/>
        <v>36.102000000000018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5.6999999999999842E-2</v>
      </c>
      <c r="N6" s="11">
        <v>0.81400000000000305</v>
      </c>
      <c r="O6" s="11">
        <v>1.8810000000000018</v>
      </c>
      <c r="P6" s="11">
        <v>0.14699999999999996</v>
      </c>
      <c r="Q6" s="11">
        <v>2.6420000000000039</v>
      </c>
      <c r="R6" s="11">
        <v>1.6950000000000005</v>
      </c>
      <c r="S6" s="11">
        <v>0.11800000000000031</v>
      </c>
      <c r="T6" s="11">
        <v>3.5929999999999982</v>
      </c>
      <c r="U6" s="11">
        <v>2.3779999999999974</v>
      </c>
      <c r="V6" s="11">
        <v>4.5530000000000008</v>
      </c>
      <c r="W6" s="11">
        <v>1.0339999999999989</v>
      </c>
      <c r="X6" s="11">
        <v>1.041999999999998</v>
      </c>
      <c r="Y6" s="11">
        <v>1.0499999999999974</v>
      </c>
      <c r="Z6" s="11">
        <v>1.0609999999999995</v>
      </c>
      <c r="AA6" s="11">
        <v>1.0690000000000011</v>
      </c>
      <c r="AB6" s="11">
        <v>1.0710000000000013</v>
      </c>
      <c r="AC6" s="11">
        <v>1.0739999999999985</v>
      </c>
      <c r="AD6" s="11">
        <v>1.0760000000000018</v>
      </c>
      <c r="AE6" s="11">
        <v>1.0790000000000035</v>
      </c>
      <c r="AF6" s="11">
        <v>1.0810000000000002</v>
      </c>
      <c r="AG6" s="11">
        <v>1.085</v>
      </c>
      <c r="AH6" s="11">
        <v>1.0879999999999987</v>
      </c>
      <c r="AI6" s="11">
        <v>1.0909999999999986</v>
      </c>
      <c r="AJ6" s="11">
        <v>1.0940000000000027</v>
      </c>
      <c r="AK6" s="172">
        <v>1.0969999999999993</v>
      </c>
      <c r="AL6" s="11">
        <v>1.1000000000000001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2.7770000000000041</v>
      </c>
      <c r="N7" s="11">
        <v>3.1740000000000039</v>
      </c>
      <c r="O7" s="11">
        <v>4.8640000000000061</v>
      </c>
      <c r="P7" s="11">
        <v>4.3670000000000115</v>
      </c>
      <c r="Q7" s="11">
        <v>4.1910000000000043</v>
      </c>
      <c r="R7" s="11">
        <v>4.2609999999999957</v>
      </c>
      <c r="S7" s="11">
        <v>3.5220000000000073</v>
      </c>
      <c r="T7" s="11">
        <v>2.6299999999999963</v>
      </c>
      <c r="U7" s="11">
        <v>3.6150000000000015</v>
      </c>
      <c r="V7" s="11">
        <v>2.2420000000000018</v>
      </c>
      <c r="W7" s="11">
        <v>2.7040000000000015</v>
      </c>
      <c r="X7" s="11">
        <v>2.5719999999999956</v>
      </c>
      <c r="Y7" s="11">
        <v>2.5210000000000066</v>
      </c>
      <c r="Z7" s="11">
        <v>2.4060000000000032</v>
      </c>
      <c r="AA7" s="11">
        <v>2.2889999999999957</v>
      </c>
      <c r="AB7" s="11">
        <v>2.196999999999997</v>
      </c>
      <c r="AC7" s="11">
        <v>2.1240000000000001</v>
      </c>
      <c r="AD7" s="11">
        <v>2.0530000000000017</v>
      </c>
      <c r="AE7" s="11">
        <v>1.9889999999999983</v>
      </c>
      <c r="AF7" s="11">
        <v>1.9299999999999993</v>
      </c>
      <c r="AG7" s="11">
        <v>1.8790000000000009</v>
      </c>
      <c r="AH7" s="11">
        <v>1.8239999999999983</v>
      </c>
      <c r="AI7" s="11">
        <v>1.7730000000000006</v>
      </c>
      <c r="AJ7" s="11">
        <v>1.7259999999999991</v>
      </c>
      <c r="AK7" s="172">
        <v>1.6840000000000062</v>
      </c>
      <c r="AL7" s="11">
        <v>1.6439999999999995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5.530000000000002</v>
      </c>
      <c r="N8" s="11">
        <v>7.2690000000000099</v>
      </c>
      <c r="O8" s="11">
        <v>6.3220000000000116</v>
      </c>
      <c r="P8" s="11">
        <v>7.1819999999999817</v>
      </c>
      <c r="Q8" s="11">
        <v>8.5720000000000063</v>
      </c>
      <c r="R8" s="11">
        <v>10.292999999999994</v>
      </c>
      <c r="S8" s="11">
        <v>10.472999999999979</v>
      </c>
      <c r="T8" s="11">
        <v>9.9940000000000104</v>
      </c>
      <c r="U8" s="11">
        <v>17.84899999999999</v>
      </c>
      <c r="V8" s="11">
        <v>15.212999999999992</v>
      </c>
      <c r="W8" s="11">
        <v>12.423000000000002</v>
      </c>
      <c r="X8" s="11">
        <v>12.411000000000005</v>
      </c>
      <c r="Y8" s="11">
        <v>12.240000000000018</v>
      </c>
      <c r="Z8" s="11">
        <v>12.203000000000022</v>
      </c>
      <c r="AA8" s="11">
        <v>12.214999999999987</v>
      </c>
      <c r="AB8" s="11">
        <v>12.219000000000017</v>
      </c>
      <c r="AC8" s="11">
        <v>12.219000000000015</v>
      </c>
      <c r="AD8" s="11">
        <v>12.229999999999992</v>
      </c>
      <c r="AE8" s="11">
        <v>12.240000000000022</v>
      </c>
      <c r="AF8" s="11">
        <v>12.257000000000003</v>
      </c>
      <c r="AG8" s="11">
        <v>12.283000000000014</v>
      </c>
      <c r="AH8" s="11">
        <v>12.31200000000003</v>
      </c>
      <c r="AI8" s="11">
        <v>12.343000000000014</v>
      </c>
      <c r="AJ8" s="11">
        <v>12.377000000000013</v>
      </c>
      <c r="AK8" s="172">
        <v>12.411999999999972</v>
      </c>
      <c r="AL8" s="11">
        <v>12.450000000000031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18.477999999999952</v>
      </c>
      <c r="N9" s="11">
        <v>19.587999999999944</v>
      </c>
      <c r="O9" s="11">
        <v>18.308999999999997</v>
      </c>
      <c r="P9" s="11">
        <v>15.748000000000019</v>
      </c>
      <c r="Q9" s="11">
        <v>20.149000000000001</v>
      </c>
      <c r="R9" s="11">
        <v>15.845000000000004</v>
      </c>
      <c r="S9" s="11">
        <v>14.615999999999971</v>
      </c>
      <c r="T9" s="11">
        <v>16.878</v>
      </c>
      <c r="U9" s="11">
        <v>14.997000000000016</v>
      </c>
      <c r="V9" s="11">
        <v>16.92899999999997</v>
      </c>
      <c r="W9" s="11">
        <v>16.725000000000026</v>
      </c>
      <c r="X9" s="11">
        <v>16.488999999999994</v>
      </c>
      <c r="Y9" s="11">
        <v>16.464000000000013</v>
      </c>
      <c r="Z9" s="11">
        <v>16.846000000000064</v>
      </c>
      <c r="AA9" s="11">
        <v>17.694000000000017</v>
      </c>
      <c r="AB9" s="11">
        <v>18.206000000000035</v>
      </c>
      <c r="AC9" s="11">
        <v>18.608999999999991</v>
      </c>
      <c r="AD9" s="11">
        <v>18.938999999999968</v>
      </c>
      <c r="AE9" s="11">
        <v>19.227000000000007</v>
      </c>
      <c r="AF9" s="11">
        <v>19.489999999999977</v>
      </c>
      <c r="AG9" s="11">
        <v>19.740999999999957</v>
      </c>
      <c r="AH9" s="11">
        <v>19.980999999999973</v>
      </c>
      <c r="AI9" s="11">
        <v>20.215999999999923</v>
      </c>
      <c r="AJ9" s="11">
        <v>20.446999999999964</v>
      </c>
      <c r="AK9" s="172">
        <v>20.678000000000001</v>
      </c>
      <c r="AL9" s="11">
        <v>20.907999999999987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130.01399999999992</v>
      </c>
      <c r="N11" s="11">
        <f t="shared" si="2"/>
        <v>122.61200000000018</v>
      </c>
      <c r="O11" s="11">
        <f t="shared" si="2"/>
        <v>127.99900000000014</v>
      </c>
      <c r="P11" s="11">
        <f t="shared" si="2"/>
        <v>123.20600000000016</v>
      </c>
      <c r="Q11" s="11">
        <f t="shared" si="2"/>
        <v>141.54599999999991</v>
      </c>
      <c r="R11" s="11">
        <f t="shared" ref="R11" si="3">SUM(R12:R14)</f>
        <v>123.95999999999989</v>
      </c>
      <c r="S11" s="11">
        <f t="shared" ref="S11" si="4">SUM(S12:S14)</f>
        <v>136.45899999999992</v>
      </c>
      <c r="T11" s="11">
        <f t="shared" ref="T11" si="5">SUM(T12:T14)</f>
        <v>122.89899999999999</v>
      </c>
      <c r="U11" s="11">
        <f t="shared" ref="U11" si="6">SUM(U12:U14)</f>
        <v>138.23599999999971</v>
      </c>
      <c r="V11" s="11">
        <f t="shared" ref="V11" si="7">SUM(V12:V14)</f>
        <v>135.22900000000001</v>
      </c>
      <c r="W11" s="11">
        <f t="shared" ref="W11" si="8">SUM(W12:W14)</f>
        <v>146.28700000000015</v>
      </c>
      <c r="X11" s="11">
        <f t="shared" ref="X11" si="9">SUM(X12:X14)</f>
        <v>146.67699999999979</v>
      </c>
      <c r="Y11" s="11">
        <f t="shared" ref="Y11" si="10">SUM(Y12:Y14)</f>
        <v>145.71299999999968</v>
      </c>
      <c r="Z11" s="11">
        <f t="shared" ref="Z11" si="11">SUM(Z12:Z14)</f>
        <v>144.85599999999999</v>
      </c>
      <c r="AA11" s="11">
        <f t="shared" ref="AA11" si="12">SUM(AA12:AA14)</f>
        <v>144.28200000000018</v>
      </c>
      <c r="AB11" s="11">
        <f t="shared" ref="AB11" si="13">SUM(AB12:AB14)</f>
        <v>143.13200000000012</v>
      </c>
      <c r="AC11" s="11">
        <f t="shared" ref="AC11" si="14">SUM(AC12:AC14)</f>
        <v>141.95999999999989</v>
      </c>
      <c r="AD11" s="11">
        <f>SUM(AD12:AD14)</f>
        <v>140.76800000000003</v>
      </c>
      <c r="AE11" s="11">
        <f t="shared" ref="AE11" si="15">SUM(AE12:AE14)</f>
        <v>139.6160000000003</v>
      </c>
      <c r="AF11" s="11">
        <f t="shared" ref="AF11" si="16">SUM(AF12:AF14)</f>
        <v>138.50299999999982</v>
      </c>
      <c r="AG11" s="11">
        <f t="shared" ref="AG11:AL11" si="17">SUM(AG12:AG14)</f>
        <v>137.52100000000007</v>
      </c>
      <c r="AH11" s="11">
        <f t="shared" si="17"/>
        <v>136.49899999999985</v>
      </c>
      <c r="AI11" s="11">
        <f t="shared" si="17"/>
        <v>135.51</v>
      </c>
      <c r="AJ11" s="11">
        <f t="shared" si="17"/>
        <v>134.55199999999999</v>
      </c>
      <c r="AK11" s="11">
        <f t="shared" si="17"/>
        <v>133.62399999999991</v>
      </c>
      <c r="AL11" s="11">
        <f t="shared" si="17"/>
        <v>132.73300000000012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26.489000000000015</v>
      </c>
      <c r="N12" s="11">
        <v>26.381000000000064</v>
      </c>
      <c r="O12" s="11">
        <v>32.390000000000065</v>
      </c>
      <c r="P12" s="11">
        <v>34.528999999999989</v>
      </c>
      <c r="Q12" s="11">
        <v>33.071000000000026</v>
      </c>
      <c r="R12" s="11">
        <v>28.489999999999913</v>
      </c>
      <c r="S12" s="11">
        <v>29.542999999999971</v>
      </c>
      <c r="T12" s="11">
        <v>36.13099999999995</v>
      </c>
      <c r="U12" s="11">
        <v>37.307000000000066</v>
      </c>
      <c r="V12" s="11">
        <v>43.140000000000036</v>
      </c>
      <c r="W12" s="11">
        <v>44.622999999999905</v>
      </c>
      <c r="X12" s="11">
        <v>44.769999999999783</v>
      </c>
      <c r="Y12" s="11">
        <v>44.961999999999854</v>
      </c>
      <c r="Z12" s="11">
        <v>45.350000000000009</v>
      </c>
      <c r="AA12" s="11">
        <v>45.416999999999994</v>
      </c>
      <c r="AB12" s="11">
        <v>45.28900000000003</v>
      </c>
      <c r="AC12" s="11">
        <v>45.252000000000059</v>
      </c>
      <c r="AD12" s="11">
        <v>45.183000000000106</v>
      </c>
      <c r="AE12" s="11">
        <v>45.092000000000027</v>
      </c>
      <c r="AF12" s="11">
        <v>44.993999999999943</v>
      </c>
      <c r="AG12" s="11">
        <v>44.906999999999947</v>
      </c>
      <c r="AH12" s="11">
        <v>44.81599999999996</v>
      </c>
      <c r="AI12" s="11">
        <v>44.720000000000049</v>
      </c>
      <c r="AJ12" s="11">
        <v>44.615999999999978</v>
      </c>
      <c r="AK12" s="172">
        <v>44.503999999999948</v>
      </c>
      <c r="AL12" s="11">
        <v>44.386000000000017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11.423000000000023</v>
      </c>
      <c r="N13" s="11">
        <v>12.034000000000001</v>
      </c>
      <c r="O13" s="11">
        <v>14.659000000000022</v>
      </c>
      <c r="P13" s="11">
        <v>13.124000000000008</v>
      </c>
      <c r="Q13" s="11">
        <v>11.824999999999983</v>
      </c>
      <c r="R13" s="11">
        <v>9.7490000000000059</v>
      </c>
      <c r="S13" s="11">
        <v>12.442000000000034</v>
      </c>
      <c r="T13" s="11">
        <v>9.3659999999999535</v>
      </c>
      <c r="U13" s="11">
        <v>10.546999999999986</v>
      </c>
      <c r="V13" s="11">
        <v>13.439999999999996</v>
      </c>
      <c r="W13" s="11">
        <v>13.726999999999988</v>
      </c>
      <c r="X13" s="11">
        <v>14.945000000000014</v>
      </c>
      <c r="Y13" s="11">
        <v>15.507999999999994</v>
      </c>
      <c r="Z13" s="11">
        <v>16.252999999999989</v>
      </c>
      <c r="AA13" s="11">
        <v>16.956999999999979</v>
      </c>
      <c r="AB13" s="11">
        <v>17.335000000000004</v>
      </c>
      <c r="AC13" s="11">
        <v>17.444000000000013</v>
      </c>
      <c r="AD13" s="11">
        <v>17.548000000000016</v>
      </c>
      <c r="AE13" s="11">
        <v>17.649000000000004</v>
      </c>
      <c r="AF13" s="11">
        <v>17.747999999999948</v>
      </c>
      <c r="AG13" s="11">
        <v>17.89400000000003</v>
      </c>
      <c r="AH13" s="11">
        <v>18.020999999999969</v>
      </c>
      <c r="AI13" s="11">
        <v>18.144999999999964</v>
      </c>
      <c r="AJ13" s="11">
        <v>18.264999999999958</v>
      </c>
      <c r="AK13" s="172">
        <v>18.382000000000019</v>
      </c>
      <c r="AL13" s="11">
        <v>18.494999999999958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92.10199999999989</v>
      </c>
      <c r="N14" s="11">
        <v>84.197000000000116</v>
      </c>
      <c r="O14" s="11">
        <v>80.95000000000006</v>
      </c>
      <c r="P14" s="11">
        <v>75.553000000000168</v>
      </c>
      <c r="Q14" s="11">
        <v>96.649999999999892</v>
      </c>
      <c r="R14" s="11">
        <v>85.720999999999975</v>
      </c>
      <c r="S14" s="11">
        <v>94.473999999999918</v>
      </c>
      <c r="T14" s="11">
        <v>77.402000000000086</v>
      </c>
      <c r="U14" s="11">
        <v>90.381999999999636</v>
      </c>
      <c r="V14" s="11">
        <v>78.648999999999987</v>
      </c>
      <c r="W14" s="11">
        <v>87.937000000000253</v>
      </c>
      <c r="X14" s="11">
        <v>86.962000000000003</v>
      </c>
      <c r="Y14" s="11">
        <v>85.242999999999839</v>
      </c>
      <c r="Z14" s="11">
        <v>83.253</v>
      </c>
      <c r="AA14" s="11">
        <v>81.9080000000002</v>
      </c>
      <c r="AB14" s="11">
        <v>80.508000000000095</v>
      </c>
      <c r="AC14" s="11">
        <v>79.263999999999825</v>
      </c>
      <c r="AD14" s="11">
        <v>78.036999999999907</v>
      </c>
      <c r="AE14" s="11">
        <v>76.87500000000027</v>
      </c>
      <c r="AF14" s="11">
        <v>75.760999999999925</v>
      </c>
      <c r="AG14" s="11">
        <v>74.720000000000113</v>
      </c>
      <c r="AH14" s="11">
        <v>73.661999999999921</v>
      </c>
      <c r="AI14" s="11">
        <v>72.644999999999982</v>
      </c>
      <c r="AJ14" s="11">
        <v>71.671000000000049</v>
      </c>
      <c r="AK14" s="172">
        <v>70.737999999999943</v>
      </c>
      <c r="AL14" s="11">
        <v>69.85200000000016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230.90500000000009</v>
      </c>
      <c r="N16" s="11">
        <v>241.44200000000021</v>
      </c>
      <c r="O16" s="11">
        <v>272.10000000000002</v>
      </c>
      <c r="P16" s="11">
        <v>286.80000000000024</v>
      </c>
      <c r="Q16" s="11">
        <v>281.77999999999997</v>
      </c>
      <c r="R16" s="11">
        <v>289.43299999999971</v>
      </c>
      <c r="S16" s="11">
        <v>318.72499999999945</v>
      </c>
      <c r="T16" s="11">
        <v>345.41700000000071</v>
      </c>
      <c r="U16" s="11">
        <v>316.56800000000084</v>
      </c>
      <c r="V16" s="11">
        <v>319.71499999999969</v>
      </c>
      <c r="W16" s="11">
        <v>297.79299999999944</v>
      </c>
      <c r="X16" s="11">
        <v>297.18899999999991</v>
      </c>
      <c r="Y16" s="11">
        <v>303.41200000000003</v>
      </c>
      <c r="Z16" s="11">
        <v>315.76</v>
      </c>
      <c r="AA16" s="11">
        <v>325.56799999999834</v>
      </c>
      <c r="AB16" s="11">
        <v>330.63299999999947</v>
      </c>
      <c r="AC16" s="11">
        <v>335.4070000000001</v>
      </c>
      <c r="AD16" s="11">
        <v>339.536</v>
      </c>
      <c r="AE16" s="11">
        <v>344.0780000000006</v>
      </c>
      <c r="AF16" s="11">
        <v>348.50400000000042</v>
      </c>
      <c r="AG16" s="11">
        <v>353.38799999999969</v>
      </c>
      <c r="AH16" s="11">
        <v>358.39199999999971</v>
      </c>
      <c r="AI16" s="11">
        <v>363.53599999999989</v>
      </c>
      <c r="AJ16" s="11">
        <v>368.80199999999871</v>
      </c>
      <c r="AK16" s="172">
        <v>374.16800000000092</v>
      </c>
      <c r="AL16" s="11">
        <v>379.63000000000005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1148.8539999999989</v>
      </c>
      <c r="N18" s="11">
        <f t="shared" ref="N18:AL18" si="18">SUM(N19:N21)</f>
        <v>1152.0189999999975</v>
      </c>
      <c r="O18" s="11">
        <f t="shared" si="18"/>
        <v>1243.2269999999983</v>
      </c>
      <c r="P18" s="11">
        <f t="shared" si="18"/>
        <v>1223.6209999999978</v>
      </c>
      <c r="Q18" s="11">
        <f t="shared" si="18"/>
        <v>1286.9299999999967</v>
      </c>
      <c r="R18" s="11">
        <f t="shared" si="18"/>
        <v>1323.0439999999994</v>
      </c>
      <c r="S18" s="11">
        <f t="shared" si="18"/>
        <v>1323.9529999999997</v>
      </c>
      <c r="T18" s="11">
        <f t="shared" si="18"/>
        <v>1374.2390000000007</v>
      </c>
      <c r="U18" s="11">
        <f t="shared" si="18"/>
        <v>1388.8210000000013</v>
      </c>
      <c r="V18" s="11">
        <f t="shared" si="18"/>
        <v>1418.2639999999992</v>
      </c>
      <c r="W18" s="11">
        <f t="shared" si="18"/>
        <v>1386.4860000000006</v>
      </c>
      <c r="X18" s="11">
        <f t="shared" si="18"/>
        <v>1378.2590000000009</v>
      </c>
      <c r="Y18" s="11">
        <f t="shared" si="18"/>
        <v>1387.373</v>
      </c>
      <c r="Z18" s="11">
        <f t="shared" si="18"/>
        <v>1404.4679999999992</v>
      </c>
      <c r="AA18" s="11">
        <f t="shared" si="18"/>
        <v>1420.1219999999996</v>
      </c>
      <c r="AB18" s="11">
        <f t="shared" si="18"/>
        <v>1432.0209999999997</v>
      </c>
      <c r="AC18" s="11">
        <f t="shared" si="18"/>
        <v>1441.2970000000009</v>
      </c>
      <c r="AD18" s="11">
        <f t="shared" si="18"/>
        <v>1449.5230000000001</v>
      </c>
      <c r="AE18" s="11">
        <f t="shared" si="18"/>
        <v>1457.337</v>
      </c>
      <c r="AF18" s="11">
        <f t="shared" si="18"/>
        <v>1464.9050000000022</v>
      </c>
      <c r="AG18" s="11">
        <f t="shared" si="18"/>
        <v>1472.6150000000021</v>
      </c>
      <c r="AH18" s="11">
        <f t="shared" si="18"/>
        <v>1480.2659999999996</v>
      </c>
      <c r="AI18" s="11">
        <f t="shared" si="18"/>
        <v>1487.8519999999996</v>
      </c>
      <c r="AJ18" s="11">
        <f t="shared" si="18"/>
        <v>1495.5669999999991</v>
      </c>
      <c r="AK18" s="11">
        <f t="shared" si="18"/>
        <v>1503.1679999999992</v>
      </c>
      <c r="AL18" s="11">
        <f t="shared" si="18"/>
        <v>1510.7670000000007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575.3319999999992</v>
      </c>
      <c r="N19" s="11">
        <v>572.13299999999856</v>
      </c>
      <c r="O19" s="11">
        <v>635.21599999999955</v>
      </c>
      <c r="P19" s="11">
        <v>601.66199999999822</v>
      </c>
      <c r="Q19" s="11">
        <v>631.93899999999644</v>
      </c>
      <c r="R19" s="11">
        <v>665.94500000000016</v>
      </c>
      <c r="S19" s="11">
        <v>628.4000000000002</v>
      </c>
      <c r="T19" s="11">
        <v>657.48300000000143</v>
      </c>
      <c r="U19" s="11">
        <v>667.76300000000083</v>
      </c>
      <c r="V19" s="11">
        <v>638.43500000000029</v>
      </c>
      <c r="W19" s="11">
        <v>638.69300000000055</v>
      </c>
      <c r="X19" s="11">
        <v>632.96900000000039</v>
      </c>
      <c r="Y19" s="11">
        <v>629.88400000000024</v>
      </c>
      <c r="Z19" s="11">
        <v>630.80700000000047</v>
      </c>
      <c r="AA19" s="11">
        <v>631.37700000000029</v>
      </c>
      <c r="AB19" s="11">
        <v>631.94300000000044</v>
      </c>
      <c r="AC19" s="11">
        <v>631.9620000000001</v>
      </c>
      <c r="AD19" s="11">
        <v>631.74699999999893</v>
      </c>
      <c r="AE19" s="11">
        <v>631.48799999999949</v>
      </c>
      <c r="AF19" s="11">
        <v>631.20400000000109</v>
      </c>
      <c r="AG19" s="11">
        <v>631.01800000000162</v>
      </c>
      <c r="AH19" s="11">
        <v>630.95999999999981</v>
      </c>
      <c r="AI19" s="11">
        <v>630.95300000000043</v>
      </c>
      <c r="AJ19" s="11">
        <v>631.2639999999999</v>
      </c>
      <c r="AK19" s="172">
        <v>631.60700000000031</v>
      </c>
      <c r="AL19" s="11">
        <v>632.02300000000048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250.13000000000008</v>
      </c>
      <c r="N20" s="11">
        <v>262.70399999999944</v>
      </c>
      <c r="O20" s="11">
        <v>264.96199999999902</v>
      </c>
      <c r="P20" s="11">
        <v>264.02600000000052</v>
      </c>
      <c r="Q20" s="11">
        <v>274.42199999999974</v>
      </c>
      <c r="R20" s="11">
        <v>286.78999999999985</v>
      </c>
      <c r="S20" s="11">
        <v>288.09499999999986</v>
      </c>
      <c r="T20" s="11">
        <v>315.93799999999931</v>
      </c>
      <c r="U20" s="11">
        <v>277.60500000000008</v>
      </c>
      <c r="V20" s="11">
        <v>321.0449999999995</v>
      </c>
      <c r="W20" s="11">
        <v>319.80400000000003</v>
      </c>
      <c r="X20" s="11">
        <v>335.45300000000049</v>
      </c>
      <c r="Y20" s="11">
        <v>340.72100000000012</v>
      </c>
      <c r="Z20" s="11">
        <v>342.67899999999912</v>
      </c>
      <c r="AA20" s="11">
        <v>344.09400000000005</v>
      </c>
      <c r="AB20" s="11">
        <v>344.99999999999955</v>
      </c>
      <c r="AC20" s="11">
        <v>345.11000000000075</v>
      </c>
      <c r="AD20" s="11">
        <v>345.16400000000095</v>
      </c>
      <c r="AE20" s="11">
        <v>345.19900000000024</v>
      </c>
      <c r="AF20" s="11">
        <v>345.26000000000062</v>
      </c>
      <c r="AG20" s="11">
        <v>345.39799999999917</v>
      </c>
      <c r="AH20" s="11">
        <v>345.45799999999912</v>
      </c>
      <c r="AI20" s="11">
        <v>345.48699999999997</v>
      </c>
      <c r="AJ20" s="11">
        <v>345.47799999999995</v>
      </c>
      <c r="AK20" s="172">
        <v>345.43699999999882</v>
      </c>
      <c r="AL20" s="11">
        <v>345.39200000000017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323.39199999999965</v>
      </c>
      <c r="N21" s="11">
        <v>317.18199999999962</v>
      </c>
      <c r="O21" s="11">
        <v>343.04899999999981</v>
      </c>
      <c r="P21" s="11">
        <v>357.93299999999903</v>
      </c>
      <c r="Q21" s="11">
        <v>380.56900000000047</v>
      </c>
      <c r="R21" s="11">
        <v>370.30899999999929</v>
      </c>
      <c r="S21" s="11">
        <v>407.45799999999969</v>
      </c>
      <c r="T21" s="11">
        <v>400.81799999999993</v>
      </c>
      <c r="U21" s="11">
        <v>443.45300000000037</v>
      </c>
      <c r="V21" s="11">
        <v>458.78399999999942</v>
      </c>
      <c r="W21" s="11">
        <v>427.98900000000009</v>
      </c>
      <c r="X21" s="11">
        <v>409.8370000000001</v>
      </c>
      <c r="Y21" s="11">
        <v>416.76799999999974</v>
      </c>
      <c r="Z21" s="11">
        <v>430.98199999999957</v>
      </c>
      <c r="AA21" s="11">
        <v>444.65099999999927</v>
      </c>
      <c r="AB21" s="11">
        <v>455.07799999999969</v>
      </c>
      <c r="AC21" s="11">
        <v>464.22500000000025</v>
      </c>
      <c r="AD21" s="11">
        <v>472.61200000000019</v>
      </c>
      <c r="AE21" s="11">
        <v>480.65000000000032</v>
      </c>
      <c r="AF21" s="11">
        <v>488.44100000000043</v>
      </c>
      <c r="AG21" s="11">
        <v>496.19900000000121</v>
      </c>
      <c r="AH21" s="11">
        <v>503.84800000000075</v>
      </c>
      <c r="AI21" s="11">
        <v>511.41199999999918</v>
      </c>
      <c r="AJ21" s="11">
        <v>518.82499999999925</v>
      </c>
      <c r="AK21" s="172">
        <v>526.12400000000014</v>
      </c>
      <c r="AL21" s="11">
        <v>533.3520000000002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2228.275999999998</v>
      </c>
      <c r="N23" s="11">
        <f t="shared" ref="N23:AL23" si="19">SUM(N24:N31)</f>
        <v>2251.1530000000007</v>
      </c>
      <c r="O23" s="11">
        <f t="shared" si="19"/>
        <v>2319.3570000000027</v>
      </c>
      <c r="P23" s="11">
        <f t="shared" si="19"/>
        <v>2404.3230000000003</v>
      </c>
      <c r="Q23" s="11">
        <f t="shared" si="19"/>
        <v>2556.2549999999987</v>
      </c>
      <c r="R23" s="11">
        <f t="shared" si="19"/>
        <v>2621.7690000000025</v>
      </c>
      <c r="S23" s="11">
        <f t="shared" si="19"/>
        <v>2733.6159999999995</v>
      </c>
      <c r="T23" s="11">
        <f t="shared" si="19"/>
        <v>2773.2040000000015</v>
      </c>
      <c r="U23" s="11">
        <f t="shared" si="19"/>
        <v>2795.663999999997</v>
      </c>
      <c r="V23" s="11">
        <f t="shared" si="19"/>
        <v>2825.7169999999987</v>
      </c>
      <c r="W23" s="11">
        <f t="shared" si="19"/>
        <v>2804.4709999999991</v>
      </c>
      <c r="X23" s="11">
        <f t="shared" si="19"/>
        <v>2862.5499999999988</v>
      </c>
      <c r="Y23" s="11">
        <f t="shared" si="19"/>
        <v>2892.3290000000006</v>
      </c>
      <c r="Z23" s="11">
        <f t="shared" si="19"/>
        <v>2917.8509999999987</v>
      </c>
      <c r="AA23" s="11">
        <f t="shared" si="19"/>
        <v>2939.279</v>
      </c>
      <c r="AB23" s="11">
        <f t="shared" si="19"/>
        <v>2954.9969999999994</v>
      </c>
      <c r="AC23" s="11">
        <f t="shared" si="19"/>
        <v>2971.5410000000029</v>
      </c>
      <c r="AD23" s="11">
        <f t="shared" si="19"/>
        <v>2987.9369999999994</v>
      </c>
      <c r="AE23" s="11">
        <f t="shared" si="19"/>
        <v>3003.8110000000024</v>
      </c>
      <c r="AF23" s="11">
        <f t="shared" si="19"/>
        <v>3019.7079999999969</v>
      </c>
      <c r="AG23" s="11">
        <f t="shared" si="19"/>
        <v>3036.6020000000008</v>
      </c>
      <c r="AH23" s="11">
        <f t="shared" si="19"/>
        <v>3053.0369999999966</v>
      </c>
      <c r="AI23" s="11">
        <f t="shared" si="19"/>
        <v>3069.6280000000011</v>
      </c>
      <c r="AJ23" s="11">
        <f t="shared" si="19"/>
        <v>3086.1189999999988</v>
      </c>
      <c r="AK23" s="11">
        <f t="shared" si="19"/>
        <v>3102.447000000001</v>
      </c>
      <c r="AL23" s="11">
        <f t="shared" si="19"/>
        <v>3118.7009999999996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146.83799999999997</v>
      </c>
      <c r="N24" s="11">
        <v>165.96600000000026</v>
      </c>
      <c r="O24" s="11">
        <v>165.25899999999999</v>
      </c>
      <c r="P24" s="11">
        <v>167.70499999999998</v>
      </c>
      <c r="Q24" s="11">
        <v>184.93899999999996</v>
      </c>
      <c r="R24" s="11">
        <v>169.83700000000019</v>
      </c>
      <c r="S24" s="11">
        <v>170.03</v>
      </c>
      <c r="T24" s="11">
        <v>193.09400000000025</v>
      </c>
      <c r="U24" s="11">
        <v>192.3690000000004</v>
      </c>
      <c r="V24" s="11">
        <v>167.90499999999952</v>
      </c>
      <c r="W24" s="11">
        <v>177.64400000000006</v>
      </c>
      <c r="X24" s="11">
        <v>180.81800000000004</v>
      </c>
      <c r="Y24" s="11">
        <v>182.58700000000024</v>
      </c>
      <c r="Z24" s="11">
        <v>184.35300000000018</v>
      </c>
      <c r="AA24" s="11">
        <v>185.91800000000006</v>
      </c>
      <c r="AB24" s="11">
        <v>186.16000000000028</v>
      </c>
      <c r="AC24" s="11">
        <v>186.59100000000021</v>
      </c>
      <c r="AD24" s="11">
        <v>186.98800000000031</v>
      </c>
      <c r="AE24" s="11">
        <v>187.38400000000019</v>
      </c>
      <c r="AF24" s="11">
        <v>187.75999999999993</v>
      </c>
      <c r="AG24" s="11">
        <v>188.14500000000001</v>
      </c>
      <c r="AH24" s="11">
        <v>188.52799999999988</v>
      </c>
      <c r="AI24" s="11">
        <v>188.94600000000023</v>
      </c>
      <c r="AJ24" s="11">
        <v>189.39499999999995</v>
      </c>
      <c r="AK24" s="172">
        <v>189.87499999999963</v>
      </c>
      <c r="AL24" s="11">
        <v>190.38899999999998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201.352</v>
      </c>
      <c r="N25" s="11">
        <v>211.22899999999998</v>
      </c>
      <c r="O25" s="11">
        <v>199.23800000000003</v>
      </c>
      <c r="P25" s="11">
        <v>221.94800000000032</v>
      </c>
      <c r="Q25" s="11">
        <v>251.70700000000005</v>
      </c>
      <c r="R25" s="11">
        <v>262.03300000000115</v>
      </c>
      <c r="S25" s="11">
        <v>279.71600000000012</v>
      </c>
      <c r="T25" s="11">
        <v>283.70300000000003</v>
      </c>
      <c r="U25" s="11">
        <v>296.57399999999836</v>
      </c>
      <c r="V25" s="11">
        <v>316.02800000000025</v>
      </c>
      <c r="W25" s="11">
        <v>332.73600000000141</v>
      </c>
      <c r="X25" s="11">
        <v>341.25200000000115</v>
      </c>
      <c r="Y25" s="11">
        <v>344.48600000000084</v>
      </c>
      <c r="Z25" s="11">
        <v>350.97199999999998</v>
      </c>
      <c r="AA25" s="11">
        <v>356.05200000000013</v>
      </c>
      <c r="AB25" s="11">
        <v>360.24299999999863</v>
      </c>
      <c r="AC25" s="11">
        <v>364.17199999999997</v>
      </c>
      <c r="AD25" s="11">
        <v>367.61700000000155</v>
      </c>
      <c r="AE25" s="11">
        <v>370.89200000000022</v>
      </c>
      <c r="AF25" s="11">
        <v>374.14699999999937</v>
      </c>
      <c r="AG25" s="11">
        <v>377.5689999999999</v>
      </c>
      <c r="AH25" s="11">
        <v>380.9250000000003</v>
      </c>
      <c r="AI25" s="11">
        <v>384.21399999999898</v>
      </c>
      <c r="AJ25" s="11">
        <v>387.37700000000063</v>
      </c>
      <c r="AK25" s="172">
        <v>390.38200000000035</v>
      </c>
      <c r="AL25" s="11">
        <v>393.24299999999965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355.92599999999891</v>
      </c>
      <c r="N26" s="11">
        <v>369.62799999999925</v>
      </c>
      <c r="O26" s="11">
        <v>380.63300000000061</v>
      </c>
      <c r="P26" s="11">
        <v>360.28600000000034</v>
      </c>
      <c r="Q26" s="11">
        <v>365.48299999999949</v>
      </c>
      <c r="R26" s="11">
        <v>372.22300000000058</v>
      </c>
      <c r="S26" s="11">
        <v>392.3889999999999</v>
      </c>
      <c r="T26" s="11">
        <v>390.94699999999983</v>
      </c>
      <c r="U26" s="11">
        <v>384.27599999999933</v>
      </c>
      <c r="V26" s="11">
        <v>408.94499999999999</v>
      </c>
      <c r="W26" s="11">
        <v>403.88499999999897</v>
      </c>
      <c r="X26" s="11">
        <v>410.45000000000056</v>
      </c>
      <c r="Y26" s="11">
        <v>410.55899999999957</v>
      </c>
      <c r="Z26" s="11">
        <v>410.72799999999972</v>
      </c>
      <c r="AA26" s="11">
        <v>410.15700000000083</v>
      </c>
      <c r="AB26" s="11">
        <v>410.36399999999975</v>
      </c>
      <c r="AC26" s="11">
        <v>411.0310000000004</v>
      </c>
      <c r="AD26" s="11">
        <v>411.64299999999952</v>
      </c>
      <c r="AE26" s="11">
        <v>412.21700000000027</v>
      </c>
      <c r="AF26" s="11">
        <v>412.76200000000034</v>
      </c>
      <c r="AG26" s="11">
        <v>413.35800000000046</v>
      </c>
      <c r="AH26" s="11">
        <v>413.67699999999996</v>
      </c>
      <c r="AI26" s="11">
        <v>414.00000000000063</v>
      </c>
      <c r="AJ26" s="11">
        <v>414.31299999999965</v>
      </c>
      <c r="AK26" s="172">
        <v>414.61499999999995</v>
      </c>
      <c r="AL26" s="11">
        <v>414.92299999999949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116.85900000000009</v>
      </c>
      <c r="N27" s="11">
        <v>110.28199999999983</v>
      </c>
      <c r="O27" s="11">
        <v>116.62100000000021</v>
      </c>
      <c r="P27" s="11">
        <v>116.30300000000005</v>
      </c>
      <c r="Q27" s="11">
        <v>115.31499999999997</v>
      </c>
      <c r="R27" s="11">
        <v>136.3970000000003</v>
      </c>
      <c r="S27" s="11">
        <v>136.85900000000021</v>
      </c>
      <c r="T27" s="11">
        <v>116.24900000000014</v>
      </c>
      <c r="U27" s="11">
        <v>138.09899999999985</v>
      </c>
      <c r="V27" s="11">
        <v>130.66800000000006</v>
      </c>
      <c r="W27" s="11">
        <v>160.77699999999967</v>
      </c>
      <c r="X27" s="11">
        <v>158.33000000000001</v>
      </c>
      <c r="Y27" s="11">
        <v>155.2780000000003</v>
      </c>
      <c r="Z27" s="11">
        <v>153.33299999999963</v>
      </c>
      <c r="AA27" s="11">
        <v>152.51899999999981</v>
      </c>
      <c r="AB27" s="11">
        <v>152.81599999999997</v>
      </c>
      <c r="AC27" s="11">
        <v>153.44300000000007</v>
      </c>
      <c r="AD27" s="11">
        <v>154.22700000000026</v>
      </c>
      <c r="AE27" s="11">
        <v>155.07899999999989</v>
      </c>
      <c r="AF27" s="11">
        <v>155.95300000000034</v>
      </c>
      <c r="AG27" s="11">
        <v>156.82199999999992</v>
      </c>
      <c r="AH27" s="11">
        <v>157.68799999999973</v>
      </c>
      <c r="AI27" s="11">
        <v>158.53100000000018</v>
      </c>
      <c r="AJ27" s="11">
        <v>159.33800000000042</v>
      </c>
      <c r="AK27" s="172">
        <v>160.10100000000008</v>
      </c>
      <c r="AL27" s="11">
        <v>160.81899999999993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625.56799999999885</v>
      </c>
      <c r="N28" s="11">
        <v>603.41800000000103</v>
      </c>
      <c r="O28" s="11">
        <v>640.12500000000125</v>
      </c>
      <c r="P28" s="11">
        <v>685.06399999999962</v>
      </c>
      <c r="Q28" s="11">
        <v>747.81500000000028</v>
      </c>
      <c r="R28" s="11">
        <v>758.16800000000126</v>
      </c>
      <c r="S28" s="11">
        <v>804.01300000000015</v>
      </c>
      <c r="T28" s="11">
        <v>817.37300000000153</v>
      </c>
      <c r="U28" s="11">
        <v>817.25900000000024</v>
      </c>
      <c r="V28" s="11">
        <v>830.11699999999769</v>
      </c>
      <c r="W28" s="11">
        <v>777.96899999999903</v>
      </c>
      <c r="X28" s="11">
        <v>797.61199999999837</v>
      </c>
      <c r="Y28" s="11">
        <v>804.19399999999928</v>
      </c>
      <c r="Z28" s="11">
        <v>811.20099999999968</v>
      </c>
      <c r="AA28" s="11">
        <v>818.3559999999992</v>
      </c>
      <c r="AB28" s="11">
        <v>823.48300000000006</v>
      </c>
      <c r="AC28" s="11">
        <v>828.09899999999993</v>
      </c>
      <c r="AD28" s="11">
        <v>832.84399999999823</v>
      </c>
      <c r="AE28" s="11">
        <v>837.68200000000195</v>
      </c>
      <c r="AF28" s="11">
        <v>842.62799999999856</v>
      </c>
      <c r="AG28" s="11">
        <v>847.80200000000127</v>
      </c>
      <c r="AH28" s="11">
        <v>852.67899999999838</v>
      </c>
      <c r="AI28" s="11">
        <v>857.54000000000042</v>
      </c>
      <c r="AJ28" s="11">
        <v>862.36299999999903</v>
      </c>
      <c r="AK28" s="172">
        <v>867.15000000000043</v>
      </c>
      <c r="AL28" s="11">
        <v>871.90899999999999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486.61600000000044</v>
      </c>
      <c r="N29" s="11">
        <v>492.65600000000074</v>
      </c>
      <c r="O29" s="11">
        <v>509.74400000000065</v>
      </c>
      <c r="P29" s="11">
        <v>519.46499999999946</v>
      </c>
      <c r="Q29" s="11">
        <v>546.53199999999936</v>
      </c>
      <c r="R29" s="11">
        <v>570.4189999999993</v>
      </c>
      <c r="S29" s="11">
        <v>591.76999999999896</v>
      </c>
      <c r="T29" s="11">
        <v>624.07000000000028</v>
      </c>
      <c r="U29" s="11">
        <v>604.52899999999897</v>
      </c>
      <c r="V29" s="11">
        <v>610.37800000000095</v>
      </c>
      <c r="W29" s="11">
        <v>583.18399999999997</v>
      </c>
      <c r="X29" s="11">
        <v>590.77899999999863</v>
      </c>
      <c r="Y29" s="11">
        <v>600.43200000000013</v>
      </c>
      <c r="Z29" s="11">
        <v>605.13000000000011</v>
      </c>
      <c r="AA29" s="11">
        <v>608.98099999999988</v>
      </c>
      <c r="AB29" s="11">
        <v>611.80200000000013</v>
      </c>
      <c r="AC29" s="11">
        <v>615.08400000000131</v>
      </c>
      <c r="AD29" s="11">
        <v>618.28799999999978</v>
      </c>
      <c r="AE29" s="11">
        <v>621.44399999999928</v>
      </c>
      <c r="AF29" s="11">
        <v>624.5849999999989</v>
      </c>
      <c r="AG29" s="11">
        <v>627.8359999999999</v>
      </c>
      <c r="AH29" s="11">
        <v>630.91999999999837</v>
      </c>
      <c r="AI29" s="11">
        <v>633.99900000000014</v>
      </c>
      <c r="AJ29" s="11">
        <v>637.06999999999925</v>
      </c>
      <c r="AK29" s="172">
        <v>640.13300000000015</v>
      </c>
      <c r="AL29" s="11">
        <v>643.20000000000061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147.80099999999993</v>
      </c>
      <c r="N30" s="11">
        <v>150.82799999999966</v>
      </c>
      <c r="O30" s="11">
        <v>170.98000000000008</v>
      </c>
      <c r="P30" s="11">
        <v>168.6310000000004</v>
      </c>
      <c r="Q30" s="11">
        <v>185.80200000000019</v>
      </c>
      <c r="R30" s="11">
        <v>201.18300000000019</v>
      </c>
      <c r="S30" s="11">
        <v>200.51300000000018</v>
      </c>
      <c r="T30" s="11">
        <v>174.36499999999981</v>
      </c>
      <c r="U30" s="11">
        <v>201.43900000000002</v>
      </c>
      <c r="V30" s="11">
        <v>194.0840000000006</v>
      </c>
      <c r="W30" s="11">
        <v>208.18700000000049</v>
      </c>
      <c r="X30" s="11">
        <v>213.45200000000037</v>
      </c>
      <c r="Y30" s="11">
        <v>219.35800000000006</v>
      </c>
      <c r="Z30" s="11">
        <v>224.83099999999993</v>
      </c>
      <c r="AA30" s="11">
        <v>228.23900000000006</v>
      </c>
      <c r="AB30" s="11">
        <v>230.31000000000026</v>
      </c>
      <c r="AC30" s="11">
        <v>232.65300000000005</v>
      </c>
      <c r="AD30" s="11">
        <v>235.16699999999986</v>
      </c>
      <c r="AE30" s="11">
        <v>237.16800000000035</v>
      </c>
      <c r="AF30" s="11">
        <v>239.03300000000007</v>
      </c>
      <c r="AG30" s="11">
        <v>241.16000000000003</v>
      </c>
      <c r="AH30" s="11">
        <v>243.51299999999978</v>
      </c>
      <c r="AI30" s="11">
        <v>245.99900000000025</v>
      </c>
      <c r="AJ30" s="11">
        <v>248.49200000000016</v>
      </c>
      <c r="AK30" s="172">
        <v>250.96600000000012</v>
      </c>
      <c r="AL30" s="11">
        <v>253.43499999999941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147.31599999999986</v>
      </c>
      <c r="N31" s="11">
        <v>147.14599999999999</v>
      </c>
      <c r="O31" s="11">
        <v>136.75700000000023</v>
      </c>
      <c r="P31" s="11">
        <v>164.92100000000011</v>
      </c>
      <c r="Q31" s="11">
        <v>158.66199999999986</v>
      </c>
      <c r="R31" s="11">
        <v>151.5089999999997</v>
      </c>
      <c r="S31" s="11">
        <v>158.32599999999985</v>
      </c>
      <c r="T31" s="11">
        <v>173.40299999999991</v>
      </c>
      <c r="U31" s="11">
        <v>161.11899999999991</v>
      </c>
      <c r="V31" s="11">
        <v>167.59199999999987</v>
      </c>
      <c r="W31" s="11">
        <v>160.08899999999994</v>
      </c>
      <c r="X31" s="11">
        <v>169.85700000000008</v>
      </c>
      <c r="Y31" s="11">
        <v>175.43500000000014</v>
      </c>
      <c r="Z31" s="11">
        <v>177.30299999999963</v>
      </c>
      <c r="AA31" s="11">
        <v>179.05700000000039</v>
      </c>
      <c r="AB31" s="11">
        <v>179.8189999999999</v>
      </c>
      <c r="AC31" s="11">
        <v>180.46800000000079</v>
      </c>
      <c r="AD31" s="11">
        <v>181.1629999999997</v>
      </c>
      <c r="AE31" s="11">
        <v>181.94499999999988</v>
      </c>
      <c r="AF31" s="11">
        <v>182.83999999999972</v>
      </c>
      <c r="AG31" s="11">
        <v>183.90999999999937</v>
      </c>
      <c r="AH31" s="11">
        <v>185.10700000000028</v>
      </c>
      <c r="AI31" s="11">
        <v>186.3990000000004</v>
      </c>
      <c r="AJ31" s="11">
        <v>187.77099999999982</v>
      </c>
      <c r="AK31" s="172">
        <v>189.22500000000016</v>
      </c>
      <c r="AL31" s="11">
        <v>190.78300000000047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1065.5999999999985</v>
      </c>
      <c r="N33" s="11">
        <f t="shared" ref="N33:AK33" si="20">SUM(N34:N36)</f>
        <v>1061.7190000000003</v>
      </c>
      <c r="O33" s="11">
        <f t="shared" si="20"/>
        <v>1095.3350000000012</v>
      </c>
      <c r="P33" s="11">
        <f t="shared" si="20"/>
        <v>1132.7350000000008</v>
      </c>
      <c r="Q33" s="11">
        <f t="shared" si="20"/>
        <v>1188.197000000001</v>
      </c>
      <c r="R33" s="11">
        <f t="shared" si="20"/>
        <v>1188.5840000000012</v>
      </c>
      <c r="S33" s="11">
        <f t="shared" si="20"/>
        <v>1201.7500000000014</v>
      </c>
      <c r="T33" s="11">
        <f t="shared" si="20"/>
        <v>1221.2019999999993</v>
      </c>
      <c r="U33" s="11">
        <f t="shared" si="20"/>
        <v>1230.3629999999987</v>
      </c>
      <c r="V33" s="11">
        <f t="shared" si="20"/>
        <v>1237.2010000000014</v>
      </c>
      <c r="W33" s="11">
        <f t="shared" si="20"/>
        <v>1274.5369999999998</v>
      </c>
      <c r="X33" s="11">
        <f t="shared" si="20"/>
        <v>1275.5719999999974</v>
      </c>
      <c r="Y33" s="11">
        <f t="shared" si="20"/>
        <v>1275.1889999999989</v>
      </c>
      <c r="Z33" s="11">
        <f t="shared" si="20"/>
        <v>1279.3060000000019</v>
      </c>
      <c r="AA33" s="11">
        <f t="shared" si="20"/>
        <v>1285.844999999998</v>
      </c>
      <c r="AB33" s="11">
        <f t="shared" si="20"/>
        <v>1290.2299999999991</v>
      </c>
      <c r="AC33" s="11">
        <f t="shared" si="20"/>
        <v>1292.1660000000002</v>
      </c>
      <c r="AD33" s="11">
        <f t="shared" si="20"/>
        <v>1293.4950000000008</v>
      </c>
      <c r="AE33" s="11">
        <f t="shared" si="20"/>
        <v>1294.7659999999992</v>
      </c>
      <c r="AF33" s="11">
        <f t="shared" si="20"/>
        <v>1296.050999999999</v>
      </c>
      <c r="AG33" s="11">
        <f t="shared" si="20"/>
        <v>1297.7290000000012</v>
      </c>
      <c r="AH33" s="11">
        <f t="shared" si="20"/>
        <v>1299.5280000000012</v>
      </c>
      <c r="AI33" s="11">
        <f t="shared" si="20"/>
        <v>1301.4309999999989</v>
      </c>
      <c r="AJ33" s="11">
        <f t="shared" si="20"/>
        <v>1303.3789999999995</v>
      </c>
      <c r="AK33" s="11">
        <f t="shared" si="20"/>
        <v>1305.5070000000001</v>
      </c>
      <c r="AL33" s="11">
        <f>SUM(AL34:AL36)</f>
        <v>1307.8510000000008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241.37899999999948</v>
      </c>
      <c r="N34" s="11">
        <v>226.73300000000032</v>
      </c>
      <c r="O34" s="11">
        <v>227.06700000000006</v>
      </c>
      <c r="P34" s="11">
        <v>226.22100000000009</v>
      </c>
      <c r="Q34" s="11">
        <v>228.12000000000009</v>
      </c>
      <c r="R34" s="11">
        <v>223.2300000000003</v>
      </c>
      <c r="S34" s="11">
        <v>226.44600000000017</v>
      </c>
      <c r="T34" s="11">
        <v>228.51900000000046</v>
      </c>
      <c r="U34" s="11">
        <v>238.85899999999964</v>
      </c>
      <c r="V34" s="11">
        <v>245.1989999999999</v>
      </c>
      <c r="W34" s="11">
        <v>260.13199999999995</v>
      </c>
      <c r="X34" s="11">
        <v>260.98299999999983</v>
      </c>
      <c r="Y34" s="11">
        <v>262.84100000000024</v>
      </c>
      <c r="Z34" s="11">
        <v>263.72699999999992</v>
      </c>
      <c r="AA34" s="11">
        <v>264.82400000000007</v>
      </c>
      <c r="AB34" s="11">
        <v>265.10699999999957</v>
      </c>
      <c r="AC34" s="11">
        <v>264.95000000000027</v>
      </c>
      <c r="AD34" s="11">
        <v>264.71700000000016</v>
      </c>
      <c r="AE34" s="11">
        <v>264.48299999999921</v>
      </c>
      <c r="AF34" s="11">
        <v>264.23899999999952</v>
      </c>
      <c r="AG34" s="11">
        <v>264.02300000000048</v>
      </c>
      <c r="AH34" s="11">
        <v>263.81099999999998</v>
      </c>
      <c r="AI34" s="11">
        <v>263.63099999999969</v>
      </c>
      <c r="AJ34" s="11">
        <v>263.45800000000048</v>
      </c>
      <c r="AK34" s="172">
        <v>263.31999999999977</v>
      </c>
      <c r="AL34" s="11">
        <v>263.22799999999961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362.83499999999987</v>
      </c>
      <c r="N35" s="11">
        <v>361.01100000000008</v>
      </c>
      <c r="O35" s="11">
        <v>371.06800000000038</v>
      </c>
      <c r="P35" s="11">
        <v>376.17400000000032</v>
      </c>
      <c r="Q35" s="11">
        <v>415.97799999999961</v>
      </c>
      <c r="R35" s="11">
        <v>424.52900000000068</v>
      </c>
      <c r="S35" s="11">
        <v>415.52599999999904</v>
      </c>
      <c r="T35" s="11">
        <v>407.88600000000054</v>
      </c>
      <c r="U35" s="11">
        <v>405.58999999999935</v>
      </c>
      <c r="V35" s="11">
        <v>401.33700000000084</v>
      </c>
      <c r="W35" s="11">
        <v>428.92799999999949</v>
      </c>
      <c r="X35" s="11">
        <v>421.24299999999931</v>
      </c>
      <c r="Y35" s="11">
        <v>414.09699999999924</v>
      </c>
      <c r="Z35" s="11">
        <v>414.11000000000075</v>
      </c>
      <c r="AA35" s="11">
        <v>414.84399999999999</v>
      </c>
      <c r="AB35" s="11">
        <v>416.31699999999961</v>
      </c>
      <c r="AC35" s="11">
        <v>417.00599999999923</v>
      </c>
      <c r="AD35" s="11">
        <v>417.58200000000028</v>
      </c>
      <c r="AE35" s="11">
        <v>418.21099999999967</v>
      </c>
      <c r="AF35" s="11">
        <v>418.92299999999938</v>
      </c>
      <c r="AG35" s="11">
        <v>420.00500000000051</v>
      </c>
      <c r="AH35" s="11">
        <v>421.16700000000037</v>
      </c>
      <c r="AI35" s="11">
        <v>422.37599999999907</v>
      </c>
      <c r="AJ35" s="11">
        <v>423.60399999999964</v>
      </c>
      <c r="AK35" s="172">
        <v>424.89300000000037</v>
      </c>
      <c r="AL35" s="11">
        <v>426.25200000000132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461.38599999999923</v>
      </c>
      <c r="N36" s="11">
        <v>473.97499999999991</v>
      </c>
      <c r="O36" s="11">
        <v>497.20000000000078</v>
      </c>
      <c r="P36" s="11">
        <v>530.34000000000037</v>
      </c>
      <c r="Q36" s="11">
        <v>544.0990000000013</v>
      </c>
      <c r="R36" s="11">
        <v>540.82500000000027</v>
      </c>
      <c r="S36" s="11">
        <v>559.77800000000207</v>
      </c>
      <c r="T36" s="11">
        <v>584.79699999999843</v>
      </c>
      <c r="U36" s="11">
        <v>585.91399999999976</v>
      </c>
      <c r="V36" s="11">
        <v>590.66500000000076</v>
      </c>
      <c r="W36" s="11">
        <v>585.47700000000032</v>
      </c>
      <c r="X36" s="11">
        <v>593.3459999999983</v>
      </c>
      <c r="Y36" s="11">
        <v>598.25099999999941</v>
      </c>
      <c r="Z36" s="11">
        <v>601.46900000000107</v>
      </c>
      <c r="AA36" s="11">
        <v>606.17699999999797</v>
      </c>
      <c r="AB36" s="11">
        <v>608.80600000000004</v>
      </c>
      <c r="AC36" s="11">
        <v>610.21000000000083</v>
      </c>
      <c r="AD36" s="11">
        <v>611.19600000000025</v>
      </c>
      <c r="AE36" s="11">
        <v>612.07200000000023</v>
      </c>
      <c r="AF36" s="11">
        <v>612.88900000000024</v>
      </c>
      <c r="AG36" s="11">
        <v>613.70100000000025</v>
      </c>
      <c r="AH36" s="11">
        <v>614.55000000000086</v>
      </c>
      <c r="AI36" s="11">
        <v>615.42400000000021</v>
      </c>
      <c r="AJ36" s="11">
        <v>616.31699999999933</v>
      </c>
      <c r="AK36" s="172">
        <v>617.29399999999987</v>
      </c>
      <c r="AL36" s="11">
        <v>618.37099999999987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4830.4909999999954</v>
      </c>
      <c r="N38" s="11">
        <f t="shared" ref="N38:AL38" si="21">SUM(N5,N11,N16,N18,N23,N33)</f>
        <v>4859.7899999999991</v>
      </c>
      <c r="O38" s="11">
        <f t="shared" si="21"/>
        <v>5089.3940000000021</v>
      </c>
      <c r="P38" s="11">
        <f t="shared" si="21"/>
        <v>5198.128999999999</v>
      </c>
      <c r="Q38" s="11">
        <f t="shared" si="21"/>
        <v>5490.2619999999961</v>
      </c>
      <c r="R38" s="11">
        <f t="shared" si="21"/>
        <v>5578.8840000000018</v>
      </c>
      <c r="S38" s="11">
        <f t="shared" si="21"/>
        <v>5743.232</v>
      </c>
      <c r="T38" s="11">
        <f t="shared" si="21"/>
        <v>5870.0560000000023</v>
      </c>
      <c r="U38" s="11">
        <f t="shared" si="21"/>
        <v>5908.4909999999973</v>
      </c>
      <c r="V38" s="11">
        <f t="shared" si="21"/>
        <v>5975.0629999999983</v>
      </c>
      <c r="W38" s="11">
        <f t="shared" si="21"/>
        <v>5942.4599999999991</v>
      </c>
      <c r="X38" s="11">
        <f t="shared" si="21"/>
        <v>5992.7609999999968</v>
      </c>
      <c r="Y38" s="11">
        <f t="shared" si="21"/>
        <v>6036.2909999999993</v>
      </c>
      <c r="Z38" s="11">
        <f t="shared" si="21"/>
        <v>6094.7569999999996</v>
      </c>
      <c r="AA38" s="11">
        <f t="shared" si="21"/>
        <v>6148.3629999999957</v>
      </c>
      <c r="AB38" s="11">
        <f t="shared" si="21"/>
        <v>6184.7059999999983</v>
      </c>
      <c r="AC38" s="11">
        <f t="shared" si="21"/>
        <v>6216.3970000000036</v>
      </c>
      <c r="AD38" s="11">
        <f t="shared" si="21"/>
        <v>6245.5570000000007</v>
      </c>
      <c r="AE38" s="11">
        <f t="shared" si="21"/>
        <v>6274.1430000000018</v>
      </c>
      <c r="AF38" s="11">
        <f t="shared" si="21"/>
        <v>6302.4289999999983</v>
      </c>
      <c r="AG38" s="11">
        <f t="shared" si="21"/>
        <v>6332.8430000000035</v>
      </c>
      <c r="AH38" s="11">
        <f t="shared" si="21"/>
        <v>6362.926999999997</v>
      </c>
      <c r="AI38" s="11">
        <f t="shared" si="21"/>
        <v>6393.3799999999992</v>
      </c>
      <c r="AJ38" s="11">
        <f t="shared" si="21"/>
        <v>6424.0629999999965</v>
      </c>
      <c r="AK38" s="11">
        <f t="shared" si="21"/>
        <v>6454.7850000000017</v>
      </c>
      <c r="AL38" s="11">
        <f t="shared" si="21"/>
        <v>6485.7840000000015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London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London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London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London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London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London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London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21.305049540374039</v>
      </c>
      <c r="N231" s="40">
        <f>'Ind T1'!D25</f>
        <v>21.447969359490852</v>
      </c>
      <c r="O231" s="40">
        <f>'Ind T1'!F25</f>
        <v>20.164886773904289</v>
      </c>
    </row>
    <row r="232" spans="1:15" x14ac:dyDescent="0.2">
      <c r="L232" t="str">
        <f>L23</f>
        <v>Business and other services</v>
      </c>
      <c r="M232" s="40">
        <f>'Ind T1'!B24</f>
        <v>46.994506428167384</v>
      </c>
      <c r="N232" s="40">
        <f>'Ind T1'!D24</f>
        <v>47.193771603006155</v>
      </c>
      <c r="O232" s="40">
        <f>'Ind T1'!F24</f>
        <v>48.085181375142909</v>
      </c>
    </row>
    <row r="233" spans="1:15" x14ac:dyDescent="0.2">
      <c r="L233" t="str">
        <f>L18</f>
        <v>Trade, accomod. and transport</v>
      </c>
      <c r="M233" s="40">
        <f>'Ind T1'!B23</f>
        <v>23.715208991619093</v>
      </c>
      <c r="N233" s="40">
        <f>'Ind T1'!D23</f>
        <v>23.331852465140713</v>
      </c>
      <c r="O233" s="40">
        <f>'Ind T1'!F23</f>
        <v>23.293513937559442</v>
      </c>
    </row>
    <row r="234" spans="1:15" x14ac:dyDescent="0.2">
      <c r="L234" t="str">
        <f>L16</f>
        <v>Construction</v>
      </c>
      <c r="M234" s="40">
        <f>'Ind T1'!B22</f>
        <v>5.1880089279504578</v>
      </c>
      <c r="N234" s="40">
        <f>'Ind T1'!D22</f>
        <v>5.0112747919211822</v>
      </c>
      <c r="O234" s="40">
        <f>'Ind T1'!F22</f>
        <v>5.8532630750576953</v>
      </c>
    </row>
    <row r="235" spans="1:15" x14ac:dyDescent="0.2">
      <c r="L235" t="str">
        <f>L11</f>
        <v>Manufacturing</v>
      </c>
      <c r="M235" s="40">
        <f>'Ind T1'!B21</f>
        <v>2.2219497662973429</v>
      </c>
      <c r="N235" s="40">
        <f>'Ind T1'!D21</f>
        <v>2.4617246056347066</v>
      </c>
      <c r="O235" s="40">
        <f>'Ind T1'!F21</f>
        <v>2.0465220550052248</v>
      </c>
    </row>
    <row r="236" spans="1:15" x14ac:dyDescent="0.2">
      <c r="L236" t="str">
        <f>L5</f>
        <v>Primary sector and utilities</v>
      </c>
      <c r="M236" s="40">
        <f>'Ind T1'!B20</f>
        <v>0.57527634559169871</v>
      </c>
      <c r="N236" s="40">
        <f>'Ind T1'!D20</f>
        <v>0.55340717480639379</v>
      </c>
      <c r="O236" s="40">
        <f>'Ind T1'!F20</f>
        <v>0.55663278333043487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London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85.95299999999861</v>
      </c>
      <c r="O261" s="11">
        <f>'Ind T1'!F50</f>
        <v>33.314000000000988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182.70199999999659</v>
      </c>
      <c r="O262" s="11">
        <f>'Ind T1'!F49</f>
        <v>314.23000000000047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63.442000000001144</v>
      </c>
      <c r="O263" s="11">
        <f>'Ind T1'!F48</f>
        <v>124.28100000000018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8.3599999999997294</v>
      </c>
      <c r="O264" s="11">
        <f>'Ind T1'!F47</f>
        <v>81.837000000000614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22.327000000000254</v>
      </c>
      <c r="O265" s="11">
        <f>'Ind T1'!F46</f>
        <v>-13.55400000000003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0.79200000000003001</v>
      </c>
      <c r="O266" s="11">
        <f>'Ind T1'!F45</f>
        <v>3.215999999999994</v>
      </c>
    </row>
    <row r="268" spans="1:16" x14ac:dyDescent="0.2">
      <c r="L268" t="str">
        <f>L38</f>
        <v>All industries</v>
      </c>
      <c r="N268" s="11">
        <f>'Ind T1'!D14-'Ind T1'!B14</f>
        <v>363.57599999999729</v>
      </c>
      <c r="O268" s="11">
        <f>SUM(O261:O266)</f>
        <v>543.32400000000223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219.81401954170033</v>
      </c>
      <c r="C9" s="249">
        <f>SUM(C26,C43,C60,C77,C94,C111,C128,C145,C162,C179,C196,C213,C230,C247,C264,C281,C298,C315,C332,C349,C366,C383)</f>
        <v>407.13658169031709</v>
      </c>
      <c r="D9" s="249">
        <f>SUM(B9:C9)</f>
        <v>626.95060123201745</v>
      </c>
      <c r="E9" s="238"/>
      <c r="F9" s="249">
        <f>SUM(F26,F43,F60,F77,F94,F111,F128,F145,F162,F179,F196,F213,F230,F247,F264,F281,F298,F315,F332,F349,F366,F383)</f>
        <v>271.67451720400771</v>
      </c>
      <c r="G9" s="249">
        <f>SUM(G26,G43,G60,G77,G94,G111,G128,G145,G162,G179,G196,G213,G230,G247,G264,G281,G298,G315,G332,G349,G366,G383)</f>
        <v>455.76657217837061</v>
      </c>
      <c r="H9" s="249">
        <f>SUM(F9:G9)</f>
        <v>727.44108938237832</v>
      </c>
      <c r="I9" s="238"/>
      <c r="J9" s="249">
        <f>SUM(J26,J43,J60,J77,J94,J111,J128,J145,J162,J179,J196,J213,J230,J247,J264,J281,J298,J315,J332,J349,J366,J383)</f>
        <v>294.77064531554299</v>
      </c>
      <c r="K9" s="249">
        <f>SUM(K26,K43,K60,K77,K94,K111,K128,K145,K162,K179,K196,K213,K230,K247,K264,K281,K298,K315,K332,K349,K366,K383)</f>
        <v>459.74499554213111</v>
      </c>
      <c r="L9" s="249">
        <f>SUM(J9:K9)</f>
        <v>754.51564085767404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761.18080001289468</v>
      </c>
      <c r="C10" s="249">
        <f t="shared" si="0"/>
        <v>756.84257741961426</v>
      </c>
      <c r="D10" s="249">
        <f t="shared" ref="D10:D17" si="1">SUM(B10:C10)</f>
        <v>1518.0233774325088</v>
      </c>
      <c r="E10" s="238"/>
      <c r="F10" s="249">
        <f t="shared" ref="F10:G17" si="2">SUM(F27,F44,F61,F78,F95,F112,F129,F146,F163,F180,F197,F214,F231,F248,F265,F282,F299,F316,F333,F350,F367,F384)</f>
        <v>912.06270440616152</v>
      </c>
      <c r="G10" s="249">
        <f t="shared" si="2"/>
        <v>905.73999116937944</v>
      </c>
      <c r="H10" s="249">
        <f t="shared" ref="H10:H17" si="3">SUM(F10:G10)</f>
        <v>1817.8026955755408</v>
      </c>
      <c r="I10" s="238"/>
      <c r="J10" s="249">
        <f t="shared" ref="J10:K17" si="4">SUM(J27,J44,J61,J78,J95,J112,J129,J146,J163,J180,J197,J214,J231,J248,J265,J282,J299,J316,J333,J350,J367,J384)</f>
        <v>1041.1262960306924</v>
      </c>
      <c r="K10" s="249">
        <f t="shared" si="4"/>
        <v>1100.9397072618478</v>
      </c>
      <c r="L10" s="249">
        <f t="shared" ref="L10:L17" si="5">SUM(J10:K10)</f>
        <v>2142.0660032925402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442.94179677885126</v>
      </c>
      <c r="C11" s="249">
        <f t="shared" si="0"/>
        <v>530.75257441653366</v>
      </c>
      <c r="D11" s="249">
        <f t="shared" si="1"/>
        <v>973.69437119538497</v>
      </c>
      <c r="E11" s="238"/>
      <c r="F11" s="249">
        <f t="shared" si="2"/>
        <v>506.52108774639606</v>
      </c>
      <c r="G11" s="249">
        <f t="shared" si="2"/>
        <v>579.85747643488742</v>
      </c>
      <c r="H11" s="249">
        <f t="shared" si="3"/>
        <v>1086.3785641812835</v>
      </c>
      <c r="I11" s="238"/>
      <c r="J11" s="249">
        <f t="shared" si="4"/>
        <v>626.46647919378984</v>
      </c>
      <c r="K11" s="249">
        <f t="shared" si="4"/>
        <v>592.69625015199676</v>
      </c>
      <c r="L11" s="249">
        <f t="shared" si="5"/>
        <v>1219.1627293457866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391.91068084602023</v>
      </c>
      <c r="C12" s="249">
        <f t="shared" si="0"/>
        <v>110.67327298325675</v>
      </c>
      <c r="D12" s="249">
        <f t="shared" si="1"/>
        <v>502.58395382927699</v>
      </c>
      <c r="E12" s="238"/>
      <c r="F12" s="249">
        <f t="shared" si="2"/>
        <v>369.27298248541842</v>
      </c>
      <c r="G12" s="249">
        <f t="shared" si="2"/>
        <v>122.38242855436309</v>
      </c>
      <c r="H12" s="249">
        <f t="shared" si="3"/>
        <v>491.65541103978148</v>
      </c>
      <c r="I12" s="238"/>
      <c r="J12" s="249">
        <f t="shared" si="4"/>
        <v>333.82390199395616</v>
      </c>
      <c r="K12" s="249">
        <f t="shared" si="4"/>
        <v>131.0990562711913</v>
      </c>
      <c r="L12" s="249">
        <f t="shared" si="5"/>
        <v>464.92295826514749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47.90116027762555</v>
      </c>
      <c r="C13" s="249">
        <f t="shared" si="0"/>
        <v>390.45846336189447</v>
      </c>
      <c r="D13" s="249">
        <f t="shared" si="1"/>
        <v>438.35962363952001</v>
      </c>
      <c r="E13" s="238"/>
      <c r="F13" s="249">
        <f t="shared" si="2"/>
        <v>51.788929533428359</v>
      </c>
      <c r="G13" s="249">
        <f t="shared" si="2"/>
        <v>309.53910537690371</v>
      </c>
      <c r="H13" s="249">
        <f t="shared" si="3"/>
        <v>361.32803491033206</v>
      </c>
      <c r="I13" s="238"/>
      <c r="J13" s="249">
        <f t="shared" si="4"/>
        <v>61.756828668312252</v>
      </c>
      <c r="K13" s="249">
        <f t="shared" si="4"/>
        <v>342.3252234129248</v>
      </c>
      <c r="L13" s="249">
        <f t="shared" si="5"/>
        <v>404.08205208123707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262.92249640984136</v>
      </c>
      <c r="C14" s="249">
        <f t="shared" si="0"/>
        <v>96.371869396689107</v>
      </c>
      <c r="D14" s="249">
        <f t="shared" si="1"/>
        <v>359.29436580653044</v>
      </c>
      <c r="E14" s="238"/>
      <c r="F14" s="249">
        <f t="shared" si="2"/>
        <v>253.12726321992014</v>
      </c>
      <c r="G14" s="249">
        <f t="shared" si="2"/>
        <v>104.68578176231364</v>
      </c>
      <c r="H14" s="249">
        <f t="shared" si="3"/>
        <v>357.81304498223381</v>
      </c>
      <c r="I14" s="238"/>
      <c r="J14" s="249">
        <f t="shared" si="4"/>
        <v>259.96460654197847</v>
      </c>
      <c r="K14" s="249">
        <f t="shared" si="4"/>
        <v>128.70057463377017</v>
      </c>
      <c r="L14" s="249">
        <f t="shared" si="5"/>
        <v>388.66518117574867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216.51104136614114</v>
      </c>
      <c r="C15" s="249">
        <f t="shared" si="0"/>
        <v>179.3659278488432</v>
      </c>
      <c r="D15" s="249">
        <f t="shared" si="1"/>
        <v>395.87696921498434</v>
      </c>
      <c r="E15" s="238"/>
      <c r="F15" s="249">
        <f t="shared" si="2"/>
        <v>192.17867101817689</v>
      </c>
      <c r="G15" s="249">
        <f t="shared" si="2"/>
        <v>170.07281747148409</v>
      </c>
      <c r="H15" s="249">
        <f t="shared" si="3"/>
        <v>362.25148848966097</v>
      </c>
      <c r="I15" s="238"/>
      <c r="J15" s="249">
        <f t="shared" si="4"/>
        <v>185.61842161233503</v>
      </c>
      <c r="K15" s="249">
        <f t="shared" si="4"/>
        <v>181.1574182787507</v>
      </c>
      <c r="L15" s="249">
        <f t="shared" si="5"/>
        <v>366.77583989108575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20.390118045456038</v>
      </c>
      <c r="C16" s="249">
        <f t="shared" si="0"/>
        <v>197.34107717332122</v>
      </c>
      <c r="D16" s="249">
        <f t="shared" si="1"/>
        <v>217.73119521877726</v>
      </c>
      <c r="E16" s="238"/>
      <c r="F16" s="249">
        <f t="shared" si="2"/>
        <v>19.746045894493967</v>
      </c>
      <c r="G16" s="249">
        <f t="shared" si="2"/>
        <v>195.28458183941291</v>
      </c>
      <c r="H16" s="249">
        <f t="shared" si="3"/>
        <v>215.03062773390687</v>
      </c>
      <c r="I16" s="238"/>
      <c r="J16" s="249">
        <f t="shared" si="4"/>
        <v>29.282517466954616</v>
      </c>
      <c r="K16" s="249">
        <f t="shared" si="4"/>
        <v>198.52675929487395</v>
      </c>
      <c r="L16" s="249">
        <f t="shared" si="5"/>
        <v>227.80927676182858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263.83128121465251</v>
      </c>
      <c r="C17" s="249">
        <f t="shared" si="0"/>
        <v>282.53826121634626</v>
      </c>
      <c r="D17" s="249">
        <f t="shared" si="1"/>
        <v>546.36954243099876</v>
      </c>
      <c r="E17" s="238"/>
      <c r="F17" s="249">
        <f t="shared" si="2"/>
        <v>250.46026092305493</v>
      </c>
      <c r="G17" s="249">
        <f t="shared" si="2"/>
        <v>272.29878278182571</v>
      </c>
      <c r="H17" s="249">
        <f t="shared" si="3"/>
        <v>522.7590437048807</v>
      </c>
      <c r="I17" s="238"/>
      <c r="J17" s="249">
        <f t="shared" si="4"/>
        <v>244.0371441666056</v>
      </c>
      <c r="K17" s="249">
        <f t="shared" si="4"/>
        <v>273.74717416234756</v>
      </c>
      <c r="L17" s="249">
        <f t="shared" si="5"/>
        <v>517.78431832895319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2627.4033944931825</v>
      </c>
      <c r="C19" s="247">
        <f t="shared" ref="C19:L19" si="6">SUM(C9:C17)</f>
        <v>2951.4806055068152</v>
      </c>
      <c r="D19" s="247">
        <f t="shared" si="6"/>
        <v>5578.884</v>
      </c>
      <c r="E19" s="247"/>
      <c r="F19" s="247">
        <f t="shared" si="6"/>
        <v>2826.832462431058</v>
      </c>
      <c r="G19" s="247">
        <f t="shared" si="6"/>
        <v>3115.6275375689406</v>
      </c>
      <c r="H19" s="247">
        <f t="shared" si="6"/>
        <v>5942.4599999999991</v>
      </c>
      <c r="I19" s="247"/>
      <c r="J19" s="247">
        <f t="shared" si="6"/>
        <v>3076.8468409901675</v>
      </c>
      <c r="K19" s="247">
        <f t="shared" si="6"/>
        <v>3408.9371590098344</v>
      </c>
      <c r="L19" s="247">
        <f t="shared" si="6"/>
        <v>6485.7840000000006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0.10925252170977874</v>
      </c>
      <c r="C26" s="302">
        <v>0.11299828971039211</v>
      </c>
      <c r="D26" s="302">
        <f>SUM(B26:C26)</f>
        <v>0.22225081142017084</v>
      </c>
      <c r="E26" s="303"/>
      <c r="F26" s="302">
        <v>5.2422363352485964E-2</v>
      </c>
      <c r="G26" s="302">
        <v>8.9014928610989905E-2</v>
      </c>
      <c r="H26" s="302">
        <f>SUM(F26:G26)</f>
        <v>0.14143729196347588</v>
      </c>
      <c r="I26" s="303"/>
      <c r="J26" s="302">
        <v>4.0342481417876497E-2</v>
      </c>
      <c r="K26" s="302">
        <v>9.1740901866372696E-2</v>
      </c>
      <c r="L26" s="302">
        <f>SUM(J26:K26)</f>
        <v>0.13208338328424918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0.34885910045524993</v>
      </c>
      <c r="C27" s="302">
        <v>0.32460348933957328</v>
      </c>
      <c r="D27" s="302">
        <f t="shared" ref="D27:D34" si="7">SUM(B27:C27)</f>
        <v>0.67346258979482321</v>
      </c>
      <c r="E27" s="303"/>
      <c r="F27" s="302">
        <v>0.22420651002344008</v>
      </c>
      <c r="G27" s="302">
        <v>0.28759178862514495</v>
      </c>
      <c r="H27" s="302">
        <f t="shared" ref="H27:H34" si="8">SUM(F27:G27)</f>
        <v>0.51179829864858506</v>
      </c>
      <c r="I27" s="303"/>
      <c r="J27" s="302">
        <v>0.22327538217130813</v>
      </c>
      <c r="K27" s="302">
        <v>0.34174002684376731</v>
      </c>
      <c r="L27" s="302">
        <f t="shared" ref="L27:L34" si="9">SUM(J27:K27)</f>
        <v>0.56501540901507541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0.20787962841020266</v>
      </c>
      <c r="C28" s="302">
        <v>0.14588784697891094</v>
      </c>
      <c r="D28" s="302">
        <f t="shared" si="7"/>
        <v>0.35376747538911357</v>
      </c>
      <c r="E28" s="303"/>
      <c r="F28" s="302">
        <v>0.10918163675170284</v>
      </c>
      <c r="G28" s="302">
        <v>0.11684294627979287</v>
      </c>
      <c r="H28" s="302">
        <f t="shared" si="8"/>
        <v>0.2260245830314957</v>
      </c>
      <c r="I28" s="303"/>
      <c r="J28" s="302">
        <v>0.10846296834780783</v>
      </c>
      <c r="K28" s="302">
        <v>0.12245652764790141</v>
      </c>
      <c r="L28" s="302">
        <f t="shared" si="9"/>
        <v>0.23091949599570924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0.28088859933511617</v>
      </c>
      <c r="C29" s="302">
        <v>2.1457514291126831E-2</v>
      </c>
      <c r="D29" s="302">
        <f t="shared" si="7"/>
        <v>0.30234611362624303</v>
      </c>
      <c r="E29" s="303"/>
      <c r="F29" s="302">
        <v>7.2817448839112148E-2</v>
      </c>
      <c r="G29" s="302">
        <v>1.6917791183488341E-2</v>
      </c>
      <c r="H29" s="302">
        <f t="shared" si="8"/>
        <v>8.9735240022600485E-2</v>
      </c>
      <c r="I29" s="303"/>
      <c r="J29" s="302">
        <v>8.2220466021930991E-2</v>
      </c>
      <c r="K29" s="302">
        <v>1.3890266156751731E-2</v>
      </c>
      <c r="L29" s="302">
        <f t="shared" si="9"/>
        <v>9.6110732178682726E-2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7.0846079194809668E-3</v>
      </c>
      <c r="C30" s="302">
        <v>4.0082129510341638E-2</v>
      </c>
      <c r="D30" s="302">
        <f t="shared" si="7"/>
        <v>4.7166737429822608E-2</v>
      </c>
      <c r="E30" s="303"/>
      <c r="F30" s="302">
        <v>3.4630631342169112E-3</v>
      </c>
      <c r="G30" s="302">
        <v>2.5920022342988045E-2</v>
      </c>
      <c r="H30" s="302">
        <f t="shared" si="8"/>
        <v>2.9383085477204956E-2</v>
      </c>
      <c r="I30" s="303"/>
      <c r="J30" s="302">
        <v>7.5453356128899196E-3</v>
      </c>
      <c r="K30" s="302">
        <v>2.9326061527823133E-2</v>
      </c>
      <c r="L30" s="302">
        <f t="shared" si="9"/>
        <v>3.6871397140713053E-2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4.8746147405643332E-3</v>
      </c>
      <c r="C31" s="302">
        <v>1.7509149308059073E-3</v>
      </c>
      <c r="D31" s="302">
        <f t="shared" si="7"/>
        <v>6.6255296713702404E-3</v>
      </c>
      <c r="E31" s="303"/>
      <c r="F31" s="302">
        <v>2.267065406057393E-3</v>
      </c>
      <c r="G31" s="302">
        <v>1.481053679498488E-3</v>
      </c>
      <c r="H31" s="302">
        <f t="shared" si="8"/>
        <v>3.7481190855558812E-3</v>
      </c>
      <c r="I31" s="303"/>
      <c r="J31" s="302">
        <v>1.9804096079544414E-3</v>
      </c>
      <c r="K31" s="302">
        <v>1.7689591887978349E-3</v>
      </c>
      <c r="L31" s="302">
        <f t="shared" si="9"/>
        <v>3.7493687967522765E-3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4.2886311104791609E-2</v>
      </c>
      <c r="C32" s="302">
        <v>9.8309236528096502E-3</v>
      </c>
      <c r="D32" s="302">
        <f t="shared" si="7"/>
        <v>5.2717234757601261E-2</v>
      </c>
      <c r="E32" s="303"/>
      <c r="F32" s="302">
        <v>1.4246859473908909E-2</v>
      </c>
      <c r="G32" s="302">
        <v>6.9798091557942525E-3</v>
      </c>
      <c r="H32" s="302">
        <f t="shared" si="8"/>
        <v>2.1226668629703162E-2</v>
      </c>
      <c r="I32" s="303"/>
      <c r="J32" s="302">
        <v>1.3295394681128865E-2</v>
      </c>
      <c r="K32" s="302">
        <v>9.9566556158989135E-3</v>
      </c>
      <c r="L32" s="302">
        <f t="shared" si="9"/>
        <v>2.3252050297027781E-2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3.8498487692420033E-3</v>
      </c>
      <c r="C33" s="302">
        <v>6.3272411410726544E-3</v>
      </c>
      <c r="D33" s="302">
        <f t="shared" si="7"/>
        <v>1.0177089910314657E-2</v>
      </c>
      <c r="E33" s="303"/>
      <c r="F33" s="302">
        <v>5.5007460646983909E-4</v>
      </c>
      <c r="G33" s="302">
        <v>3.9458519039376558E-3</v>
      </c>
      <c r="H33" s="302">
        <f t="shared" si="8"/>
        <v>4.4959265104074948E-3</v>
      </c>
      <c r="I33" s="303"/>
      <c r="J33" s="302">
        <v>9.3535724767532973E-4</v>
      </c>
      <c r="K33" s="302">
        <v>4.5163309529778267E-3</v>
      </c>
      <c r="L33" s="302">
        <f t="shared" si="9"/>
        <v>5.4516882006531561E-3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2.0819225107722165E-2</v>
      </c>
      <c r="C34" s="302">
        <v>5.6671928928177179E-3</v>
      </c>
      <c r="D34" s="302">
        <f t="shared" si="7"/>
        <v>2.6486418000539882E-2</v>
      </c>
      <c r="E34" s="303"/>
      <c r="F34" s="302">
        <v>2.3792779265463661E-3</v>
      </c>
      <c r="G34" s="302">
        <v>3.7715087044240701E-3</v>
      </c>
      <c r="H34" s="302">
        <f t="shared" si="8"/>
        <v>6.1507866309704357E-3</v>
      </c>
      <c r="I34" s="303"/>
      <c r="J34" s="302">
        <v>2.5053293271451904E-3</v>
      </c>
      <c r="K34" s="302">
        <v>4.0411457639934548E-3</v>
      </c>
      <c r="L34" s="302">
        <f t="shared" si="9"/>
        <v>6.5464750911386448E-3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1.0263944575521486</v>
      </c>
      <c r="C36" s="311">
        <f t="shared" ref="C36:K36" si="10">SUM(C26:C34)</f>
        <v>0.66860554244785075</v>
      </c>
      <c r="D36" s="311">
        <f t="shared" si="10"/>
        <v>1.6949999999999994</v>
      </c>
      <c r="E36" s="311"/>
      <c r="F36" s="311">
        <f t="shared" si="10"/>
        <v>0.48153429951394039</v>
      </c>
      <c r="G36" s="311">
        <f t="shared" si="10"/>
        <v>0.55246570048605859</v>
      </c>
      <c r="H36" s="311">
        <f t="shared" si="10"/>
        <v>1.0339999999999989</v>
      </c>
      <c r="I36" s="311"/>
      <c r="J36" s="311">
        <f t="shared" si="10"/>
        <v>0.48056312443571719</v>
      </c>
      <c r="K36" s="311">
        <f t="shared" si="10"/>
        <v>0.61943687556428428</v>
      </c>
      <c r="L36" s="311">
        <f>SUM(L26:L34)</f>
        <v>1.1000000000000014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7.4907068201883129E-2</v>
      </c>
      <c r="C43" s="302">
        <v>0.57718425721676714</v>
      </c>
      <c r="D43" s="302">
        <f>SUM(B43:C43)</f>
        <v>0.65209132541865023</v>
      </c>
      <c r="E43" s="303"/>
      <c r="F43" s="302">
        <v>6.1384417015098239E-2</v>
      </c>
      <c r="G43" s="302">
        <v>0.47336952100201601</v>
      </c>
      <c r="H43" s="302">
        <f>SUM(F43:G43)</f>
        <v>0.53475393801711424</v>
      </c>
      <c r="I43" s="303"/>
      <c r="J43" s="302">
        <v>3.7463663853371951E-2</v>
      </c>
      <c r="K43" s="302">
        <v>0.27032817018150346</v>
      </c>
      <c r="L43" s="302">
        <f>SUM(J43:K43)</f>
        <v>0.30779183403487542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0.19812013874937209</v>
      </c>
      <c r="C44" s="302">
        <v>0.92267637622665732</v>
      </c>
      <c r="D44" s="302">
        <f t="shared" ref="D44:D51" si="11">SUM(B44:C44)</f>
        <v>1.1207965149760295</v>
      </c>
      <c r="E44" s="303"/>
      <c r="F44" s="302">
        <v>0.1791473463918046</v>
      </c>
      <c r="G44" s="302">
        <v>0.72446275833516582</v>
      </c>
      <c r="H44" s="302">
        <f t="shared" ref="H44:H51" si="12">SUM(F44:G44)</f>
        <v>0.90361010472697045</v>
      </c>
      <c r="I44" s="303"/>
      <c r="J44" s="302">
        <v>0.12070259354501783</v>
      </c>
      <c r="K44" s="302">
        <v>0.50997621839024132</v>
      </c>
      <c r="L44" s="302">
        <f t="shared" ref="L44:L51" si="13">SUM(J44:K44)</f>
        <v>0.6306788119352591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0.20742250882610921</v>
      </c>
      <c r="C45" s="302">
        <v>0.52434323920202586</v>
      </c>
      <c r="D45" s="302">
        <f t="shared" si="11"/>
        <v>0.7317657480281351</v>
      </c>
      <c r="E45" s="303"/>
      <c r="F45" s="302">
        <v>0.16257454660097492</v>
      </c>
      <c r="G45" s="302">
        <v>0.3762754389829247</v>
      </c>
      <c r="H45" s="302">
        <f t="shared" si="12"/>
        <v>0.53884998558389963</v>
      </c>
      <c r="I45" s="303"/>
      <c r="J45" s="302">
        <v>0.10740442956909413</v>
      </c>
      <c r="K45" s="302">
        <v>0.19508490155944691</v>
      </c>
      <c r="L45" s="302">
        <f t="shared" si="13"/>
        <v>0.30248933112854104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0.23075514256661131</v>
      </c>
      <c r="C46" s="302">
        <v>0.22789209744359998</v>
      </c>
      <c r="D46" s="302">
        <f t="shared" si="11"/>
        <v>0.45864724001021129</v>
      </c>
      <c r="E46" s="303"/>
      <c r="F46" s="302">
        <v>0.15008896721507989</v>
      </c>
      <c r="G46" s="302">
        <v>0.27126804408521282</v>
      </c>
      <c r="H46" s="302">
        <f t="shared" si="12"/>
        <v>0.42135701130029268</v>
      </c>
      <c r="I46" s="303"/>
      <c r="J46" s="302">
        <v>5.900199544234791E-2</v>
      </c>
      <c r="K46" s="302">
        <v>0.19106313220241783</v>
      </c>
      <c r="L46" s="302">
        <f t="shared" si="13"/>
        <v>0.25006512764476574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5.1875842204362321E-3</v>
      </c>
      <c r="C47" s="302">
        <v>0.34597698653013143</v>
      </c>
      <c r="D47" s="302">
        <f t="shared" si="11"/>
        <v>0.35116457075056767</v>
      </c>
      <c r="E47" s="303"/>
      <c r="F47" s="302">
        <v>4.0244455308612167E-3</v>
      </c>
      <c r="G47" s="302">
        <v>5.4483122437410825E-2</v>
      </c>
      <c r="H47" s="302">
        <f>SUM(F47:G47)</f>
        <v>5.8507567968272042E-2</v>
      </c>
      <c r="I47" s="303"/>
      <c r="J47" s="302">
        <v>3.5296134967685989E-3</v>
      </c>
      <c r="K47" s="302">
        <v>2.0394857869539176E-2</v>
      </c>
      <c r="L47" s="302">
        <f t="shared" si="13"/>
        <v>2.3924471366307775E-2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5.4720794789713291E-2</v>
      </c>
      <c r="C48" s="302">
        <v>1.3993545396354464E-2</v>
      </c>
      <c r="D48" s="302">
        <f t="shared" si="11"/>
        <v>6.8714340186067757E-2</v>
      </c>
      <c r="E48" s="303"/>
      <c r="F48" s="302">
        <v>4.1932789844361162E-2</v>
      </c>
      <c r="G48" s="302">
        <v>5.9177530986277149E-3</v>
      </c>
      <c r="H48" s="302">
        <f t="shared" si="12"/>
        <v>4.7850542942988877E-2</v>
      </c>
      <c r="I48" s="303"/>
      <c r="J48" s="302">
        <v>2.709948261742174E-2</v>
      </c>
      <c r="K48" s="302">
        <v>3.0120716677642921E-3</v>
      </c>
      <c r="L48" s="302">
        <f t="shared" si="13"/>
        <v>3.0111554285186033E-2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5.8974538675108434E-2</v>
      </c>
      <c r="C49" s="302">
        <v>9.0430960262990287E-2</v>
      </c>
      <c r="D49" s="302">
        <f t="shared" si="11"/>
        <v>0.14940549893809874</v>
      </c>
      <c r="E49" s="303"/>
      <c r="F49" s="302">
        <v>4.2202329878419008E-2</v>
      </c>
      <c r="G49" s="302">
        <v>5.6485397171438329E-2</v>
      </c>
      <c r="H49" s="302">
        <f t="shared" si="12"/>
        <v>9.8687727049857343E-2</v>
      </c>
      <c r="I49" s="303"/>
      <c r="J49" s="302">
        <v>2.3394151139356098E-2</v>
      </c>
      <c r="K49" s="302">
        <v>3.3334650754363392E-2</v>
      </c>
      <c r="L49" s="302">
        <f t="shared" si="13"/>
        <v>5.672880189371949E-2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4.7465775788207674E-3</v>
      </c>
      <c r="C50" s="302">
        <v>0.22163988660912451</v>
      </c>
      <c r="D50" s="302">
        <f t="shared" si="11"/>
        <v>0.22638646418794528</v>
      </c>
      <c r="E50" s="303"/>
      <c r="F50" s="302">
        <v>2.8144532762789196E-3</v>
      </c>
      <c r="G50" s="302">
        <v>6.6130193890760969E-2</v>
      </c>
      <c r="H50" s="302">
        <f t="shared" si="12"/>
        <v>6.8944647167039894E-2</v>
      </c>
      <c r="I50" s="303"/>
      <c r="J50" s="302">
        <v>2.2461948316436164E-3</v>
      </c>
      <c r="K50" s="302">
        <v>2.5367722364777377E-2</v>
      </c>
      <c r="L50" s="302">
        <f t="shared" si="13"/>
        <v>2.7613917196420992E-2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2.8962924663009895E-2</v>
      </c>
      <c r="C51" s="302">
        <v>0.47306537284128497</v>
      </c>
      <c r="D51" s="302">
        <f t="shared" si="11"/>
        <v>0.5020282975042949</v>
      </c>
      <c r="E51" s="303"/>
      <c r="F51" s="302">
        <v>2.3077467098886518E-2</v>
      </c>
      <c r="G51" s="302">
        <v>8.3610081446780903E-3</v>
      </c>
      <c r="H51" s="302">
        <f t="shared" si="12"/>
        <v>3.1438475243564606E-2</v>
      </c>
      <c r="I51" s="303"/>
      <c r="J51" s="302">
        <v>1.2157875504538704E-2</v>
      </c>
      <c r="K51" s="302">
        <v>2.4382750103863799E-3</v>
      </c>
      <c r="L51" s="302">
        <f t="shared" si="13"/>
        <v>1.4596150514925084E-2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0.86379727827106423</v>
      </c>
      <c r="C53" s="311">
        <f t="shared" ref="C53:L53" si="14">SUM(C43:C51)</f>
        <v>3.3972027217289358</v>
      </c>
      <c r="D53" s="311">
        <f t="shared" si="14"/>
        <v>4.2610000000000001</v>
      </c>
      <c r="E53" s="311"/>
      <c r="F53" s="311">
        <f t="shared" si="14"/>
        <v>0.66724676285176443</v>
      </c>
      <c r="G53" s="311">
        <f t="shared" si="14"/>
        <v>2.0367532371482353</v>
      </c>
      <c r="H53" s="311">
        <f t="shared" si="14"/>
        <v>2.7039999999999997</v>
      </c>
      <c r="I53" s="311"/>
      <c r="J53" s="311">
        <f t="shared" si="14"/>
        <v>0.39299999999956065</v>
      </c>
      <c r="K53" s="311">
        <f t="shared" si="14"/>
        <v>1.2510000000004402</v>
      </c>
      <c r="L53" s="311">
        <f t="shared" si="14"/>
        <v>1.6440000000000003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1.2417150878658629</v>
      </c>
      <c r="C60" s="302">
        <v>1.8993956316117957</v>
      </c>
      <c r="D60" s="302">
        <f>SUM(B60:C60)</f>
        <v>3.1411107194776586</v>
      </c>
      <c r="E60" s="303"/>
      <c r="F60" s="302">
        <v>2.7294168644961907</v>
      </c>
      <c r="G60" s="302">
        <v>3.5887390854517198</v>
      </c>
      <c r="H60" s="302">
        <f>SUM(F60:G60)</f>
        <v>6.3181559499479105</v>
      </c>
      <c r="I60" s="303"/>
      <c r="J60" s="302">
        <v>2.826565168407821</v>
      </c>
      <c r="K60" s="302">
        <v>3.2390803874448482</v>
      </c>
      <c r="L60" s="302">
        <f>SUM(J60:K60)</f>
        <v>6.0656455558526687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0.9449134324987547</v>
      </c>
      <c r="C61" s="302">
        <v>1.1162123802583284</v>
      </c>
      <c r="D61" s="302">
        <f t="shared" ref="D61:D68" si="15">SUM(B61:C61)</f>
        <v>2.0611258127570831</v>
      </c>
      <c r="E61" s="303"/>
      <c r="F61" s="302">
        <v>2.2860373960891192</v>
      </c>
      <c r="G61" s="302">
        <v>2.576074176945061</v>
      </c>
      <c r="H61" s="302">
        <f t="shared" ref="H61:H68" si="16">SUM(F61:G61)</f>
        <v>4.8621115730341806</v>
      </c>
      <c r="I61" s="303"/>
      <c r="J61" s="302">
        <v>2.9043782708721229</v>
      </c>
      <c r="K61" s="302">
        <v>3.2505883755976583</v>
      </c>
      <c r="L61" s="302">
        <f t="shared" ref="L61:L68" si="17">SUM(J61:K61)</f>
        <v>6.1549666464697808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1.4547086716939179</v>
      </c>
      <c r="C62" s="302">
        <v>1.7479124688770418</v>
      </c>
      <c r="D62" s="302">
        <f t="shared" si="15"/>
        <v>3.2026211405709599</v>
      </c>
      <c r="E62" s="303"/>
      <c r="F62" s="302">
        <v>3.009608783484929</v>
      </c>
      <c r="G62" s="302">
        <v>3.3998683676016426</v>
      </c>
      <c r="H62" s="302">
        <f t="shared" si="16"/>
        <v>6.4094771510865716</v>
      </c>
      <c r="I62" s="303"/>
      <c r="J62" s="302">
        <v>3.4983946091544178</v>
      </c>
      <c r="K62" s="302">
        <v>3.2589788374231698</v>
      </c>
      <c r="L62" s="302">
        <f t="shared" si="17"/>
        <v>6.7573734465775877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2.1698337850328251</v>
      </c>
      <c r="C63" s="302">
        <v>1.0363691313469507</v>
      </c>
      <c r="D63" s="302">
        <f t="shared" si="15"/>
        <v>3.2062029163797758</v>
      </c>
      <c r="E63" s="303"/>
      <c r="F63" s="302">
        <v>3.399468933006593</v>
      </c>
      <c r="G63" s="302">
        <v>1.7237741455742401</v>
      </c>
      <c r="H63" s="302">
        <f t="shared" si="16"/>
        <v>5.1232430785808329</v>
      </c>
      <c r="I63" s="303"/>
      <c r="J63" s="302">
        <v>2.9264909050756027</v>
      </c>
      <c r="K63" s="302">
        <v>1.8606363919492699</v>
      </c>
      <c r="L63" s="302">
        <f t="shared" si="17"/>
        <v>4.7871272970248722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0.73993862623680373</v>
      </c>
      <c r="C64" s="302">
        <v>3.9061820710401856</v>
      </c>
      <c r="D64" s="302">
        <f t="shared" si="15"/>
        <v>4.6461206972769897</v>
      </c>
      <c r="E64" s="303"/>
      <c r="F64" s="302">
        <v>1.11156345162961</v>
      </c>
      <c r="G64" s="302">
        <v>4.757246632194347</v>
      </c>
      <c r="H64" s="302">
        <f t="shared" si="16"/>
        <v>5.8688100838239574</v>
      </c>
      <c r="I64" s="303"/>
      <c r="J64" s="302">
        <v>0.48612963234880774</v>
      </c>
      <c r="K64" s="302">
        <v>4.1414342951774641</v>
      </c>
      <c r="L64" s="302">
        <f t="shared" si="17"/>
        <v>4.6275639275262721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0.12087763939821086</v>
      </c>
      <c r="C65" s="302">
        <v>0.16554218122070932</v>
      </c>
      <c r="D65" s="302">
        <f t="shared" si="15"/>
        <v>0.28641982061892018</v>
      </c>
      <c r="E65" s="303"/>
      <c r="F65" s="302">
        <v>0.22752675362040867</v>
      </c>
      <c r="G65" s="302">
        <v>0.33863391142773391</v>
      </c>
      <c r="H65" s="302">
        <f t="shared" si="16"/>
        <v>0.56616066504814255</v>
      </c>
      <c r="I65" s="303"/>
      <c r="J65" s="302">
        <v>0.19342908445188442</v>
      </c>
      <c r="K65" s="302">
        <v>0.34635884325915606</v>
      </c>
      <c r="L65" s="302">
        <f t="shared" si="17"/>
        <v>0.53978792771104045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0.69629109811761114</v>
      </c>
      <c r="C66" s="302">
        <v>0.91142997649741819</v>
      </c>
      <c r="D66" s="302">
        <f t="shared" si="15"/>
        <v>1.6077210746150294</v>
      </c>
      <c r="E66" s="303"/>
      <c r="F66" s="302">
        <v>1.0326582656473495</v>
      </c>
      <c r="G66" s="302">
        <v>1.1161804667962865</v>
      </c>
      <c r="H66" s="302">
        <f t="shared" si="16"/>
        <v>2.148838732443636</v>
      </c>
      <c r="I66" s="303"/>
      <c r="J66" s="302">
        <v>0.83270744493729809</v>
      </c>
      <c r="K66" s="302">
        <v>1.1995777019938556</v>
      </c>
      <c r="L66" s="302">
        <f t="shared" si="17"/>
        <v>2.0322851469311538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1.0793257923621411</v>
      </c>
      <c r="C67" s="302">
        <v>4.5441730885326024</v>
      </c>
      <c r="D67" s="302">
        <f t="shared" si="15"/>
        <v>5.6234988808947435</v>
      </c>
      <c r="E67" s="303"/>
      <c r="F67" s="302">
        <v>1.815134997093891</v>
      </c>
      <c r="G67" s="302">
        <v>5.6545979849418746</v>
      </c>
      <c r="H67" s="302">
        <f t="shared" si="16"/>
        <v>7.4697329820357652</v>
      </c>
      <c r="I67" s="303"/>
      <c r="J67" s="302">
        <v>2.3682069653248896</v>
      </c>
      <c r="K67" s="302">
        <v>4.7116831756240121</v>
      </c>
      <c r="L67" s="302">
        <f t="shared" si="17"/>
        <v>7.0798901409489012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1.7950363496718587</v>
      </c>
      <c r="C68" s="302">
        <v>2.920142587736918</v>
      </c>
      <c r="D68" s="302">
        <f t="shared" si="15"/>
        <v>4.7151789374087762</v>
      </c>
      <c r="E68" s="303"/>
      <c r="F68" s="302">
        <v>2.3167810144010219</v>
      </c>
      <c r="G68" s="302">
        <v>3.5396887695979511</v>
      </c>
      <c r="H68" s="302">
        <f t="shared" si="16"/>
        <v>5.856469783998973</v>
      </c>
      <c r="I68" s="303"/>
      <c r="J68" s="302">
        <v>2.8914186165421087</v>
      </c>
      <c r="K68" s="302">
        <v>3.4499412944156429</v>
      </c>
      <c r="L68" s="302">
        <f t="shared" si="17"/>
        <v>6.3413599109577516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10.242640482877986</v>
      </c>
      <c r="C70" s="311">
        <f t="shared" ref="C70:L70" si="18">SUM(C60:C68)</f>
        <v>18.24735951712195</v>
      </c>
      <c r="D70" s="311">
        <f t="shared" si="18"/>
        <v>28.489999999999938</v>
      </c>
      <c r="E70" s="311"/>
      <c r="F70" s="311">
        <f t="shared" si="18"/>
        <v>17.928196459469113</v>
      </c>
      <c r="G70" s="311">
        <f t="shared" si="18"/>
        <v>26.694803540530856</v>
      </c>
      <c r="H70" s="311">
        <f t="shared" si="18"/>
        <v>44.622999999999976</v>
      </c>
      <c r="I70" s="311"/>
      <c r="J70" s="311">
        <f t="shared" si="18"/>
        <v>18.927720697114953</v>
      </c>
      <c r="K70" s="311">
        <f t="shared" si="18"/>
        <v>25.458279302885082</v>
      </c>
      <c r="L70" s="311">
        <f t="shared" si="18"/>
        <v>44.386000000000024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0.26596077290257236</v>
      </c>
      <c r="C77" s="302">
        <v>1.5059200641832509</v>
      </c>
      <c r="D77" s="302">
        <f>SUM(B77:C77)</f>
        <v>1.7718808370858232</v>
      </c>
      <c r="E77" s="303"/>
      <c r="F77" s="302">
        <v>0.5310377643967733</v>
      </c>
      <c r="G77" s="302">
        <v>2.2206051597196668</v>
      </c>
      <c r="H77" s="302">
        <f>SUM(F77:G77)</f>
        <v>2.7516429241164402</v>
      </c>
      <c r="I77" s="303"/>
      <c r="J77" s="302">
        <v>0.61656765600899899</v>
      </c>
      <c r="K77" s="302">
        <v>2.8523418458609098</v>
      </c>
      <c r="L77" s="302">
        <f>SUM(J77:K77)</f>
        <v>3.4689095018699088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0.50340257686519341</v>
      </c>
      <c r="C78" s="302">
        <v>1.7367705148327499</v>
      </c>
      <c r="D78" s="302">
        <f t="shared" ref="D78:D85" si="19">SUM(B78:C78)</f>
        <v>2.2401730916979434</v>
      </c>
      <c r="E78" s="303"/>
      <c r="F78" s="302">
        <v>1.2113637086004689</v>
      </c>
      <c r="G78" s="302">
        <v>2.9210600031287983</v>
      </c>
      <c r="H78" s="302">
        <f t="shared" ref="H78:H85" si="20">SUM(F78:G78)</f>
        <v>4.1324237117292668</v>
      </c>
      <c r="I78" s="303"/>
      <c r="J78" s="302">
        <v>1.5843716076410455</v>
      </c>
      <c r="K78" s="302">
        <v>4.949493766147385</v>
      </c>
      <c r="L78" s="302">
        <f t="shared" ref="L78:L85" si="21">SUM(J78:K78)</f>
        <v>6.53386537378843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0.48515466155639342</v>
      </c>
      <c r="C79" s="302">
        <v>1.172569721761954</v>
      </c>
      <c r="D79" s="302">
        <f t="shared" si="19"/>
        <v>1.6577243833183473</v>
      </c>
      <c r="E79" s="303"/>
      <c r="F79" s="302">
        <v>0.91605241943688909</v>
      </c>
      <c r="G79" s="302">
        <v>1.8191486327522097</v>
      </c>
      <c r="H79" s="302">
        <f t="shared" si="20"/>
        <v>2.7352010521890988</v>
      </c>
      <c r="I79" s="303"/>
      <c r="J79" s="302">
        <v>1.255662476363576</v>
      </c>
      <c r="K79" s="302">
        <v>2.4059027711680798</v>
      </c>
      <c r="L79" s="302">
        <f t="shared" si="21"/>
        <v>3.661565247531656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0.61825910803030426</v>
      </c>
      <c r="C80" s="302">
        <v>0.23109216805319618</v>
      </c>
      <c r="D80" s="302">
        <f t="shared" si="19"/>
        <v>0.84935127608350047</v>
      </c>
      <c r="E80" s="303"/>
      <c r="F80" s="302">
        <v>0.6878637335432054</v>
      </c>
      <c r="G80" s="302">
        <v>0.27449833159215492</v>
      </c>
      <c r="H80" s="302">
        <f t="shared" si="20"/>
        <v>0.96236206513536038</v>
      </c>
      <c r="I80" s="303"/>
      <c r="J80" s="302">
        <v>0.7054728082958861</v>
      </c>
      <c r="K80" s="302">
        <v>0.43249008447662601</v>
      </c>
      <c r="L80" s="302">
        <f t="shared" si="21"/>
        <v>1.1379628927725121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5.2430612634214648E-2</v>
      </c>
      <c r="C81" s="302">
        <v>1.6991245054948469</v>
      </c>
      <c r="D81" s="302">
        <f t="shared" si="19"/>
        <v>1.7515551181290616</v>
      </c>
      <c r="E81" s="303"/>
      <c r="F81" s="302">
        <v>9.5387269544737113E-2</v>
      </c>
      <c r="G81" s="302">
        <v>1.5567093314356084</v>
      </c>
      <c r="H81" s="302">
        <f t="shared" si="20"/>
        <v>1.6520966009803455</v>
      </c>
      <c r="I81" s="303"/>
      <c r="J81" s="302">
        <v>0.12700664863200381</v>
      </c>
      <c r="K81" s="302">
        <v>1.6597780658333874</v>
      </c>
      <c r="L81" s="302">
        <f t="shared" si="21"/>
        <v>1.7867847144653912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0.23145165782067026</v>
      </c>
      <c r="C82" s="302">
        <v>3.5891047600346067E-2</v>
      </c>
      <c r="D82" s="302">
        <f t="shared" si="19"/>
        <v>0.26734270542101635</v>
      </c>
      <c r="E82" s="303"/>
      <c r="F82" s="302">
        <v>0.18192894211202179</v>
      </c>
      <c r="G82" s="302">
        <v>5.5454722974123634E-2</v>
      </c>
      <c r="H82" s="302">
        <f t="shared" si="20"/>
        <v>0.23738366508614542</v>
      </c>
      <c r="I82" s="303"/>
      <c r="J82" s="302">
        <v>0.14547136039185873</v>
      </c>
      <c r="K82" s="302">
        <v>0.10098998789107375</v>
      </c>
      <c r="L82" s="302">
        <f t="shared" si="21"/>
        <v>0.24646134828293248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0.14423035175825785</v>
      </c>
      <c r="C83" s="302">
        <v>0.209007079807146</v>
      </c>
      <c r="D83" s="302">
        <f t="shared" si="19"/>
        <v>0.35323743156540388</v>
      </c>
      <c r="E83" s="303"/>
      <c r="F83" s="302">
        <v>0.19094541384419697</v>
      </c>
      <c r="G83" s="302">
        <v>0.20829398111644221</v>
      </c>
      <c r="H83" s="302">
        <f t="shared" si="20"/>
        <v>0.3992393949606392</v>
      </c>
      <c r="I83" s="303"/>
      <c r="J83" s="302">
        <v>0.20672588874870323</v>
      </c>
      <c r="K83" s="302">
        <v>0.32641348211622084</v>
      </c>
      <c r="L83" s="302">
        <f t="shared" si="21"/>
        <v>0.53313937086492413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0.10508271901983092</v>
      </c>
      <c r="C84" s="302">
        <v>0.403447681108137</v>
      </c>
      <c r="D84" s="302">
        <f t="shared" si="19"/>
        <v>0.50853040012796791</v>
      </c>
      <c r="E84" s="303"/>
      <c r="F84" s="302">
        <v>0.15251238617400056</v>
      </c>
      <c r="G84" s="302">
        <v>0.42289207397832285</v>
      </c>
      <c r="H84" s="302">
        <f t="shared" si="20"/>
        <v>0.57540446015232338</v>
      </c>
      <c r="I84" s="303"/>
      <c r="J84" s="302">
        <v>0.22889535797844565</v>
      </c>
      <c r="K84" s="302">
        <v>0.5211807558023227</v>
      </c>
      <c r="L84" s="302">
        <f t="shared" si="21"/>
        <v>0.75007611378076833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9.5514361277605375E-2</v>
      </c>
      <c r="C85" s="302">
        <v>0.25369039529333981</v>
      </c>
      <c r="D85" s="302">
        <f t="shared" si="19"/>
        <v>0.34920475657094519</v>
      </c>
      <c r="E85" s="303"/>
      <c r="F85" s="302">
        <v>8.7089736687260416E-2</v>
      </c>
      <c r="G85" s="302">
        <v>0.19415638896312004</v>
      </c>
      <c r="H85" s="302">
        <f t="shared" si="20"/>
        <v>0.28124612565038043</v>
      </c>
      <c r="I85" s="303"/>
      <c r="J85" s="302">
        <v>0.17982619599244909</v>
      </c>
      <c r="K85" s="302">
        <v>0.19640924065100118</v>
      </c>
      <c r="L85" s="302">
        <f t="shared" si="21"/>
        <v>0.37623543664345027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2.5014868218650426</v>
      </c>
      <c r="C87" s="311">
        <f t="shared" ref="C87:D87" si="22">SUM(C77:C85)</f>
        <v>7.2475131781349686</v>
      </c>
      <c r="D87" s="311">
        <f t="shared" si="22"/>
        <v>9.7490000000000094</v>
      </c>
      <c r="E87" s="311"/>
      <c r="F87" s="311">
        <f t="shared" ref="F87:H87" si="23">SUM(F77:F85)</f>
        <v>4.0541813743395538</v>
      </c>
      <c r="G87" s="311">
        <f t="shared" si="23"/>
        <v>9.6728186256604491</v>
      </c>
      <c r="H87" s="311">
        <f t="shared" si="23"/>
        <v>13.727000000000002</v>
      </c>
      <c r="I87" s="311"/>
      <c r="J87" s="311">
        <f t="shared" ref="J87:L87" si="24">SUM(J77:J85)</f>
        <v>5.0500000000529681</v>
      </c>
      <c r="K87" s="311">
        <f t="shared" si="24"/>
        <v>13.444999999947008</v>
      </c>
      <c r="L87" s="311">
        <f t="shared" si="24"/>
        <v>18.494999999999973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3.3128482998535929</v>
      </c>
      <c r="C94" s="302">
        <v>10.605487970607374</v>
      </c>
      <c r="D94" s="302">
        <f>SUM(B94:C94)</f>
        <v>13.918336270460967</v>
      </c>
      <c r="E94" s="303"/>
      <c r="F94" s="302">
        <v>3.6715976617790815</v>
      </c>
      <c r="G94" s="302">
        <v>12.913128918464107</v>
      </c>
      <c r="H94" s="302">
        <f>SUM(F94:G94)</f>
        <v>16.584726580243188</v>
      </c>
      <c r="I94" s="303"/>
      <c r="J94" s="302">
        <v>2.7897296439875228</v>
      </c>
      <c r="K94" s="302">
        <v>10.115323509660142</v>
      </c>
      <c r="L94" s="302">
        <f>SUM(J94:K94)</f>
        <v>12.905053153647664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4.73997779663262</v>
      </c>
      <c r="C95" s="302">
        <v>9.8236100603644889</v>
      </c>
      <c r="D95" s="302">
        <f t="shared" ref="D95:D102" si="25">SUM(B95:C95)</f>
        <v>14.56358785699711</v>
      </c>
      <c r="E95" s="303"/>
      <c r="F95" s="302">
        <v>5.6156971882352744</v>
      </c>
      <c r="G95" s="302">
        <v>12.47074002348918</v>
      </c>
      <c r="H95" s="302">
        <f t="shared" ref="H95:H102" si="26">SUM(F95:G95)</f>
        <v>18.086437211724455</v>
      </c>
      <c r="I95" s="303"/>
      <c r="J95" s="302">
        <v>4.9410932798520992</v>
      </c>
      <c r="K95" s="302">
        <v>11.74520670421531</v>
      </c>
      <c r="L95" s="302">
        <f t="shared" ref="L95:L102" si="27">SUM(J95:K95)</f>
        <v>16.686299984067411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6.1892621590829267</v>
      </c>
      <c r="C96" s="302">
        <v>10.191030687666313</v>
      </c>
      <c r="D96" s="302">
        <f t="shared" si="25"/>
        <v>16.380292846749239</v>
      </c>
      <c r="E96" s="303"/>
      <c r="F96" s="302">
        <v>5.9426867400355103</v>
      </c>
      <c r="G96" s="302">
        <v>11.105894542475683</v>
      </c>
      <c r="H96" s="302">
        <f t="shared" si="26"/>
        <v>17.048581282511194</v>
      </c>
      <c r="I96" s="303"/>
      <c r="J96" s="302">
        <v>4.7722483180377795</v>
      </c>
      <c r="K96" s="302">
        <v>8.7642386698822623</v>
      </c>
      <c r="L96" s="302">
        <f t="shared" si="27"/>
        <v>13.536486987920043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5.4344559313080731</v>
      </c>
      <c r="C97" s="302">
        <v>2.0519047861830542</v>
      </c>
      <c r="D97" s="302">
        <f t="shared" si="25"/>
        <v>7.4863607174911273</v>
      </c>
      <c r="E97" s="303"/>
      <c r="F97" s="302">
        <v>4.3204583246026083</v>
      </c>
      <c r="G97" s="302">
        <v>2.1909735261579852</v>
      </c>
      <c r="H97" s="302">
        <f t="shared" si="26"/>
        <v>6.5114318507605935</v>
      </c>
      <c r="I97" s="303"/>
      <c r="J97" s="302">
        <v>2.9778363619744748</v>
      </c>
      <c r="K97" s="302">
        <v>1.8770337355215472</v>
      </c>
      <c r="L97" s="302">
        <f t="shared" si="27"/>
        <v>4.8548700974960219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1.8012842073098148</v>
      </c>
      <c r="C98" s="302">
        <v>13.358088071788108</v>
      </c>
      <c r="D98" s="302">
        <f t="shared" si="25"/>
        <v>15.159372279097923</v>
      </c>
      <c r="E98" s="303"/>
      <c r="F98" s="302">
        <v>1.7743087938840145</v>
      </c>
      <c r="G98" s="302">
        <v>13.435764079216586</v>
      </c>
      <c r="H98" s="302">
        <f t="shared" si="26"/>
        <v>15.2100728731006</v>
      </c>
      <c r="I98" s="303"/>
      <c r="J98" s="302">
        <v>1.4034611645096944</v>
      </c>
      <c r="K98" s="302">
        <v>9.2563614211956455</v>
      </c>
      <c r="L98" s="302">
        <f t="shared" si="27"/>
        <v>10.65982258570534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0.66040293985836829</v>
      </c>
      <c r="C99" s="302">
        <v>0.68619452909646006</v>
      </c>
      <c r="D99" s="302">
        <f t="shared" si="25"/>
        <v>1.3465974689548283</v>
      </c>
      <c r="E99" s="303"/>
      <c r="F99" s="302">
        <v>0.64817738056420793</v>
      </c>
      <c r="G99" s="302">
        <v>0.70978312365506713</v>
      </c>
      <c r="H99" s="302">
        <f t="shared" si="26"/>
        <v>1.3579605042192751</v>
      </c>
      <c r="I99" s="303"/>
      <c r="J99" s="302">
        <v>0.38613351346239999</v>
      </c>
      <c r="K99" s="302">
        <v>0.75880057452653904</v>
      </c>
      <c r="L99" s="302">
        <f t="shared" si="27"/>
        <v>1.1449340879889389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1.6874038119449113</v>
      </c>
      <c r="C100" s="302">
        <v>1.6309477546136977</v>
      </c>
      <c r="D100" s="302">
        <f t="shared" si="25"/>
        <v>3.3183515665586087</v>
      </c>
      <c r="E100" s="303"/>
      <c r="F100" s="302">
        <v>1.284483157456997</v>
      </c>
      <c r="G100" s="302">
        <v>1.471577823850267</v>
      </c>
      <c r="H100" s="302">
        <f t="shared" si="26"/>
        <v>2.7560609813072641</v>
      </c>
      <c r="I100" s="303"/>
      <c r="J100" s="302">
        <v>0.94477638285115084</v>
      </c>
      <c r="K100" s="302">
        <v>1.2861466515251625</v>
      </c>
      <c r="L100" s="302">
        <f t="shared" si="27"/>
        <v>2.2309230343763131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1.8351615911278407</v>
      </c>
      <c r="C101" s="302">
        <v>5.7291941246193634</v>
      </c>
      <c r="D101" s="302">
        <f t="shared" si="25"/>
        <v>7.5643557157472046</v>
      </c>
      <c r="E101" s="303"/>
      <c r="F101" s="302">
        <v>1.3351940349269151</v>
      </c>
      <c r="G101" s="302">
        <v>5.2156829162220841</v>
      </c>
      <c r="H101" s="302">
        <f t="shared" si="26"/>
        <v>6.5508769511489993</v>
      </c>
      <c r="I101" s="303"/>
      <c r="J101" s="302">
        <v>1.05165787428752</v>
      </c>
      <c r="K101" s="302">
        <v>3.8108549413906925</v>
      </c>
      <c r="L101" s="302">
        <f t="shared" si="27"/>
        <v>4.8625128156782127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1.1911430070123548</v>
      </c>
      <c r="C102" s="302">
        <v>4.7926022709305869</v>
      </c>
      <c r="D102" s="302">
        <f t="shared" si="25"/>
        <v>5.9837452779429414</v>
      </c>
      <c r="E102" s="303"/>
      <c r="F102" s="302">
        <v>0.82977115716749805</v>
      </c>
      <c r="G102" s="302">
        <v>3.0010806078171082</v>
      </c>
      <c r="H102" s="302">
        <f t="shared" si="26"/>
        <v>3.8308517649846063</v>
      </c>
      <c r="I102" s="303"/>
      <c r="J102" s="302">
        <v>0.80475327201467639</v>
      </c>
      <c r="K102" s="302">
        <v>2.1663439811055292</v>
      </c>
      <c r="L102" s="302">
        <f t="shared" si="27"/>
        <v>2.9710972531202056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26.851939744130501</v>
      </c>
      <c r="C104" s="311">
        <f t="shared" ref="C104:D104" si="28">SUM(C94:C102)</f>
        <v>58.869060255869449</v>
      </c>
      <c r="D104" s="311">
        <f t="shared" si="28"/>
        <v>85.720999999999947</v>
      </c>
      <c r="E104" s="311"/>
      <c r="F104" s="311">
        <f t="shared" ref="F104:H104" si="29">SUM(F94:F102)</f>
        <v>25.422374438652103</v>
      </c>
      <c r="G104" s="311">
        <f t="shared" si="29"/>
        <v>62.514625561348062</v>
      </c>
      <c r="H104" s="311">
        <f t="shared" si="29"/>
        <v>87.937000000000168</v>
      </c>
      <c r="I104" s="311"/>
      <c r="J104" s="311">
        <f t="shared" ref="J104:L104" si="30">SUM(J94:J102)</f>
        <v>20.071689810977315</v>
      </c>
      <c r="K104" s="311">
        <f t="shared" si="30"/>
        <v>49.780310189022835</v>
      </c>
      <c r="L104" s="311">
        <f t="shared" si="30"/>
        <v>69.852000000000146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0.22681615942732675</v>
      </c>
      <c r="C111" s="302">
        <v>1.206603617748349</v>
      </c>
      <c r="D111" s="302">
        <f>SUM(B111:C111)</f>
        <v>1.4334197771756758</v>
      </c>
      <c r="E111" s="303"/>
      <c r="F111" s="302">
        <v>0.270166911577994</v>
      </c>
      <c r="G111" s="302">
        <v>1.6432501006136679</v>
      </c>
      <c r="H111" s="302">
        <f>SUM(F111:G111)</f>
        <v>1.9134170121916618</v>
      </c>
      <c r="I111" s="303"/>
      <c r="J111" s="302">
        <v>0.26067077870630795</v>
      </c>
      <c r="K111" s="302">
        <v>1.7053170553267298</v>
      </c>
      <c r="L111" s="302">
        <f>SUM(J111:K111)</f>
        <v>1.9659878340330379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0.73656313650571814</v>
      </c>
      <c r="C112" s="302">
        <v>1.9967514544008427</v>
      </c>
      <c r="D112" s="302">
        <f t="shared" ref="D112:D119" si="31">SUM(B112:C112)</f>
        <v>2.733314590906561</v>
      </c>
      <c r="E112" s="303"/>
      <c r="F112" s="302">
        <v>0.98411645633410283</v>
      </c>
      <c r="G112" s="302">
        <v>2.7934922516275802</v>
      </c>
      <c r="H112" s="302">
        <f t="shared" ref="H112:H119" si="32">SUM(F112:G112)</f>
        <v>3.7776087079616829</v>
      </c>
      <c r="I112" s="303"/>
      <c r="J112" s="302">
        <v>1.2178155503180077</v>
      </c>
      <c r="K112" s="302">
        <v>3.2619727058982817</v>
      </c>
      <c r="L112" s="302">
        <f t="shared" ref="L112:L119" si="33">SUM(J112:K112)</f>
        <v>4.4797882562162892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0.33447695513297993</v>
      </c>
      <c r="C113" s="302">
        <v>1.3053350402109427</v>
      </c>
      <c r="D113" s="302">
        <f t="shared" si="31"/>
        <v>1.6398119953439227</v>
      </c>
      <c r="E113" s="303"/>
      <c r="F113" s="302">
        <v>0.38674364612613515</v>
      </c>
      <c r="G113" s="302">
        <v>1.7634542542119298</v>
      </c>
      <c r="H113" s="302">
        <f t="shared" si="32"/>
        <v>2.1501979003380649</v>
      </c>
      <c r="I113" s="303"/>
      <c r="J113" s="302">
        <v>0.42188588880778222</v>
      </c>
      <c r="K113" s="302">
        <v>1.7990465814214636</v>
      </c>
      <c r="L113" s="302">
        <f t="shared" si="33"/>
        <v>2.2209324702292457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0.44534941884040796</v>
      </c>
      <c r="C114" s="302">
        <v>0.19545411499535523</v>
      </c>
      <c r="D114" s="302">
        <f t="shared" si="31"/>
        <v>0.64080353383576316</v>
      </c>
      <c r="E114" s="303"/>
      <c r="F114" s="302">
        <v>0.42434877141389304</v>
      </c>
      <c r="G114" s="302">
        <v>0.27576967181434175</v>
      </c>
      <c r="H114" s="302">
        <f t="shared" si="32"/>
        <v>0.7001184432282348</v>
      </c>
      <c r="I114" s="303"/>
      <c r="J114" s="302">
        <v>0.2424235245837226</v>
      </c>
      <c r="K114" s="302">
        <v>0.21905007725751816</v>
      </c>
      <c r="L114" s="302">
        <f t="shared" si="33"/>
        <v>0.46147360184124075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6.6138776182814094E-2</v>
      </c>
      <c r="C115" s="302">
        <v>2.4372346371281974</v>
      </c>
      <c r="D115" s="302">
        <f t="shared" si="31"/>
        <v>2.5033734133110115</v>
      </c>
      <c r="E115" s="303"/>
      <c r="F115" s="302">
        <v>7.2120492516787427E-2</v>
      </c>
      <c r="G115" s="302">
        <v>2.2671467278945627</v>
      </c>
      <c r="H115" s="302">
        <f t="shared" si="32"/>
        <v>2.33926722041135</v>
      </c>
      <c r="I115" s="303"/>
      <c r="J115" s="302">
        <v>0.11738320129463183</v>
      </c>
      <c r="K115" s="302">
        <v>1.8382380718304214</v>
      </c>
      <c r="L115" s="302">
        <f t="shared" si="33"/>
        <v>1.9556212731250533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8.1894627841580483E-2</v>
      </c>
      <c r="C116" s="302">
        <v>6.3220335929684332E-2</v>
      </c>
      <c r="D116" s="302">
        <f t="shared" si="31"/>
        <v>0.14511496377126482</v>
      </c>
      <c r="E116" s="303"/>
      <c r="F116" s="302">
        <v>7.2690540540021803E-2</v>
      </c>
      <c r="G116" s="302">
        <v>7.7157288769014412E-2</v>
      </c>
      <c r="H116" s="302">
        <f t="shared" si="32"/>
        <v>0.14984782930903623</v>
      </c>
      <c r="I116" s="303"/>
      <c r="J116" s="302">
        <v>6.396978940112838E-2</v>
      </c>
      <c r="K116" s="302">
        <v>8.9698802592675222E-2</v>
      </c>
      <c r="L116" s="302">
        <f t="shared" si="33"/>
        <v>0.15366859199380362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0.38890642714765261</v>
      </c>
      <c r="C117" s="302">
        <v>0.28671627974124142</v>
      </c>
      <c r="D117" s="302">
        <f t="shared" si="31"/>
        <v>0.67562270688889403</v>
      </c>
      <c r="E117" s="303"/>
      <c r="F117" s="302">
        <v>0.40604636346892387</v>
      </c>
      <c r="G117" s="302">
        <v>0.35221088990992239</v>
      </c>
      <c r="H117" s="302">
        <f t="shared" si="32"/>
        <v>0.75825725337884631</v>
      </c>
      <c r="I117" s="303"/>
      <c r="J117" s="302">
        <v>0.37566511529821012</v>
      </c>
      <c r="K117" s="302">
        <v>0.33758889880064247</v>
      </c>
      <c r="L117" s="302">
        <f t="shared" si="33"/>
        <v>0.71325401409885258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1.2274875200750593E-2</v>
      </c>
      <c r="C118" s="302">
        <v>0.35422722764249603</v>
      </c>
      <c r="D118" s="302">
        <f t="shared" si="31"/>
        <v>0.36650210284324664</v>
      </c>
      <c r="E118" s="303"/>
      <c r="F118" s="302">
        <v>9.7617479372773854E-3</v>
      </c>
      <c r="G118" s="302">
        <v>0.46443308322490084</v>
      </c>
      <c r="H118" s="302">
        <f t="shared" si="32"/>
        <v>0.47419483116217825</v>
      </c>
      <c r="I118" s="303"/>
      <c r="J118" s="302">
        <v>1.0800081364386713E-2</v>
      </c>
      <c r="K118" s="302">
        <v>0.38251832053595941</v>
      </c>
      <c r="L118" s="302">
        <f t="shared" si="33"/>
        <v>0.39331840190034612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4.4579623741532577E-2</v>
      </c>
      <c r="C119" s="302">
        <v>0.11045729218209872</v>
      </c>
      <c r="D119" s="302">
        <f t="shared" si="31"/>
        <v>0.15503691592363131</v>
      </c>
      <c r="E119" s="303"/>
      <c r="F119" s="302">
        <v>3.8005070058555974E-2</v>
      </c>
      <c r="G119" s="302">
        <v>0.12208573196037872</v>
      </c>
      <c r="H119" s="302">
        <f t="shared" si="32"/>
        <v>0.16009080201893469</v>
      </c>
      <c r="I119" s="303"/>
      <c r="J119" s="302">
        <v>2.8606087897111075E-2</v>
      </c>
      <c r="K119" s="302">
        <v>7.7349468665044413E-2</v>
      </c>
      <c r="L119" s="302">
        <f t="shared" si="33"/>
        <v>0.1059555565621555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2.3370000000207631</v>
      </c>
      <c r="C121" s="311">
        <f t="shared" ref="C121:D121" si="34">SUM(C111:C119)</f>
        <v>7.9559999999792064</v>
      </c>
      <c r="D121" s="311">
        <f t="shared" si="34"/>
        <v>10.292999999999973</v>
      </c>
      <c r="E121" s="311"/>
      <c r="F121" s="311">
        <f t="shared" ref="F121:H121" si="35">SUM(F111:F119)</f>
        <v>2.6639999999736914</v>
      </c>
      <c r="G121" s="311">
        <f t="shared" si="35"/>
        <v>9.7590000000262993</v>
      </c>
      <c r="H121" s="311">
        <f t="shared" si="35"/>
        <v>12.422999999999989</v>
      </c>
      <c r="I121" s="311"/>
      <c r="J121" s="311">
        <f t="shared" ref="J121:L121" si="36">SUM(J111:J119)</f>
        <v>2.7392200176712889</v>
      </c>
      <c r="K121" s="311">
        <f t="shared" si="36"/>
        <v>9.7107799823287362</v>
      </c>
      <c r="L121" s="311">
        <f t="shared" si="36"/>
        <v>12.450000000000026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0.50735460536039445</v>
      </c>
      <c r="C128" s="302">
        <v>1.5717312310761908</v>
      </c>
      <c r="D128" s="302">
        <f>SUM(B128:C128)</f>
        <v>2.0790858364365854</v>
      </c>
      <c r="E128" s="303"/>
      <c r="F128" s="302">
        <v>0.38171474445794618</v>
      </c>
      <c r="G128" s="302">
        <v>2.3207179230348145</v>
      </c>
      <c r="H128" s="302">
        <f>SUM(F128:G128)</f>
        <v>2.7024326674927606</v>
      </c>
      <c r="I128" s="303"/>
      <c r="J128" s="302">
        <v>0.49668822065034751</v>
      </c>
      <c r="K128" s="302">
        <v>2.7721911331353439</v>
      </c>
      <c r="L128" s="302">
        <f>SUM(J128:K128)</f>
        <v>3.2688793537856915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1.0432724950775292</v>
      </c>
      <c r="C129" s="302">
        <v>1.4260298145089718</v>
      </c>
      <c r="D129" s="302">
        <f t="shared" ref="D129:D136" si="37">SUM(B129:C129)</f>
        <v>2.4693023095865012</v>
      </c>
      <c r="E129" s="303"/>
      <c r="F129" s="302">
        <v>0.84368178504852742</v>
      </c>
      <c r="G129" s="302">
        <v>1.9779857469854232</v>
      </c>
      <c r="H129" s="302">
        <f t="shared" ref="H129:H136" si="38">SUM(F129:G129)</f>
        <v>2.8216675320339508</v>
      </c>
      <c r="I129" s="303"/>
      <c r="J129" s="302">
        <v>1.2753909333154361</v>
      </c>
      <c r="K129" s="302">
        <v>2.7835880185667752</v>
      </c>
      <c r="L129" s="302">
        <f t="shared" ref="L129:L136" si="39">SUM(J129:K129)</f>
        <v>4.058978951882211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1.3239753424989982</v>
      </c>
      <c r="C130" s="302">
        <v>1.3590855853292074</v>
      </c>
      <c r="D130" s="302">
        <f t="shared" si="37"/>
        <v>2.6830609278282056</v>
      </c>
      <c r="E130" s="303"/>
      <c r="F130" s="302">
        <v>0.90240439413519835</v>
      </c>
      <c r="G130" s="302">
        <v>1.6702654647504021</v>
      </c>
      <c r="H130" s="302">
        <f t="shared" si="38"/>
        <v>2.5726698588856003</v>
      </c>
      <c r="I130" s="303"/>
      <c r="J130" s="302">
        <v>1.2748953047358504</v>
      </c>
      <c r="K130" s="302">
        <v>2.0247155109641346</v>
      </c>
      <c r="L130" s="302">
        <f t="shared" si="39"/>
        <v>3.2996108156999853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0.99565419817249401</v>
      </c>
      <c r="C131" s="302">
        <v>0.31288685015381729</v>
      </c>
      <c r="D131" s="302">
        <f t="shared" si="37"/>
        <v>1.3085410483263114</v>
      </c>
      <c r="E131" s="303"/>
      <c r="F131" s="302">
        <v>0.59005545528807868</v>
      </c>
      <c r="G131" s="302">
        <v>0.40561937580846563</v>
      </c>
      <c r="H131" s="302">
        <f t="shared" si="38"/>
        <v>0.99567483109654431</v>
      </c>
      <c r="I131" s="303"/>
      <c r="J131" s="302">
        <v>0.56945016689570627</v>
      </c>
      <c r="K131" s="302">
        <v>0.50713019442784724</v>
      </c>
      <c r="L131" s="302">
        <f t="shared" si="39"/>
        <v>1.0765803613235536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0.16740397710744334</v>
      </c>
      <c r="C132" s="302">
        <v>0.77149285656700162</v>
      </c>
      <c r="D132" s="302">
        <f t="shared" si="37"/>
        <v>0.93889683367444499</v>
      </c>
      <c r="E132" s="303"/>
      <c r="F132" s="302">
        <v>0.17857933440717091</v>
      </c>
      <c r="G132" s="302">
        <v>1.3026058171447126</v>
      </c>
      <c r="H132" s="302">
        <f t="shared" si="38"/>
        <v>1.4811851515518835</v>
      </c>
      <c r="I132" s="303"/>
      <c r="J132" s="302">
        <v>0.27482875849066063</v>
      </c>
      <c r="K132" s="302">
        <v>1.4305609961374413</v>
      </c>
      <c r="L132" s="302">
        <f t="shared" si="39"/>
        <v>1.7053897546281018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0.21678110159944408</v>
      </c>
      <c r="C133" s="302">
        <v>0.23124251412268093</v>
      </c>
      <c r="D133" s="302">
        <f t="shared" si="37"/>
        <v>0.44802361572212501</v>
      </c>
      <c r="E133" s="303"/>
      <c r="F133" s="302">
        <v>0.15273644891103685</v>
      </c>
      <c r="G133" s="302">
        <v>0.29763706340756463</v>
      </c>
      <c r="H133" s="302">
        <f t="shared" si="38"/>
        <v>0.45037351231860145</v>
      </c>
      <c r="I133" s="303"/>
      <c r="J133" s="302">
        <v>0.18539555953994905</v>
      </c>
      <c r="K133" s="302">
        <v>0.53960484874907921</v>
      </c>
      <c r="L133" s="302">
        <f t="shared" si="39"/>
        <v>0.72500040828902823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0.21749620414755713</v>
      </c>
      <c r="C134" s="302">
        <v>0.24891546207559478</v>
      </c>
      <c r="D134" s="302">
        <f>SUM(B134:C134)</f>
        <v>0.46641166622315189</v>
      </c>
      <c r="E134" s="303"/>
      <c r="F134" s="302">
        <v>0.12155659655986417</v>
      </c>
      <c r="G134" s="302">
        <v>0.32661793260355987</v>
      </c>
      <c r="H134" s="302">
        <f t="shared" si="38"/>
        <v>0.44817452916342404</v>
      </c>
      <c r="I134" s="303"/>
      <c r="J134" s="302">
        <v>0.14729605749714497</v>
      </c>
      <c r="K134" s="302">
        <v>0.47231753912517183</v>
      </c>
      <c r="L134" s="302">
        <f t="shared" si="39"/>
        <v>0.61961359662231685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0.26736169899426243</v>
      </c>
      <c r="C135" s="302">
        <v>2.3489725780921225</v>
      </c>
      <c r="D135" s="302">
        <f t="shared" si="37"/>
        <v>2.6163342770863851</v>
      </c>
      <c r="E135" s="303"/>
      <c r="F135" s="302">
        <v>0.16531691054625067</v>
      </c>
      <c r="G135" s="302">
        <v>2.4199950726012016</v>
      </c>
      <c r="H135" s="302">
        <f t="shared" si="38"/>
        <v>2.5853119831474523</v>
      </c>
      <c r="I135" s="303"/>
      <c r="J135" s="302">
        <v>0.20179947038198418</v>
      </c>
      <c r="K135" s="302">
        <v>2.7255647672576315</v>
      </c>
      <c r="L135" s="302">
        <f t="shared" si="39"/>
        <v>2.9273642376396158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0.37934646672555961</v>
      </c>
      <c r="C136" s="302">
        <v>2.455997018390736</v>
      </c>
      <c r="D136" s="302">
        <f t="shared" si="37"/>
        <v>2.8353434851162955</v>
      </c>
      <c r="E136" s="303"/>
      <c r="F136" s="302">
        <v>0.19064123622308163</v>
      </c>
      <c r="G136" s="302">
        <v>2.4768686980867129</v>
      </c>
      <c r="H136" s="302">
        <f t="shared" si="38"/>
        <v>2.6675099343097948</v>
      </c>
      <c r="I136" s="303"/>
      <c r="J136" s="302">
        <v>0.39256005536473559</v>
      </c>
      <c r="K136" s="302">
        <v>2.8340224647647698</v>
      </c>
      <c r="L136" s="302">
        <f t="shared" si="39"/>
        <v>3.2265825201295053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5.1186460896836836</v>
      </c>
      <c r="C138" s="311">
        <f t="shared" ref="C138" si="40">SUM(C128:C136)</f>
        <v>10.726353910316323</v>
      </c>
      <c r="D138" s="311">
        <f>SUM(D128:D136)</f>
        <v>15.845000000000004</v>
      </c>
      <c r="E138" s="311"/>
      <c r="F138" s="311">
        <f t="shared" ref="F138:H138" si="41">SUM(F128:F136)</f>
        <v>3.5266869055771553</v>
      </c>
      <c r="G138" s="311">
        <f t="shared" si="41"/>
        <v>13.198313094422858</v>
      </c>
      <c r="H138" s="311">
        <f t="shared" si="41"/>
        <v>16.725000000000009</v>
      </c>
      <c r="I138" s="311"/>
      <c r="J138" s="311">
        <f t="shared" ref="J138:L138" si="42">SUM(J128:J136)</f>
        <v>4.818304526871815</v>
      </c>
      <c r="K138" s="311">
        <f t="shared" si="42"/>
        <v>16.089695473128195</v>
      </c>
      <c r="L138" s="311">
        <f t="shared" si="42"/>
        <v>20.908000000000012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3.6820452008168196</v>
      </c>
      <c r="C145" s="302">
        <v>18.03688599924417</v>
      </c>
      <c r="D145" s="302">
        <f>SUM(B145:C145)</f>
        <v>21.71893120006099</v>
      </c>
      <c r="E145" s="303"/>
      <c r="F145" s="302">
        <v>6.2640826180492706</v>
      </c>
      <c r="G145" s="302">
        <v>26.905461199519312</v>
      </c>
      <c r="H145" s="302">
        <f>SUM(F145:G145)</f>
        <v>33.169543817568581</v>
      </c>
      <c r="I145" s="303"/>
      <c r="J145" s="302">
        <v>8.5236650602621218</v>
      </c>
      <c r="K145" s="302">
        <v>30.883027263931684</v>
      </c>
      <c r="L145" s="302">
        <f>SUM(J145:K145)</f>
        <v>39.406692324193806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5.6267811494058853</v>
      </c>
      <c r="C146" s="302">
        <v>20.952856260853615</v>
      </c>
      <c r="D146" s="302">
        <f t="shared" ref="D146:D153" si="43">SUM(B146:C146)</f>
        <v>26.579637410259501</v>
      </c>
      <c r="E146" s="303"/>
      <c r="F146" s="302">
        <v>10.266482809808849</v>
      </c>
      <c r="G146" s="302">
        <v>35.09112343811897</v>
      </c>
      <c r="H146" s="302">
        <f t="shared" ref="H146:H153" si="44">SUM(F146:G146)</f>
        <v>45.357606247927819</v>
      </c>
      <c r="I146" s="303"/>
      <c r="J146" s="302">
        <v>16.048883003462578</v>
      </c>
      <c r="K146" s="302">
        <v>55.547264536756231</v>
      </c>
      <c r="L146" s="302">
        <f t="shared" ref="L146:L153" si="45">SUM(J146:K146)</f>
        <v>71.596147540218809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4.3566658835498417</v>
      </c>
      <c r="C147" s="302">
        <v>10.35370607645304</v>
      </c>
      <c r="D147" s="302">
        <f t="shared" si="43"/>
        <v>14.710371960002881</v>
      </c>
      <c r="E147" s="303"/>
      <c r="F147" s="302">
        <v>7.1155792407987644</v>
      </c>
      <c r="G147" s="302">
        <v>16.849081454026731</v>
      </c>
      <c r="H147" s="302">
        <f t="shared" si="44"/>
        <v>23.964660694825497</v>
      </c>
      <c r="I147" s="303"/>
      <c r="J147" s="302">
        <v>11.370482265376557</v>
      </c>
      <c r="K147" s="302">
        <v>21.070374582400763</v>
      </c>
      <c r="L147" s="302">
        <f t="shared" si="45"/>
        <v>32.440856847777319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16.618975655462602</v>
      </c>
      <c r="C148" s="302">
        <v>1.6077021224677341</v>
      </c>
      <c r="D148" s="302">
        <f t="shared" si="43"/>
        <v>18.226677777930337</v>
      </c>
      <c r="E148" s="303"/>
      <c r="F148" s="302">
        <v>21.736197186045437</v>
      </c>
      <c r="G148" s="302">
        <v>2.4202132008365611</v>
      </c>
      <c r="H148" s="302">
        <f t="shared" si="44"/>
        <v>24.156410386881998</v>
      </c>
      <c r="I148" s="303"/>
      <c r="J148" s="302">
        <v>22.779465282153573</v>
      </c>
      <c r="K148" s="302">
        <v>3.11541753369149</v>
      </c>
      <c r="L148" s="302">
        <f t="shared" si="45"/>
        <v>25.894882815845065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4.2665868524756352</v>
      </c>
      <c r="C149" s="302">
        <v>171.55821828650099</v>
      </c>
      <c r="D149" s="302">
        <f t="shared" si="43"/>
        <v>175.82480513897661</v>
      </c>
      <c r="E149" s="303"/>
      <c r="F149" s="302">
        <v>5.210177189019249</v>
      </c>
      <c r="G149" s="302">
        <v>130.14007967512188</v>
      </c>
      <c r="H149" s="302">
        <f t="shared" si="44"/>
        <v>135.35025686414113</v>
      </c>
      <c r="I149" s="303"/>
      <c r="J149" s="302">
        <v>8.0639500048252319</v>
      </c>
      <c r="K149" s="302">
        <v>156.00386826535444</v>
      </c>
      <c r="L149" s="302">
        <f t="shared" si="45"/>
        <v>164.06781827017969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0.23834729537647187</v>
      </c>
      <c r="C150" s="302">
        <v>0.72318452511592157</v>
      </c>
      <c r="D150" s="302">
        <f t="shared" si="43"/>
        <v>0.9615318204923935</v>
      </c>
      <c r="E150" s="303"/>
      <c r="F150" s="302">
        <v>0.29273574347110637</v>
      </c>
      <c r="G150" s="302">
        <v>1.2600274260490312</v>
      </c>
      <c r="H150" s="302">
        <f t="shared" si="44"/>
        <v>1.5527631695201376</v>
      </c>
      <c r="I150" s="303"/>
      <c r="J150" s="302">
        <v>0.33904751297858809</v>
      </c>
      <c r="K150" s="302">
        <v>1.2692552487111726</v>
      </c>
      <c r="L150" s="302">
        <f t="shared" si="45"/>
        <v>1.6083027616897607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1.7131356119690095</v>
      </c>
      <c r="C151" s="302">
        <v>1.3543972875144563</v>
      </c>
      <c r="D151" s="302">
        <f t="shared" si="43"/>
        <v>3.0675328994834659</v>
      </c>
      <c r="E151" s="303"/>
      <c r="F151" s="302">
        <v>2.4627990845348187</v>
      </c>
      <c r="G151" s="302">
        <v>1.8231075732076156</v>
      </c>
      <c r="H151" s="302">
        <f t="shared" si="44"/>
        <v>4.2859066577424345</v>
      </c>
      <c r="I151" s="303"/>
      <c r="J151" s="302">
        <v>3.0275134758651805</v>
      </c>
      <c r="K151" s="302">
        <v>2.388583228429126</v>
      </c>
      <c r="L151" s="302">
        <f t="shared" si="45"/>
        <v>5.416096704294306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0.42464010764694071</v>
      </c>
      <c r="C152" s="302">
        <v>15.20957152902526</v>
      </c>
      <c r="D152" s="302">
        <f t="shared" si="43"/>
        <v>15.6342116366722</v>
      </c>
      <c r="E152" s="303"/>
      <c r="F152" s="302">
        <v>0.44038117683779798</v>
      </c>
      <c r="G152" s="302">
        <v>16.78800805224585</v>
      </c>
      <c r="H152" s="302">
        <f t="shared" si="44"/>
        <v>17.228389229083646</v>
      </c>
      <c r="I152" s="303"/>
      <c r="J152" s="302">
        <v>0.6762166673019776</v>
      </c>
      <c r="K152" s="302">
        <v>20.67802686236362</v>
      </c>
      <c r="L152" s="302">
        <f t="shared" si="45"/>
        <v>21.354243529665599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0.96569132238992472</v>
      </c>
      <c r="C153" s="302">
        <v>11.743608833731356</v>
      </c>
      <c r="D153" s="302">
        <f t="shared" si="43"/>
        <v>12.70930015612128</v>
      </c>
      <c r="E153" s="303"/>
      <c r="F153" s="302">
        <v>1.0007251122617682</v>
      </c>
      <c r="G153" s="302">
        <v>11.726737820046369</v>
      </c>
      <c r="H153" s="302">
        <f t="shared" si="44"/>
        <v>12.727462932308137</v>
      </c>
      <c r="I153" s="303"/>
      <c r="J153" s="302">
        <v>1.1435016948014609</v>
      </c>
      <c r="K153" s="302">
        <v>16.701457511334652</v>
      </c>
      <c r="L153" s="302">
        <f t="shared" si="45"/>
        <v>17.844959206136114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37.892869079093131</v>
      </c>
      <c r="C155" s="311">
        <f t="shared" ref="C155:D155" si="46">SUM(C145:C153)</f>
        <v>251.54013092090651</v>
      </c>
      <c r="D155" s="311">
        <f t="shared" si="46"/>
        <v>289.43299999999965</v>
      </c>
      <c r="E155" s="311"/>
      <c r="F155" s="311">
        <f t="shared" ref="F155:H155" si="47">SUM(F145:F153)</f>
        <v>54.789160160827066</v>
      </c>
      <c r="G155" s="311">
        <f t="shared" si="47"/>
        <v>243.00383983917231</v>
      </c>
      <c r="H155" s="311">
        <f t="shared" si="47"/>
        <v>297.79299999999932</v>
      </c>
      <c r="I155" s="311"/>
      <c r="J155" s="311">
        <f t="shared" ref="J155:L155" si="48">SUM(J145:J153)</f>
        <v>71.972724967027247</v>
      </c>
      <c r="K155" s="311">
        <f t="shared" si="48"/>
        <v>307.65727503297313</v>
      </c>
      <c r="L155" s="311">
        <f t="shared" si="48"/>
        <v>379.63000000000051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37.505136449396439</v>
      </c>
      <c r="C162" s="302">
        <v>55.471213397475701</v>
      </c>
      <c r="D162" s="302">
        <f>SUM(B162:C162)</f>
        <v>92.976349846872139</v>
      </c>
      <c r="E162" s="303"/>
      <c r="F162" s="302">
        <v>43.357207071185115</v>
      </c>
      <c r="G162" s="302">
        <v>57.901556714711425</v>
      </c>
      <c r="H162" s="302">
        <f>SUM(F162:G162)</f>
        <v>101.25876378589655</v>
      </c>
      <c r="I162" s="303"/>
      <c r="J162" s="302">
        <v>46.89653028027432</v>
      </c>
      <c r="K162" s="302">
        <v>55.257158876671902</v>
      </c>
      <c r="L162" s="302">
        <f>SUM(J162:K162)</f>
        <v>102.15368915694623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39.51971621694701</v>
      </c>
      <c r="C163" s="302">
        <v>26.876561636614554</v>
      </c>
      <c r="D163" s="302">
        <f t="shared" ref="D163:D170" si="49">SUM(B163:C163)</f>
        <v>66.396277853561571</v>
      </c>
      <c r="E163" s="303"/>
      <c r="F163" s="302">
        <v>48.158166298321269</v>
      </c>
      <c r="G163" s="302">
        <v>34.888181463017247</v>
      </c>
      <c r="H163" s="302">
        <f t="shared" ref="H163:H170" si="50">SUM(F163:G163)</f>
        <v>83.046347761338524</v>
      </c>
      <c r="I163" s="303"/>
      <c r="J163" s="302">
        <v>57.287923979243892</v>
      </c>
      <c r="K163" s="302">
        <v>43.974962929554387</v>
      </c>
      <c r="L163" s="302">
        <f t="shared" ref="L163:L170" si="51">SUM(J163:K163)</f>
        <v>101.26288690879828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38.828855144520858</v>
      </c>
      <c r="C164" s="302">
        <v>29.620647159170073</v>
      </c>
      <c r="D164" s="302">
        <f t="shared" si="49"/>
        <v>68.449502303690934</v>
      </c>
      <c r="E164" s="303"/>
      <c r="F164" s="302">
        <v>43.596005893938738</v>
      </c>
      <c r="G164" s="302">
        <v>34.71366126721761</v>
      </c>
      <c r="H164" s="302">
        <f t="shared" si="50"/>
        <v>78.309667161156341</v>
      </c>
      <c r="I164" s="303"/>
      <c r="J164" s="302">
        <v>49.494716573644112</v>
      </c>
      <c r="K164" s="302">
        <v>34.591913209738145</v>
      </c>
      <c r="L164" s="302">
        <f t="shared" si="51"/>
        <v>84.08662978338225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42.072234201661182</v>
      </c>
      <c r="C165" s="302">
        <v>14.459839101367173</v>
      </c>
      <c r="D165" s="302">
        <f t="shared" si="49"/>
        <v>56.532073303028355</v>
      </c>
      <c r="E165" s="303"/>
      <c r="F165" s="302">
        <v>40.855279691069946</v>
      </c>
      <c r="G165" s="302">
        <v>16.936079919719106</v>
      </c>
      <c r="H165" s="302">
        <f t="shared" si="50"/>
        <v>57.791359610789051</v>
      </c>
      <c r="I165" s="303"/>
      <c r="J165" s="302">
        <v>35.588245729662475</v>
      </c>
      <c r="K165" s="302">
        <v>20.010679970735172</v>
      </c>
      <c r="L165" s="302">
        <f t="shared" si="51"/>
        <v>55.598925700397643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7.9270170532900863</v>
      </c>
      <c r="C166" s="302">
        <v>34.946424376514571</v>
      </c>
      <c r="D166" s="302">
        <f t="shared" si="49"/>
        <v>42.873441429804657</v>
      </c>
      <c r="E166" s="303"/>
      <c r="F166" s="302">
        <v>6.2397115111355808</v>
      </c>
      <c r="G166" s="302">
        <v>27.164746947483088</v>
      </c>
      <c r="H166" s="302">
        <f t="shared" si="50"/>
        <v>33.40445845861867</v>
      </c>
      <c r="I166" s="303"/>
      <c r="J166" s="302">
        <v>6.1627063718019048</v>
      </c>
      <c r="K166" s="302">
        <v>27.863794014319872</v>
      </c>
      <c r="L166" s="302">
        <f t="shared" si="51"/>
        <v>34.026500386121775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4.6673856099476296</v>
      </c>
      <c r="C167" s="302">
        <v>1.2980329699382587</v>
      </c>
      <c r="D167" s="302">
        <f t="shared" si="49"/>
        <v>5.9654185798858883</v>
      </c>
      <c r="E167" s="303"/>
      <c r="F167" s="302">
        <v>4.1955988799826072</v>
      </c>
      <c r="G167" s="302">
        <v>1.3281009378727222</v>
      </c>
      <c r="H167" s="302">
        <f t="shared" si="50"/>
        <v>5.5236998178553289</v>
      </c>
      <c r="I167" s="303"/>
      <c r="J167" s="302">
        <v>4.4077168459881655</v>
      </c>
      <c r="K167" s="302">
        <v>1.423614036736857</v>
      </c>
      <c r="L167" s="302">
        <f t="shared" si="51"/>
        <v>5.8313308827250223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128.06529339525505</v>
      </c>
      <c r="C168" s="302">
        <v>106.95328522456252</v>
      </c>
      <c r="D168" s="302">
        <f t="shared" si="49"/>
        <v>235.01857861981756</v>
      </c>
      <c r="E168" s="303"/>
      <c r="F168" s="302">
        <v>104.9759791986492</v>
      </c>
      <c r="G168" s="302">
        <v>94.36782824642745</v>
      </c>
      <c r="H168" s="302">
        <f t="shared" si="50"/>
        <v>199.34380744507666</v>
      </c>
      <c r="I168" s="303"/>
      <c r="J168" s="302">
        <v>86.345716028895666</v>
      </c>
      <c r="K168" s="302">
        <v>90.004305519012007</v>
      </c>
      <c r="L168" s="302">
        <f t="shared" si="51"/>
        <v>176.35002154790766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4.0839037513756988</v>
      </c>
      <c r="C169" s="302">
        <v>25.898568402805889</v>
      </c>
      <c r="D169" s="302">
        <f t="shared" si="49"/>
        <v>29.982472154181586</v>
      </c>
      <c r="E169" s="303"/>
      <c r="F169" s="302">
        <v>3.3923493647384366</v>
      </c>
      <c r="G169" s="302">
        <v>23.33723315441723</v>
      </c>
      <c r="H169" s="302">
        <f t="shared" si="50"/>
        <v>26.729582519155667</v>
      </c>
      <c r="I169" s="303"/>
      <c r="J169" s="302">
        <v>4.5176843632582244</v>
      </c>
      <c r="K169" s="302">
        <v>20.362049249349628</v>
      </c>
      <c r="L169" s="302">
        <f t="shared" si="51"/>
        <v>24.879733612607851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33.853952846279249</v>
      </c>
      <c r="C170" s="302">
        <v>33.896933062877494</v>
      </c>
      <c r="D170" s="302">
        <f t="shared" si="49"/>
        <v>67.75088590915675</v>
      </c>
      <c r="E170" s="303"/>
      <c r="F170" s="302">
        <v>25.591705273277078</v>
      </c>
      <c r="G170" s="302">
        <v>27.693608166836221</v>
      </c>
      <c r="H170" s="302">
        <f t="shared" si="50"/>
        <v>53.285313440113299</v>
      </c>
      <c r="I170" s="303"/>
      <c r="J170" s="302">
        <v>24.396762724092085</v>
      </c>
      <c r="K170" s="302">
        <v>23.436519297021967</v>
      </c>
      <c r="L170" s="302">
        <f t="shared" si="51"/>
        <v>47.833282021114051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336.52349466867321</v>
      </c>
      <c r="C172" s="311">
        <f t="shared" ref="C172:D172" si="52">SUM(C162:C170)</f>
        <v>329.42150533132622</v>
      </c>
      <c r="D172" s="311">
        <f t="shared" si="52"/>
        <v>665.94499999999937</v>
      </c>
      <c r="E172" s="311"/>
      <c r="F172" s="311">
        <f t="shared" ref="F172:H172" si="53">SUM(F162:F170)</f>
        <v>320.36200318229794</v>
      </c>
      <c r="G172" s="311">
        <f t="shared" si="53"/>
        <v>318.3309968177021</v>
      </c>
      <c r="H172" s="311">
        <f t="shared" si="53"/>
        <v>638.6930000000001</v>
      </c>
      <c r="I172" s="311"/>
      <c r="J172" s="311">
        <f t="shared" ref="J172:L172" si="54">SUM(J162:J170)</f>
        <v>315.09800289686086</v>
      </c>
      <c r="K172" s="311">
        <f t="shared" si="54"/>
        <v>316.92499710313996</v>
      </c>
      <c r="L172" s="311">
        <f t="shared" si="54"/>
        <v>632.02300000000082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4.1322928809918729</v>
      </c>
      <c r="C179" s="302">
        <v>19.077112744367284</v>
      </c>
      <c r="D179" s="302">
        <f>SUM(B179:C179)</f>
        <v>23.209405625359157</v>
      </c>
      <c r="E179" s="303"/>
      <c r="F179" s="302">
        <v>6.3998146605977624</v>
      </c>
      <c r="G179" s="302">
        <v>23.301259000594829</v>
      </c>
      <c r="H179" s="302">
        <f>SUM(F179:G179)</f>
        <v>29.701073661192591</v>
      </c>
      <c r="I179" s="303"/>
      <c r="J179" s="302">
        <v>7.4610044354307954</v>
      </c>
      <c r="K179" s="302">
        <v>22.809708353347048</v>
      </c>
      <c r="L179" s="302">
        <f>SUM(J179:K179)</f>
        <v>30.270712788777843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7.2500569338862162</v>
      </c>
      <c r="C180" s="302">
        <v>15.218751161774716</v>
      </c>
      <c r="D180" s="302">
        <f t="shared" ref="D180:D187" si="55">SUM(B180:C180)</f>
        <v>22.468808095660933</v>
      </c>
      <c r="E180" s="303"/>
      <c r="F180" s="302">
        <v>11.661824848709669</v>
      </c>
      <c r="G180" s="302">
        <v>22.14372573009992</v>
      </c>
      <c r="H180" s="302">
        <f t="shared" ref="H180:H187" si="56">SUM(F180:G180)</f>
        <v>33.805550578809587</v>
      </c>
      <c r="I180" s="303"/>
      <c r="J180" s="302">
        <v>16.04828026128445</v>
      </c>
      <c r="K180" s="302">
        <v>31.757078169259565</v>
      </c>
      <c r="L180" s="302">
        <f t="shared" ref="L180:L187" si="57">SUM(J180:K180)</f>
        <v>47.805358430544018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6.7175233264814933</v>
      </c>
      <c r="C181" s="302">
        <v>21.098732884141683</v>
      </c>
      <c r="D181" s="302">
        <f t="shared" si="55"/>
        <v>27.816256210623177</v>
      </c>
      <c r="E181" s="303"/>
      <c r="F181" s="302">
        <v>9.1111391059982711</v>
      </c>
      <c r="G181" s="302">
        <v>27.243825408944293</v>
      </c>
      <c r="H181" s="302">
        <f t="shared" si="56"/>
        <v>36.354964514942566</v>
      </c>
      <c r="I181" s="303"/>
      <c r="J181" s="302">
        <v>11.582540013025209</v>
      </c>
      <c r="K181" s="302">
        <v>31.850812710825355</v>
      </c>
      <c r="L181" s="302">
        <f t="shared" si="57"/>
        <v>43.433352723850561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13.586195727980455</v>
      </c>
      <c r="C182" s="302">
        <v>10.956146020476298</v>
      </c>
      <c r="D182" s="302">
        <f t="shared" si="55"/>
        <v>24.542341748456753</v>
      </c>
      <c r="E182" s="303"/>
      <c r="F182" s="302">
        <v>16.152102687986162</v>
      </c>
      <c r="G182" s="302">
        <v>13.995760270220874</v>
      </c>
      <c r="H182" s="302">
        <f t="shared" si="56"/>
        <v>30.147862958207035</v>
      </c>
      <c r="I182" s="303"/>
      <c r="J182" s="302">
        <v>15.445915078781436</v>
      </c>
      <c r="K182" s="302">
        <v>16.672365194755468</v>
      </c>
      <c r="L182" s="302">
        <f t="shared" si="57"/>
        <v>32.118280273536904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0.50354131557825432</v>
      </c>
      <c r="C183" s="302">
        <v>15.702590266896626</v>
      </c>
      <c r="D183" s="302">
        <f t="shared" si="55"/>
        <v>16.206131582474882</v>
      </c>
      <c r="E183" s="303"/>
      <c r="F183" s="302">
        <v>0.67456292798535311</v>
      </c>
      <c r="G183" s="302">
        <v>13.154993107895834</v>
      </c>
      <c r="H183" s="302">
        <f t="shared" si="56"/>
        <v>13.829556035881186</v>
      </c>
      <c r="I183" s="303"/>
      <c r="J183" s="302">
        <v>1.3144005485287964</v>
      </c>
      <c r="K183" s="302">
        <v>12.665316906572841</v>
      </c>
      <c r="L183" s="302">
        <f t="shared" si="57"/>
        <v>13.979717455101637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18.220776034481531</v>
      </c>
      <c r="C184" s="302">
        <v>11.236906340245042</v>
      </c>
      <c r="D184" s="302">
        <f t="shared" si="55"/>
        <v>29.457682374726573</v>
      </c>
      <c r="E184" s="303"/>
      <c r="F184" s="302">
        <v>17.397316662448066</v>
      </c>
      <c r="G184" s="302">
        <v>14.247907524382541</v>
      </c>
      <c r="H184" s="302">
        <f t="shared" si="56"/>
        <v>31.645224186830607</v>
      </c>
      <c r="I184" s="303"/>
      <c r="J184" s="302">
        <v>14.404373923113047</v>
      </c>
      <c r="K184" s="302">
        <v>15.68616984474504</v>
      </c>
      <c r="L184" s="302">
        <f t="shared" si="57"/>
        <v>30.090543767858087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4.0243343419333408</v>
      </c>
      <c r="C185" s="302">
        <v>5.5836558868305106</v>
      </c>
      <c r="D185" s="302">
        <f t="shared" si="55"/>
        <v>9.6079902287638514</v>
      </c>
      <c r="E185" s="303"/>
      <c r="F185" s="302">
        <v>4.7341094680961779</v>
      </c>
      <c r="G185" s="302">
        <v>6.3947897803505169</v>
      </c>
      <c r="H185" s="302">
        <f t="shared" si="56"/>
        <v>11.128899248446695</v>
      </c>
      <c r="I185" s="303"/>
      <c r="J185" s="302">
        <v>4.9736460263709379</v>
      </c>
      <c r="K185" s="302">
        <v>8.2113353574698564</v>
      </c>
      <c r="L185" s="302">
        <f t="shared" si="57"/>
        <v>13.184981383840794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3.5146975916754499</v>
      </c>
      <c r="C186" s="302">
        <v>96.216020831769072</v>
      </c>
      <c r="D186" s="302">
        <f t="shared" si="55"/>
        <v>99.730718423444529</v>
      </c>
      <c r="E186" s="303"/>
      <c r="F186" s="302">
        <v>3.6854772841979044</v>
      </c>
      <c r="G186" s="302">
        <v>92.280936053364883</v>
      </c>
      <c r="H186" s="302">
        <f t="shared" si="56"/>
        <v>95.966413337562784</v>
      </c>
      <c r="I186" s="303"/>
      <c r="J186" s="302">
        <v>6.3766401931622116</v>
      </c>
      <c r="K186" s="302">
        <v>93.346584762082784</v>
      </c>
      <c r="L186" s="302">
        <f t="shared" si="57"/>
        <v>99.723224955245001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7.311354290189799</v>
      </c>
      <c r="C187" s="302">
        <v>26.439311420300132</v>
      </c>
      <c r="D187" s="302">
        <f t="shared" si="55"/>
        <v>33.750665710489933</v>
      </c>
      <c r="E187" s="303"/>
      <c r="F187" s="302">
        <v>8.931406116735193</v>
      </c>
      <c r="G187" s="302">
        <v>28.293049361392136</v>
      </c>
      <c r="H187" s="302">
        <f t="shared" si="56"/>
        <v>37.224455478127325</v>
      </c>
      <c r="I187" s="303"/>
      <c r="J187" s="302">
        <v>9.8454527183400611</v>
      </c>
      <c r="K187" s="302">
        <v>24.940375502905319</v>
      </c>
      <c r="L187" s="302">
        <f t="shared" si="57"/>
        <v>34.785828221245382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65.26077244319842</v>
      </c>
      <c r="C189" s="311">
        <f t="shared" ref="C189:D189" si="58">SUM(C179:C187)</f>
        <v>221.52922755680137</v>
      </c>
      <c r="D189" s="311">
        <f t="shared" si="58"/>
        <v>286.78999999999979</v>
      </c>
      <c r="E189" s="311"/>
      <c r="F189" s="311">
        <f t="shared" ref="F189:H189" si="59">SUM(F179:F187)</f>
        <v>78.747753762754556</v>
      </c>
      <c r="G189" s="311">
        <f t="shared" si="59"/>
        <v>241.05624623724583</v>
      </c>
      <c r="H189" s="311">
        <f t="shared" si="59"/>
        <v>319.80400000000031</v>
      </c>
      <c r="I189" s="311"/>
      <c r="J189" s="311">
        <f t="shared" ref="J189:L189" si="60">SUM(J179:J187)</f>
        <v>87.452253198036942</v>
      </c>
      <c r="K189" s="311">
        <f t="shared" si="60"/>
        <v>257.93974680196328</v>
      </c>
      <c r="L189" s="311">
        <f t="shared" si="60"/>
        <v>345.39200000000022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10.528631913799863</v>
      </c>
      <c r="C196" s="302">
        <v>15.806258331691058</v>
      </c>
      <c r="D196" s="302">
        <f>SUM(B196:C196)</f>
        <v>26.334890245490922</v>
      </c>
      <c r="E196" s="303"/>
      <c r="F196" s="302">
        <v>15.185753417742028</v>
      </c>
      <c r="G196" s="302">
        <v>20.160781339801378</v>
      </c>
      <c r="H196" s="302">
        <f>SUM(F196:G196)</f>
        <v>35.346534757543409</v>
      </c>
      <c r="I196" s="303"/>
      <c r="J196" s="302">
        <v>18.182595609220936</v>
      </c>
      <c r="K196" s="302">
        <v>28.104859240623973</v>
      </c>
      <c r="L196" s="302">
        <f>SUM(J196:K196)</f>
        <v>46.287454849844906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4.7950715828286032</v>
      </c>
      <c r="C197" s="302">
        <v>3.4478891038102932</v>
      </c>
      <c r="D197" s="302">
        <f t="shared" ref="D197:D204" si="61">SUM(B197:C197)</f>
        <v>8.2429606866388969</v>
      </c>
      <c r="E197" s="303"/>
      <c r="F197" s="302">
        <v>7.7801879851995341</v>
      </c>
      <c r="G197" s="302">
        <v>5.4092929484629826</v>
      </c>
      <c r="H197" s="302">
        <f t="shared" ref="H197:H204" si="62">SUM(F197:G197)</f>
        <v>13.189480933662516</v>
      </c>
      <c r="I197" s="303"/>
      <c r="J197" s="302">
        <v>11.51296024746792</v>
      </c>
      <c r="K197" s="302">
        <v>7.6692291020875363</v>
      </c>
      <c r="L197" s="302">
        <f t="shared" ref="L197:L204" si="63">SUM(J197:K197)</f>
        <v>19.182189349555458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6.4559453386751908</v>
      </c>
      <c r="C198" s="302">
        <v>3.2594259456266674</v>
      </c>
      <c r="D198" s="302">
        <f t="shared" si="61"/>
        <v>9.7153712843018578</v>
      </c>
      <c r="E198" s="303"/>
      <c r="F198" s="302">
        <v>9.6344370732717639</v>
      </c>
      <c r="G198" s="302">
        <v>4.7094801564728996</v>
      </c>
      <c r="H198" s="302">
        <f t="shared" si="62"/>
        <v>14.343917229744664</v>
      </c>
      <c r="I198" s="303"/>
      <c r="J198" s="302">
        <v>15.859049402201883</v>
      </c>
      <c r="K198" s="302">
        <v>6.7258337355969928</v>
      </c>
      <c r="L198" s="302">
        <f t="shared" si="63"/>
        <v>22.584883137798876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10.982312772181233</v>
      </c>
      <c r="C199" s="302">
        <v>2.8575087230991953</v>
      </c>
      <c r="D199" s="302">
        <f t="shared" si="61"/>
        <v>13.839821495280429</v>
      </c>
      <c r="E199" s="303"/>
      <c r="F199" s="302">
        <v>12.784013914338901</v>
      </c>
      <c r="G199" s="302">
        <v>3.7861559725799796</v>
      </c>
      <c r="H199" s="302">
        <f t="shared" si="62"/>
        <v>16.57016988691888</v>
      </c>
      <c r="I199" s="303"/>
      <c r="J199" s="302">
        <v>20.141137706214874</v>
      </c>
      <c r="K199" s="302">
        <v>5.6450238928635219</v>
      </c>
      <c r="L199" s="302">
        <f t="shared" si="63"/>
        <v>25.786161599078397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13.916915099604331</v>
      </c>
      <c r="C200" s="302">
        <v>68.569316490215343</v>
      </c>
      <c r="D200" s="302">
        <f t="shared" si="61"/>
        <v>82.486231589819681</v>
      </c>
      <c r="E200" s="303"/>
      <c r="F200" s="302">
        <v>14.996151503817405</v>
      </c>
      <c r="G200" s="302">
        <v>57.594772599548186</v>
      </c>
      <c r="H200" s="302">
        <f t="shared" si="62"/>
        <v>72.590924103365595</v>
      </c>
      <c r="I200" s="303"/>
      <c r="J200" s="302">
        <v>14.756731646884383</v>
      </c>
      <c r="K200" s="302">
        <v>71.213665713901008</v>
      </c>
      <c r="L200" s="302">
        <f t="shared" si="63"/>
        <v>85.970397360785398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11.958115701537684</v>
      </c>
      <c r="C201" s="302">
        <v>3.1069033786046627</v>
      </c>
      <c r="D201" s="302">
        <f t="shared" si="61"/>
        <v>15.065019080142347</v>
      </c>
      <c r="E201" s="303"/>
      <c r="F201" s="302">
        <v>13.42125790892894</v>
      </c>
      <c r="G201" s="302">
        <v>4.4864636273252732</v>
      </c>
      <c r="H201" s="302">
        <f t="shared" si="62"/>
        <v>17.907721536254215</v>
      </c>
      <c r="I201" s="303"/>
      <c r="J201" s="302">
        <v>17.758628074678732</v>
      </c>
      <c r="K201" s="302">
        <v>6.2981808882869981</v>
      </c>
      <c r="L201" s="302">
        <f t="shared" si="63"/>
        <v>24.056808962965732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8.8873439208490126</v>
      </c>
      <c r="C202" s="302">
        <v>11.493868384524093</v>
      </c>
      <c r="D202" s="302">
        <f t="shared" si="61"/>
        <v>20.381212305373104</v>
      </c>
      <c r="E202" s="303"/>
      <c r="F202" s="302">
        <v>11.45209971874899</v>
      </c>
      <c r="G202" s="302">
        <v>15.796619527569575</v>
      </c>
      <c r="H202" s="302">
        <f t="shared" si="62"/>
        <v>27.248719246318565</v>
      </c>
      <c r="I202" s="303"/>
      <c r="J202" s="302">
        <v>20.637486688095173</v>
      </c>
      <c r="K202" s="302">
        <v>21.656718239805809</v>
      </c>
      <c r="L202" s="302">
        <f t="shared" si="63"/>
        <v>42.294204927900978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1.0648699104579091</v>
      </c>
      <c r="C203" s="302">
        <v>5.7703422508719999</v>
      </c>
      <c r="D203" s="302">
        <f t="shared" si="61"/>
        <v>6.8352121613299088</v>
      </c>
      <c r="E203" s="303"/>
      <c r="F203" s="302">
        <v>1.0937611924319877</v>
      </c>
      <c r="G203" s="302">
        <v>7.5152173919122802</v>
      </c>
      <c r="H203" s="302">
        <f t="shared" si="62"/>
        <v>8.6089785843442677</v>
      </c>
      <c r="I203" s="303"/>
      <c r="J203" s="302">
        <v>3.8523764280089901</v>
      </c>
      <c r="K203" s="302">
        <v>11.439184300771224</v>
      </c>
      <c r="L203" s="302">
        <f t="shared" si="63"/>
        <v>15.291560728780214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100.3303376015138</v>
      </c>
      <c r="C204" s="302">
        <v>87.077943550108529</v>
      </c>
      <c r="D204" s="302">
        <f t="shared" si="61"/>
        <v>187.40828115162233</v>
      </c>
      <c r="E204" s="303"/>
      <c r="F204" s="302">
        <v>120.56633728677681</v>
      </c>
      <c r="G204" s="302">
        <v>101.61621643507065</v>
      </c>
      <c r="H204" s="302">
        <f t="shared" si="62"/>
        <v>222.18255372184746</v>
      </c>
      <c r="I204" s="303"/>
      <c r="J204" s="302">
        <v>134.12155267645377</v>
      </c>
      <c r="K204" s="302">
        <v>117.77678640683622</v>
      </c>
      <c r="L204" s="302">
        <f t="shared" si="63"/>
        <v>251.89833908329001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168.91954384144765</v>
      </c>
      <c r="C206" s="311">
        <f t="shared" ref="C206:D206" si="64">SUM(C196:C204)</f>
        <v>201.38945615855184</v>
      </c>
      <c r="D206" s="311">
        <f t="shared" si="64"/>
        <v>370.30899999999951</v>
      </c>
      <c r="E206" s="311"/>
      <c r="F206" s="311">
        <f t="shared" ref="F206:H206" si="65">SUM(F196:F204)</f>
        <v>206.91400000125634</v>
      </c>
      <c r="G206" s="311">
        <f t="shared" si="65"/>
        <v>221.07499999874324</v>
      </c>
      <c r="H206" s="311">
        <f t="shared" si="65"/>
        <v>427.98899999999958</v>
      </c>
      <c r="I206" s="311"/>
      <c r="J206" s="311">
        <f t="shared" ref="J206:L206" si="66">SUM(J196:J204)</f>
        <v>256.82251847922669</v>
      </c>
      <c r="K206" s="311">
        <f t="shared" si="66"/>
        <v>276.52948152077329</v>
      </c>
      <c r="L206" s="311">
        <f t="shared" si="66"/>
        <v>533.35199999999986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8.3910064281171266</v>
      </c>
      <c r="C213" s="302">
        <v>16.933266334882479</v>
      </c>
      <c r="D213" s="302">
        <f>SUM(B213:C213)</f>
        <v>25.324272762999605</v>
      </c>
      <c r="E213" s="303"/>
      <c r="F213" s="302">
        <v>9.6549686359798432</v>
      </c>
      <c r="G213" s="302">
        <v>16.470295900692786</v>
      </c>
      <c r="H213" s="302">
        <f>SUM(F213:G213)</f>
        <v>26.125264536672631</v>
      </c>
      <c r="I213" s="303"/>
      <c r="J213" s="302">
        <v>9.4121458616936238</v>
      </c>
      <c r="K213" s="302">
        <v>17.257913095533954</v>
      </c>
      <c r="L213" s="302">
        <f>SUM(J213:K213)</f>
        <v>26.670058957227578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18.586401967874256</v>
      </c>
      <c r="C214" s="302">
        <v>24.400980389866636</v>
      </c>
      <c r="D214" s="302">
        <f t="shared" ref="D214:D221" si="67">SUM(B214:C214)</f>
        <v>42.987382357740891</v>
      </c>
      <c r="E214" s="303"/>
      <c r="F214" s="302">
        <v>23.790123225667021</v>
      </c>
      <c r="G214" s="302">
        <v>27.148594919968914</v>
      </c>
      <c r="H214" s="302">
        <f t="shared" ref="H214:H221" si="68">SUM(F214:G214)</f>
        <v>50.938718145635931</v>
      </c>
      <c r="I214" s="303"/>
      <c r="J214" s="302">
        <v>28.762037161186104</v>
      </c>
      <c r="K214" s="302">
        <v>35.341946655104628</v>
      </c>
      <c r="L214" s="302">
        <f t="shared" ref="L214:L221" si="69">SUM(J214:K214)</f>
        <v>64.103983816290736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24.380309354063805</v>
      </c>
      <c r="C215" s="302">
        <v>34.978938173834266</v>
      </c>
      <c r="D215" s="302">
        <f t="shared" si="67"/>
        <v>59.35924752789807</v>
      </c>
      <c r="E215" s="303"/>
      <c r="F215" s="302">
        <v>27.45592147003735</v>
      </c>
      <c r="G215" s="302">
        <v>35.93464175382131</v>
      </c>
      <c r="H215" s="302">
        <f t="shared" si="68"/>
        <v>63.390563223858663</v>
      </c>
      <c r="I215" s="303"/>
      <c r="J215" s="302">
        <v>30.119494999992732</v>
      </c>
      <c r="K215" s="302">
        <v>34.127547289984179</v>
      </c>
      <c r="L215" s="302">
        <f t="shared" si="69"/>
        <v>64.247042289976918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9.7704348298258541</v>
      </c>
      <c r="C216" s="302">
        <v>2.1176669373878507</v>
      </c>
      <c r="D216" s="302">
        <f t="shared" si="67"/>
        <v>11.888101767213705</v>
      </c>
      <c r="E216" s="303"/>
      <c r="F216" s="302">
        <v>9.1773457246090189</v>
      </c>
      <c r="G216" s="302">
        <v>2.2119557916495145</v>
      </c>
      <c r="H216" s="302">
        <f t="shared" si="68"/>
        <v>11.389301516258534</v>
      </c>
      <c r="I216" s="303"/>
      <c r="J216" s="302">
        <v>7.8708736575103266</v>
      </c>
      <c r="K216" s="302">
        <v>2.2681924322798994</v>
      </c>
      <c r="L216" s="302">
        <f t="shared" si="69"/>
        <v>10.139066089790226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1.8323662593192513</v>
      </c>
      <c r="C217" s="302">
        <v>8.1303397041211234</v>
      </c>
      <c r="D217" s="302">
        <f t="shared" si="67"/>
        <v>9.9627059634403743</v>
      </c>
      <c r="E217" s="303"/>
      <c r="F217" s="302">
        <v>1.7982210739458064</v>
      </c>
      <c r="G217" s="302">
        <v>5.863107450170788</v>
      </c>
      <c r="H217" s="302">
        <f t="shared" si="68"/>
        <v>7.6613285241165947</v>
      </c>
      <c r="I217" s="303"/>
      <c r="J217" s="302">
        <v>1.9037667371038802</v>
      </c>
      <c r="K217" s="302">
        <v>5.0036720871847873</v>
      </c>
      <c r="L217" s="302">
        <f t="shared" si="69"/>
        <v>6.9074388242886675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2.4734484594490955</v>
      </c>
      <c r="C218" s="302">
        <v>2.1115451262609075</v>
      </c>
      <c r="D218" s="302">
        <f t="shared" si="67"/>
        <v>4.584993585710003</v>
      </c>
      <c r="E218" s="303"/>
      <c r="F218" s="302">
        <v>2.3740967633720227</v>
      </c>
      <c r="G218" s="302">
        <v>2.0534903766625816</v>
      </c>
      <c r="H218" s="302">
        <f t="shared" si="68"/>
        <v>4.4275871400346043</v>
      </c>
      <c r="I218" s="303"/>
      <c r="J218" s="302">
        <v>2.3532683688204896</v>
      </c>
      <c r="K218" s="302">
        <v>2.4362865851867803</v>
      </c>
      <c r="L218" s="302">
        <f t="shared" si="69"/>
        <v>4.7895549540072704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3.6442342340332843</v>
      </c>
      <c r="C219" s="302">
        <v>2.8310111351183189</v>
      </c>
      <c r="D219" s="302">
        <f t="shared" si="67"/>
        <v>6.4752453691516028</v>
      </c>
      <c r="E219" s="303"/>
      <c r="F219" s="302">
        <v>3.3006858568978608</v>
      </c>
      <c r="G219" s="302">
        <v>2.5153800327639813</v>
      </c>
      <c r="H219" s="302">
        <f t="shared" si="68"/>
        <v>5.816065889661842</v>
      </c>
      <c r="I219" s="303"/>
      <c r="J219" s="302">
        <v>3.0438735434764967</v>
      </c>
      <c r="K219" s="302">
        <v>2.8953581957272592</v>
      </c>
      <c r="L219" s="302">
        <f t="shared" si="69"/>
        <v>5.9392317392037555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0.27122324737025766</v>
      </c>
      <c r="C220" s="302">
        <v>1.0717261053214067</v>
      </c>
      <c r="D220" s="302">
        <f t="shared" si="67"/>
        <v>1.3429493526916643</v>
      </c>
      <c r="E220" s="303"/>
      <c r="F220" s="302">
        <v>0.22054400266856844</v>
      </c>
      <c r="G220" s="302">
        <v>0.97469960639807385</v>
      </c>
      <c r="H220" s="302">
        <f t="shared" si="68"/>
        <v>1.1952436090666423</v>
      </c>
      <c r="I220" s="303"/>
      <c r="J220" s="302">
        <v>0.21924199658670424</v>
      </c>
      <c r="K220" s="302">
        <v>0.98570755525908982</v>
      </c>
      <c r="L220" s="302">
        <f t="shared" si="69"/>
        <v>1.204949551845794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3.8611616026825892</v>
      </c>
      <c r="C221" s="302">
        <v>4.0509397104717024</v>
      </c>
      <c r="D221" s="302">
        <f t="shared" si="67"/>
        <v>7.9121013131542917</v>
      </c>
      <c r="E221" s="303"/>
      <c r="F221" s="302">
        <v>3.0173645548493209</v>
      </c>
      <c r="G221" s="302">
        <v>3.6825628598452278</v>
      </c>
      <c r="H221" s="302">
        <f t="shared" si="68"/>
        <v>6.6999274146945487</v>
      </c>
      <c r="I221" s="303"/>
      <c r="J221" s="302">
        <v>2.800572139116984</v>
      </c>
      <c r="K221" s="302">
        <v>3.5871016382521574</v>
      </c>
      <c r="L221" s="302">
        <f t="shared" si="69"/>
        <v>6.387673777369141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73.210586382735514</v>
      </c>
      <c r="C223" s="311">
        <f t="shared" ref="C223:D223" si="70">SUM(C213:C221)</f>
        <v>96.626413617264689</v>
      </c>
      <c r="D223" s="311">
        <f t="shared" si="70"/>
        <v>169.83700000000022</v>
      </c>
      <c r="E223" s="311"/>
      <c r="F223" s="311">
        <f t="shared" ref="F223:H223" si="71">SUM(F213:F221)</f>
        <v>80.789271308026827</v>
      </c>
      <c r="G223" s="311">
        <f t="shared" si="71"/>
        <v>96.854728691973193</v>
      </c>
      <c r="H223" s="311">
        <f t="shared" si="71"/>
        <v>177.64399999999998</v>
      </c>
      <c r="I223" s="311"/>
      <c r="J223" s="311">
        <f t="shared" ref="J223:L223" si="72">SUM(J213:J221)</f>
        <v>86.485274465487336</v>
      </c>
      <c r="K223" s="311">
        <f t="shared" si="72"/>
        <v>103.90372553451272</v>
      </c>
      <c r="L223" s="311">
        <f t="shared" si="72"/>
        <v>190.3890000000001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11.542637168387399</v>
      </c>
      <c r="C230" s="302">
        <v>35.474607016896812</v>
      </c>
      <c r="D230" s="302">
        <f>SUM(B230:C230)</f>
        <v>47.017244185284213</v>
      </c>
      <c r="E230" s="303"/>
      <c r="F230" s="302">
        <v>17.656030197433175</v>
      </c>
      <c r="G230" s="302">
        <v>42.087133613137759</v>
      </c>
      <c r="H230" s="302">
        <f>SUM(F230:G230)</f>
        <v>59.743163810570934</v>
      </c>
      <c r="I230" s="303"/>
      <c r="J230" s="302">
        <v>20.080105459833149</v>
      </c>
      <c r="K230" s="302">
        <v>41.26152424400739</v>
      </c>
      <c r="L230" s="302">
        <f>SUM(J230:K230)</f>
        <v>61.341629703840539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25.11580704787087</v>
      </c>
      <c r="C231" s="302">
        <v>90.375251736265923</v>
      </c>
      <c r="D231" s="302">
        <f t="shared" ref="D231:D238" si="73">SUM(B231:C231)</f>
        <v>115.4910587841368</v>
      </c>
      <c r="E231" s="303"/>
      <c r="F231" s="302">
        <v>42.765905631688803</v>
      </c>
      <c r="G231" s="302">
        <v>116.18826923689215</v>
      </c>
      <c r="H231" s="302">
        <f t="shared" ref="H231:H238" si="74">SUM(F231:G231)</f>
        <v>158.95417486858096</v>
      </c>
      <c r="I231" s="303"/>
      <c r="J231" s="302">
        <v>58.063715228164575</v>
      </c>
      <c r="K231" s="302">
        <v>152.21332584540346</v>
      </c>
      <c r="L231" s="302">
        <f t="shared" ref="L231:L238" si="75">SUM(J231:K231)</f>
        <v>210.27704107356803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15.699529278024102</v>
      </c>
      <c r="C232" s="302">
        <v>34.833060463265824</v>
      </c>
      <c r="D232" s="302">
        <f t="shared" si="73"/>
        <v>50.532589741289925</v>
      </c>
      <c r="E232" s="303"/>
      <c r="F232" s="302">
        <v>22.538954057649079</v>
      </c>
      <c r="G232" s="302">
        <v>42.029601824270529</v>
      </c>
      <c r="H232" s="302">
        <f t="shared" si="74"/>
        <v>64.568555881919607</v>
      </c>
      <c r="I232" s="303"/>
      <c r="J232" s="302">
        <v>26.952035165487494</v>
      </c>
      <c r="K232" s="302">
        <v>41.130964666664084</v>
      </c>
      <c r="L232" s="302">
        <f t="shared" si="75"/>
        <v>68.082999832151586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10.406124918141503</v>
      </c>
      <c r="C233" s="302">
        <v>4.4862452576246143</v>
      </c>
      <c r="D233" s="302">
        <f t="shared" si="73"/>
        <v>14.892370175766118</v>
      </c>
      <c r="E233" s="303"/>
      <c r="F233" s="302">
        <v>11.366243279771524</v>
      </c>
      <c r="G233" s="302">
        <v>5.1543294520017788</v>
      </c>
      <c r="H233" s="302">
        <f t="shared" si="74"/>
        <v>16.520572731773303</v>
      </c>
      <c r="I233" s="303"/>
      <c r="J233" s="302">
        <v>11.044503913329082</v>
      </c>
      <c r="K233" s="302">
        <v>5.353087406415999</v>
      </c>
      <c r="L233" s="302">
        <f t="shared" si="75"/>
        <v>16.397591319745082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0.87064037597393851</v>
      </c>
      <c r="C234" s="302">
        <v>13.188732523497727</v>
      </c>
      <c r="D234" s="302">
        <f t="shared" si="73"/>
        <v>14.059372899471665</v>
      </c>
      <c r="E234" s="303"/>
      <c r="F234" s="302">
        <v>1.283017951232162</v>
      </c>
      <c r="G234" s="302">
        <v>10.843097742252763</v>
      </c>
      <c r="H234" s="302">
        <f t="shared" si="74"/>
        <v>12.126115693484925</v>
      </c>
      <c r="I234" s="303"/>
      <c r="J234" s="302">
        <v>1.4510918976551244</v>
      </c>
      <c r="K234" s="302">
        <v>10.063349969482843</v>
      </c>
      <c r="L234" s="302">
        <f t="shared" si="75"/>
        <v>11.514441867137968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1.9018490627563749</v>
      </c>
      <c r="C235" s="302">
        <v>2.9496542594014321</v>
      </c>
      <c r="D235" s="302">
        <f t="shared" si="73"/>
        <v>4.8515033221578072</v>
      </c>
      <c r="E235" s="303"/>
      <c r="F235" s="302">
        <v>2.1523996694216088</v>
      </c>
      <c r="G235" s="302">
        <v>2.9694969657514476</v>
      </c>
      <c r="H235" s="302">
        <f t="shared" si="74"/>
        <v>5.1218966351730568</v>
      </c>
      <c r="I235" s="303"/>
      <c r="J235" s="302">
        <v>2.459740129229707</v>
      </c>
      <c r="K235" s="302">
        <v>3.9061601832222581</v>
      </c>
      <c r="L235" s="302">
        <f t="shared" si="75"/>
        <v>6.3659003124519646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4.3855931616526105</v>
      </c>
      <c r="C236" s="302">
        <v>4.0990225769906052</v>
      </c>
      <c r="D236" s="302">
        <f t="shared" si="73"/>
        <v>8.4846157386432157</v>
      </c>
      <c r="E236" s="303"/>
      <c r="F236" s="302">
        <v>5.0308016323016203</v>
      </c>
      <c r="G236" s="302">
        <v>4.3991308340383002</v>
      </c>
      <c r="H236" s="302">
        <f t="shared" si="74"/>
        <v>9.4299324663399204</v>
      </c>
      <c r="I236" s="303"/>
      <c r="J236" s="302">
        <v>5.9117102223671898</v>
      </c>
      <c r="K236" s="302">
        <v>5.6169157272605768</v>
      </c>
      <c r="L236" s="302">
        <f t="shared" si="75"/>
        <v>11.528625949627767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0.56374924193455744</v>
      </c>
      <c r="C237" s="302">
        <v>1.4452243386635388</v>
      </c>
      <c r="D237" s="302">
        <f t="shared" si="73"/>
        <v>2.0089735805980964</v>
      </c>
      <c r="E237" s="303"/>
      <c r="F237" s="302">
        <v>0.55517062624211699</v>
      </c>
      <c r="G237" s="302">
        <v>1.8241920083387522</v>
      </c>
      <c r="H237" s="302">
        <f t="shared" si="74"/>
        <v>2.3793626345808692</v>
      </c>
      <c r="I237" s="303"/>
      <c r="J237" s="302">
        <v>0.85081852129360902</v>
      </c>
      <c r="K237" s="302">
        <v>2.1975302919650783</v>
      </c>
      <c r="L237" s="302">
        <f t="shared" si="75"/>
        <v>3.0483488132586873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2.4666776958360503</v>
      </c>
      <c r="C238" s="302">
        <v>2.2285938768168565</v>
      </c>
      <c r="D238" s="302">
        <f t="shared" si="73"/>
        <v>4.6952715726529064</v>
      </c>
      <c r="E238" s="303"/>
      <c r="F238" s="302">
        <v>1.9891603726662248</v>
      </c>
      <c r="G238" s="302">
        <v>1.9030649049110133</v>
      </c>
      <c r="H238" s="302">
        <f t="shared" si="74"/>
        <v>3.8922252775772384</v>
      </c>
      <c r="I238" s="303"/>
      <c r="J238" s="302">
        <v>3.0446190143192675</v>
      </c>
      <c r="K238" s="302">
        <v>1.6418021138988979</v>
      </c>
      <c r="L238" s="302">
        <f t="shared" si="75"/>
        <v>4.6864211282181651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72.952607950577402</v>
      </c>
      <c r="C240" s="311">
        <f t="shared" ref="C240:D240" si="76">SUM(C230:C238)</f>
        <v>189.0803920494233</v>
      </c>
      <c r="D240" s="311">
        <f t="shared" si="76"/>
        <v>262.03300000000075</v>
      </c>
      <c r="E240" s="311"/>
      <c r="F240" s="311">
        <f t="shared" ref="F240:H240" si="77">SUM(F230:F238)</f>
        <v>105.33768341840631</v>
      </c>
      <c r="G240" s="311">
        <f t="shared" si="77"/>
        <v>227.39831658159449</v>
      </c>
      <c r="H240" s="311">
        <f t="shared" si="77"/>
        <v>332.73600000000073</v>
      </c>
      <c r="I240" s="311"/>
      <c r="J240" s="311">
        <f t="shared" ref="J240:L240" si="78">SUM(J230:J238)</f>
        <v>129.85833955167919</v>
      </c>
      <c r="K240" s="311">
        <f t="shared" si="78"/>
        <v>263.38466044832052</v>
      </c>
      <c r="L240" s="311">
        <f t="shared" si="78"/>
        <v>393.24299999999982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20.043106449931013</v>
      </c>
      <c r="C247" s="302">
        <v>53.487854718677333</v>
      </c>
      <c r="D247" s="302">
        <f>SUM(B247:C247)</f>
        <v>73.530961168608343</v>
      </c>
      <c r="E247" s="303"/>
      <c r="F247" s="302">
        <v>23.859436568926789</v>
      </c>
      <c r="G247" s="302">
        <v>56.882979937514904</v>
      </c>
      <c r="H247" s="302">
        <f>SUM(F247:G247)</f>
        <v>80.742416506441685</v>
      </c>
      <c r="I247" s="303"/>
      <c r="J247" s="302">
        <v>24.179445255096859</v>
      </c>
      <c r="K247" s="302">
        <v>49.873854338588373</v>
      </c>
      <c r="L247" s="302">
        <f>SUM(J247:K247)</f>
        <v>74.053299593685239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29.110117608741234</v>
      </c>
      <c r="C248" s="302">
        <v>59.59088571671299</v>
      </c>
      <c r="D248" s="302">
        <f t="shared" ref="D248:D255" si="79">SUM(B248:C248)</f>
        <v>88.701003325454224</v>
      </c>
      <c r="E248" s="303"/>
      <c r="F248" s="302">
        <v>39.650100443527897</v>
      </c>
      <c r="G248" s="302">
        <v>72.575313033341928</v>
      </c>
      <c r="H248" s="302">
        <f t="shared" ref="H248:H255" si="80">SUM(F248:G248)</f>
        <v>112.22541347686982</v>
      </c>
      <c r="I248" s="303"/>
      <c r="J248" s="302">
        <v>47.023052609676377</v>
      </c>
      <c r="K248" s="302">
        <v>86.822106700690398</v>
      </c>
      <c r="L248" s="302">
        <f t="shared" ref="L248:L255" si="81">SUM(J248:K248)</f>
        <v>133.84515931036677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36.420615691138124</v>
      </c>
      <c r="C249" s="302">
        <v>68.861483797380586</v>
      </c>
      <c r="D249" s="302">
        <f t="shared" si="79"/>
        <v>105.28209948851871</v>
      </c>
      <c r="E249" s="303"/>
      <c r="F249" s="302">
        <v>40.13945683900954</v>
      </c>
      <c r="G249" s="302">
        <v>73.590331804896294</v>
      </c>
      <c r="H249" s="302">
        <f t="shared" si="80"/>
        <v>113.72978864390583</v>
      </c>
      <c r="I249" s="303"/>
      <c r="J249" s="302">
        <v>42.46829754460191</v>
      </c>
      <c r="K249" s="302">
        <v>73.903919824682731</v>
      </c>
      <c r="L249" s="302">
        <f t="shared" si="81"/>
        <v>116.37221736928464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49.462698540172035</v>
      </c>
      <c r="C250" s="302">
        <v>22.626980166541522</v>
      </c>
      <c r="D250" s="302">
        <f t="shared" si="79"/>
        <v>72.089678706713556</v>
      </c>
      <c r="E250" s="303"/>
      <c r="F250" s="302">
        <v>44.531675824540557</v>
      </c>
      <c r="G250" s="302">
        <v>23.933218738586589</v>
      </c>
      <c r="H250" s="302">
        <f t="shared" si="80"/>
        <v>68.464894563127146</v>
      </c>
      <c r="I250" s="303"/>
      <c r="J250" s="302">
        <v>37.409749343557216</v>
      </c>
      <c r="K250" s="302">
        <v>24.715712019686435</v>
      </c>
      <c r="L250" s="302">
        <f t="shared" si="81"/>
        <v>62.125461363243652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0.73303820055753277</v>
      </c>
      <c r="C251" s="302">
        <v>4.3776492277711352</v>
      </c>
      <c r="D251" s="302">
        <f t="shared" si="79"/>
        <v>5.1106874283286681</v>
      </c>
      <c r="E251" s="303"/>
      <c r="F251" s="302">
        <v>0.69713238329835958</v>
      </c>
      <c r="G251" s="302">
        <v>3.3652419408191356</v>
      </c>
      <c r="H251" s="302">
        <f t="shared" si="80"/>
        <v>4.0623743241174957</v>
      </c>
      <c r="I251" s="303"/>
      <c r="J251" s="302">
        <v>0.91223189946723138</v>
      </c>
      <c r="K251" s="302">
        <v>2.9725480424779618</v>
      </c>
      <c r="L251" s="302">
        <f t="shared" si="81"/>
        <v>3.8847799419451929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1.1350369992589877</v>
      </c>
      <c r="C252" s="302">
        <v>1.0762436952277088</v>
      </c>
      <c r="D252" s="302">
        <f t="shared" si="79"/>
        <v>2.2112806944866965</v>
      </c>
      <c r="E252" s="303"/>
      <c r="F252" s="302">
        <v>1.0284830013488697</v>
      </c>
      <c r="G252" s="302">
        <v>1.0739645695707347</v>
      </c>
      <c r="H252" s="302">
        <f t="shared" si="80"/>
        <v>2.1024475709196047</v>
      </c>
      <c r="I252" s="303"/>
      <c r="J252" s="302">
        <v>1.1303695346678981</v>
      </c>
      <c r="K252" s="302">
        <v>1.2860088488861243</v>
      </c>
      <c r="L252" s="302">
        <f t="shared" si="81"/>
        <v>2.4163783835540222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12.156067928946328</v>
      </c>
      <c r="C253" s="302">
        <v>7.8359177093722607</v>
      </c>
      <c r="D253" s="302">
        <f t="shared" si="79"/>
        <v>19.991985638318589</v>
      </c>
      <c r="E253" s="303"/>
      <c r="F253" s="302">
        <v>11.014888392383153</v>
      </c>
      <c r="G253" s="302">
        <v>7.2490513323251697</v>
      </c>
      <c r="H253" s="302">
        <f t="shared" si="80"/>
        <v>18.263939724708322</v>
      </c>
      <c r="I253" s="303"/>
      <c r="J253" s="302">
        <v>10.226352912132816</v>
      </c>
      <c r="K253" s="302">
        <v>7.8189068523173715</v>
      </c>
      <c r="L253" s="302">
        <f t="shared" si="81"/>
        <v>18.045259764450186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0.42287040701234924</v>
      </c>
      <c r="C254" s="302">
        <v>1.631095413394708</v>
      </c>
      <c r="D254" s="302">
        <f t="shared" si="79"/>
        <v>2.0539658204070572</v>
      </c>
      <c r="E254" s="303"/>
      <c r="F254" s="302">
        <v>0.29949887535549935</v>
      </c>
      <c r="G254" s="302">
        <v>1.5594573029526555</v>
      </c>
      <c r="H254" s="302">
        <f t="shared" si="80"/>
        <v>1.858956178308155</v>
      </c>
      <c r="I254" s="303"/>
      <c r="J254" s="302">
        <v>0.4138723459235274</v>
      </c>
      <c r="K254" s="302">
        <v>1.5719033214440394</v>
      </c>
      <c r="L254" s="302">
        <f t="shared" si="81"/>
        <v>1.9857756673675668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1.3350429919806144</v>
      </c>
      <c r="C255" s="302">
        <v>1.9162947371840535</v>
      </c>
      <c r="D255" s="302">
        <f t="shared" si="79"/>
        <v>3.2513377291646677</v>
      </c>
      <c r="E255" s="303"/>
      <c r="F255" s="302">
        <v>0.90632767018877547</v>
      </c>
      <c r="G255" s="302">
        <v>1.528441341412033</v>
      </c>
      <c r="H255" s="302">
        <f t="shared" si="80"/>
        <v>2.4347690116008085</v>
      </c>
      <c r="I255" s="303"/>
      <c r="J255" s="302">
        <v>0.89423171646359656</v>
      </c>
      <c r="K255" s="302">
        <v>1.3004368896388669</v>
      </c>
      <c r="L255" s="302">
        <f t="shared" si="81"/>
        <v>2.1946686061024634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150.81859481773822</v>
      </c>
      <c r="C257" s="311">
        <f t="shared" ref="C257:D257" si="82">SUM(C247:C255)</f>
        <v>221.40440518226231</v>
      </c>
      <c r="D257" s="311">
        <f t="shared" si="82"/>
        <v>372.22300000000041</v>
      </c>
      <c r="E257" s="311"/>
      <c r="F257" s="311">
        <f t="shared" ref="F257:H257" si="83">SUM(F247:F255)</f>
        <v>162.12699999857944</v>
      </c>
      <c r="G257" s="311">
        <f t="shared" si="83"/>
        <v>241.75800000141945</v>
      </c>
      <c r="H257" s="311">
        <f t="shared" si="83"/>
        <v>403.88499999999891</v>
      </c>
      <c r="I257" s="311"/>
      <c r="J257" s="311">
        <f t="shared" ref="J257:L257" si="84">SUM(J247:J255)</f>
        <v>164.65760316158742</v>
      </c>
      <c r="K257" s="311">
        <f t="shared" si="84"/>
        <v>250.2653968384123</v>
      </c>
      <c r="L257" s="311">
        <f t="shared" si="84"/>
        <v>414.92299999999977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12.028664725053147</v>
      </c>
      <c r="C264" s="302">
        <v>18.5025746148326</v>
      </c>
      <c r="D264" s="302">
        <f>SUM(B264:C264)</f>
        <v>30.531239339885747</v>
      </c>
      <c r="E264" s="303"/>
      <c r="F264" s="302">
        <v>13.624353701502045</v>
      </c>
      <c r="G264" s="302">
        <v>24.356302285304615</v>
      </c>
      <c r="H264" s="302">
        <f>SUM(F264:G264)</f>
        <v>37.98065598680666</v>
      </c>
      <c r="I264" s="303"/>
      <c r="J264" s="302">
        <v>12.699866996403733</v>
      </c>
      <c r="K264" s="302">
        <v>23.371593660804177</v>
      </c>
      <c r="L264" s="302">
        <f>SUM(J264:K264)</f>
        <v>36.071460657207908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16.550760073344382</v>
      </c>
      <c r="C265" s="302">
        <v>16.963706425571626</v>
      </c>
      <c r="D265" s="302">
        <f t="shared" ref="D265:D272" si="85">SUM(B265:C265)</f>
        <v>33.514466498916008</v>
      </c>
      <c r="E265" s="303"/>
      <c r="F265" s="302">
        <v>19.660382106996426</v>
      </c>
      <c r="G265" s="302">
        <v>26.770214049771489</v>
      </c>
      <c r="H265" s="302">
        <f t="shared" ref="H265:H272" si="86">SUM(F265:G265)</f>
        <v>46.430596156767919</v>
      </c>
      <c r="I265" s="303"/>
      <c r="J265" s="302">
        <v>19.71416498409064</v>
      </c>
      <c r="K265" s="302">
        <v>28.42604593210968</v>
      </c>
      <c r="L265" s="302">
        <f t="shared" ref="L265:L272" si="87">SUM(J265:K265)</f>
        <v>48.140210916200317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14.869010631971124</v>
      </c>
      <c r="C266" s="302">
        <v>13.527705048324364</v>
      </c>
      <c r="D266" s="302">
        <f t="shared" si="85"/>
        <v>28.396715680295486</v>
      </c>
      <c r="E266" s="303"/>
      <c r="F266" s="302">
        <v>16.651226623653741</v>
      </c>
      <c r="G266" s="302">
        <v>18.61898491318669</v>
      </c>
      <c r="H266" s="302">
        <f t="shared" si="86"/>
        <v>35.270211536840435</v>
      </c>
      <c r="I266" s="303"/>
      <c r="J266" s="302">
        <v>20.717675250548364</v>
      </c>
      <c r="K266" s="302">
        <v>17.904699106363886</v>
      </c>
      <c r="L266" s="302">
        <f t="shared" si="87"/>
        <v>38.622374356912246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15.721403037841151</v>
      </c>
      <c r="C267" s="302">
        <v>2.1373544325902367</v>
      </c>
      <c r="D267" s="302">
        <f t="shared" si="85"/>
        <v>17.858757470431389</v>
      </c>
      <c r="E267" s="303"/>
      <c r="F267" s="302">
        <v>14.452562824098738</v>
      </c>
      <c r="G267" s="302">
        <v>2.8409800257613687</v>
      </c>
      <c r="H267" s="302">
        <f t="shared" si="86"/>
        <v>17.293542849860106</v>
      </c>
      <c r="I267" s="303"/>
      <c r="J267" s="302">
        <v>12.483119865138253</v>
      </c>
      <c r="K267" s="302">
        <v>2.6064522751818702</v>
      </c>
      <c r="L267" s="302">
        <f t="shared" si="87"/>
        <v>15.089572140320122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1.9804894783198386</v>
      </c>
      <c r="C268" s="302">
        <v>5.6141803922870519</v>
      </c>
      <c r="D268" s="302">
        <f t="shared" si="85"/>
        <v>7.5946698706068902</v>
      </c>
      <c r="E268" s="303"/>
      <c r="F268" s="302">
        <v>2.2129222351492608</v>
      </c>
      <c r="G268" s="302">
        <v>4.8433462362387658</v>
      </c>
      <c r="H268" s="302">
        <f t="shared" si="86"/>
        <v>7.0562684713880266</v>
      </c>
      <c r="I268" s="303"/>
      <c r="J268" s="302">
        <v>3.1164647042812614</v>
      </c>
      <c r="K268" s="302">
        <v>4.7966940486778915</v>
      </c>
      <c r="L268" s="302">
        <f t="shared" si="87"/>
        <v>7.9131587529591529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1.8350377057938201</v>
      </c>
      <c r="C269" s="302">
        <v>1.2601498682830583</v>
      </c>
      <c r="D269" s="302">
        <f t="shared" si="85"/>
        <v>3.0951875740768786</v>
      </c>
      <c r="E269" s="303"/>
      <c r="F269" s="302">
        <v>1.6017506479132901</v>
      </c>
      <c r="G269" s="302">
        <v>1.4082797660222017</v>
      </c>
      <c r="H269" s="302">
        <f t="shared" si="86"/>
        <v>3.0100304139354916</v>
      </c>
      <c r="I269" s="303"/>
      <c r="J269" s="302">
        <v>1.4632727997086539</v>
      </c>
      <c r="K269" s="302">
        <v>1.3369716554242859</v>
      </c>
      <c r="L269" s="302">
        <f t="shared" si="87"/>
        <v>2.8002444551329395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6.9906439682261876</v>
      </c>
      <c r="C270" s="302">
        <v>3.9168809283109085</v>
      </c>
      <c r="D270" s="302">
        <f t="shared" si="85"/>
        <v>10.907524896537096</v>
      </c>
      <c r="E270" s="303"/>
      <c r="F270" s="302">
        <v>5.8556827029435476</v>
      </c>
      <c r="G270" s="302">
        <v>4.2898078224699141</v>
      </c>
      <c r="H270" s="302">
        <f t="shared" si="86"/>
        <v>10.145490525413461</v>
      </c>
      <c r="I270" s="303"/>
      <c r="J270" s="302">
        <v>5.2419219315133834</v>
      </c>
      <c r="K270" s="302">
        <v>4.065242500430748</v>
      </c>
      <c r="L270" s="302">
        <f t="shared" si="87"/>
        <v>9.3071644319441305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0.17742434839075924</v>
      </c>
      <c r="C271" s="302">
        <v>0.7115403486283961</v>
      </c>
      <c r="D271" s="302">
        <f t="shared" si="85"/>
        <v>0.88896469701915537</v>
      </c>
      <c r="E271" s="303"/>
      <c r="F271" s="302">
        <v>0.1307710112020028</v>
      </c>
      <c r="G271" s="302">
        <v>0.74543710569302468</v>
      </c>
      <c r="H271" s="302">
        <f t="shared" si="86"/>
        <v>0.87620811689502753</v>
      </c>
      <c r="I271" s="303"/>
      <c r="J271" s="302">
        <v>0.21481538891542604</v>
      </c>
      <c r="K271" s="302">
        <v>0.56831602072761045</v>
      </c>
      <c r="L271" s="302">
        <f t="shared" si="87"/>
        <v>0.78313140964303651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2.7165660315304376</v>
      </c>
      <c r="C272" s="302">
        <v>0.89290794070109647</v>
      </c>
      <c r="D272" s="302">
        <f t="shared" si="85"/>
        <v>3.6094739722315339</v>
      </c>
      <c r="E272" s="303"/>
      <c r="F272" s="302">
        <v>1.8183481460095714</v>
      </c>
      <c r="G272" s="302">
        <v>0.89564779608318801</v>
      </c>
      <c r="H272" s="302">
        <f t="shared" si="86"/>
        <v>2.7139959420927595</v>
      </c>
      <c r="I272" s="303"/>
      <c r="J272" s="302">
        <v>1.4302187732273055</v>
      </c>
      <c r="K272" s="302">
        <v>0.66146410645271059</v>
      </c>
      <c r="L272" s="302">
        <f t="shared" si="87"/>
        <v>2.091682879680016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72.870000000470853</v>
      </c>
      <c r="C274" s="311">
        <f t="shared" ref="C274:D274" si="88">SUM(C264:C272)</f>
        <v>63.526999999529338</v>
      </c>
      <c r="D274" s="311">
        <f t="shared" si="88"/>
        <v>136.39700000000019</v>
      </c>
      <c r="E274" s="311"/>
      <c r="F274" s="311">
        <f t="shared" ref="F274:H274" si="89">SUM(F264:F272)</f>
        <v>76.007999999468623</v>
      </c>
      <c r="G274" s="311">
        <f t="shared" si="89"/>
        <v>84.76900000053125</v>
      </c>
      <c r="H274" s="311">
        <f t="shared" si="89"/>
        <v>160.77699999999987</v>
      </c>
      <c r="I274" s="311"/>
      <c r="J274" s="311">
        <f t="shared" ref="J274:L274" si="90">SUM(J264:J272)</f>
        <v>77.081520693827017</v>
      </c>
      <c r="K274" s="311">
        <f t="shared" si="90"/>
        <v>83.737479306172844</v>
      </c>
      <c r="L274" s="311">
        <f t="shared" si="90"/>
        <v>160.81899999999987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39.007171376110406</v>
      </c>
      <c r="C281" s="302">
        <v>65.059010039502184</v>
      </c>
      <c r="D281" s="302">
        <f>SUM(B281:C281)</f>
        <v>104.06618141561259</v>
      </c>
      <c r="E281" s="303"/>
      <c r="F281" s="302">
        <v>43.878696550303772</v>
      </c>
      <c r="G281" s="302">
        <v>64.101721617262001</v>
      </c>
      <c r="H281" s="302">
        <f>SUM(F281:G281)</f>
        <v>107.98041816756577</v>
      </c>
      <c r="I281" s="303"/>
      <c r="J281" s="302">
        <v>47.696540255354904</v>
      </c>
      <c r="K281" s="302">
        <v>65.087030305304637</v>
      </c>
      <c r="L281" s="302">
        <f>SUM(J281:K281)</f>
        <v>112.78357056065954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132.53855910272182</v>
      </c>
      <c r="C282" s="302">
        <v>201.76114199461853</v>
      </c>
      <c r="D282" s="302">
        <f t="shared" ref="D282:D289" si="91">SUM(B282:C282)</f>
        <v>334.29970109734035</v>
      </c>
      <c r="E282" s="303"/>
      <c r="F282" s="302">
        <v>158.90470332782346</v>
      </c>
      <c r="G282" s="302">
        <v>217.96322856334939</v>
      </c>
      <c r="H282" s="302">
        <f t="shared" ref="H282:H289" si="92">SUM(F282:G282)</f>
        <v>376.86793189117282</v>
      </c>
      <c r="I282" s="303"/>
      <c r="J282" s="302">
        <v>197.07934868647999</v>
      </c>
      <c r="K282" s="302">
        <v>254.61128640894628</v>
      </c>
      <c r="L282" s="302">
        <f t="shared" ref="L282:L289" si="93">SUM(J282:K282)</f>
        <v>451.69063509542627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80.030725949087156</v>
      </c>
      <c r="C283" s="302">
        <v>86.722883791059843</v>
      </c>
      <c r="D283" s="302">
        <f t="shared" si="91"/>
        <v>166.753609740147</v>
      </c>
      <c r="E283" s="303"/>
      <c r="F283" s="302">
        <v>79.999440544265525</v>
      </c>
      <c r="G283" s="302">
        <v>85.656011894580445</v>
      </c>
      <c r="H283" s="302">
        <f t="shared" si="92"/>
        <v>165.65545243884597</v>
      </c>
      <c r="I283" s="303"/>
      <c r="J283" s="302">
        <v>95.768994076629781</v>
      </c>
      <c r="K283" s="302">
        <v>87.900294850514555</v>
      </c>
      <c r="L283" s="302">
        <f t="shared" si="93"/>
        <v>183.66928892714435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78.725227953506746</v>
      </c>
      <c r="C284" s="302">
        <v>14.71205585806678</v>
      </c>
      <c r="D284" s="302">
        <f t="shared" si="91"/>
        <v>93.437283811573522</v>
      </c>
      <c r="E284" s="303"/>
      <c r="F284" s="302">
        <v>67.372975688234732</v>
      </c>
      <c r="G284" s="302">
        <v>13.644945951464134</v>
      </c>
      <c r="H284" s="302">
        <f t="shared" si="92"/>
        <v>81.017921639698869</v>
      </c>
      <c r="I284" s="303"/>
      <c r="J284" s="302">
        <v>58.624662255521123</v>
      </c>
      <c r="K284" s="302">
        <v>13.236379530960312</v>
      </c>
      <c r="L284" s="302">
        <f t="shared" si="93"/>
        <v>71.861041786481437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2.3187398486388684</v>
      </c>
      <c r="C285" s="302">
        <v>13.017542028909963</v>
      </c>
      <c r="D285" s="302">
        <f t="shared" si="91"/>
        <v>15.336281877548831</v>
      </c>
      <c r="E285" s="303"/>
      <c r="F285" s="302">
        <v>2.325918099058939</v>
      </c>
      <c r="G285" s="302">
        <v>8.5007405638935154</v>
      </c>
      <c r="H285" s="302">
        <f t="shared" si="92"/>
        <v>10.826658662952454</v>
      </c>
      <c r="I285" s="303"/>
      <c r="J285" s="302">
        <v>3.9273455813798601</v>
      </c>
      <c r="K285" s="302">
        <v>7.3692593910499582</v>
      </c>
      <c r="L285" s="302">
        <f t="shared" si="93"/>
        <v>11.296604972429819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3.5979973199063688</v>
      </c>
      <c r="C286" s="302">
        <v>2.075225002502405</v>
      </c>
      <c r="D286" s="302">
        <f t="shared" si="91"/>
        <v>5.6732223224087743</v>
      </c>
      <c r="E286" s="303"/>
      <c r="F286" s="302">
        <v>3.0714471528205212</v>
      </c>
      <c r="G286" s="302">
        <v>1.7408529602675633</v>
      </c>
      <c r="H286" s="302">
        <f t="shared" si="92"/>
        <v>4.8123001130880843</v>
      </c>
      <c r="I286" s="303"/>
      <c r="J286" s="302">
        <v>3.2313408924414713</v>
      </c>
      <c r="K286" s="302">
        <v>2.5263356877003651</v>
      </c>
      <c r="L286" s="302">
        <f t="shared" si="93"/>
        <v>5.7576765801418368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13.495223423760045</v>
      </c>
      <c r="C287" s="302">
        <v>6.6990361235901039</v>
      </c>
      <c r="D287" s="302">
        <f t="shared" si="91"/>
        <v>20.19425954735015</v>
      </c>
      <c r="E287" s="303"/>
      <c r="F287" s="302">
        <v>11.294692350115525</v>
      </c>
      <c r="G287" s="302">
        <v>5.5339376827657842</v>
      </c>
      <c r="H287" s="302">
        <f t="shared" si="92"/>
        <v>16.828630032881311</v>
      </c>
      <c r="I287" s="303"/>
      <c r="J287" s="302">
        <v>11.066960545955951</v>
      </c>
      <c r="K287" s="302">
        <v>6.2928859800874983</v>
      </c>
      <c r="L287" s="302">
        <f t="shared" si="93"/>
        <v>17.359846526043448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1.3100615121741335</v>
      </c>
      <c r="C288" s="302">
        <v>3.2859943784394758</v>
      </c>
      <c r="D288" s="302">
        <f t="shared" si="91"/>
        <v>4.5960558906136093</v>
      </c>
      <c r="E288" s="303"/>
      <c r="F288" s="302">
        <v>1.0244083827313095</v>
      </c>
      <c r="G288" s="302">
        <v>2.5449396975229019</v>
      </c>
      <c r="H288" s="302">
        <f t="shared" si="92"/>
        <v>3.5693480802542115</v>
      </c>
      <c r="I288" s="303"/>
      <c r="J288" s="302">
        <v>2.3929811966047883</v>
      </c>
      <c r="K288" s="302">
        <v>2.4358146031867061</v>
      </c>
      <c r="L288" s="302">
        <f t="shared" si="93"/>
        <v>4.8287957997914948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9.8358175535643095</v>
      </c>
      <c r="C289" s="302">
        <v>3.9755867438405561</v>
      </c>
      <c r="D289" s="302">
        <f t="shared" si="91"/>
        <v>13.811404297404867</v>
      </c>
      <c r="E289" s="303"/>
      <c r="F289" s="302">
        <v>7.5476481574165719</v>
      </c>
      <c r="G289" s="302">
        <v>2.862690816124541</v>
      </c>
      <c r="H289" s="302">
        <f t="shared" si="92"/>
        <v>10.410338973541112</v>
      </c>
      <c r="I289" s="303"/>
      <c r="J289" s="302">
        <v>10.403333117360049</v>
      </c>
      <c r="K289" s="302">
        <v>2.2582066345210698</v>
      </c>
      <c r="L289" s="302">
        <f t="shared" si="93"/>
        <v>12.661539751881119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360.85952403946982</v>
      </c>
      <c r="C291" s="311">
        <f t="shared" ref="C291:D291" si="94">SUM(C281:C289)</f>
        <v>397.30847596052985</v>
      </c>
      <c r="D291" s="311">
        <f t="shared" si="94"/>
        <v>758.16799999999955</v>
      </c>
      <c r="E291" s="311"/>
      <c r="F291" s="311">
        <f t="shared" ref="F291:H291" si="95">SUM(F281:F289)</f>
        <v>375.41993025277037</v>
      </c>
      <c r="G291" s="311">
        <f t="shared" si="95"/>
        <v>402.54906974723031</v>
      </c>
      <c r="H291" s="311">
        <f t="shared" si="95"/>
        <v>777.96900000000062</v>
      </c>
      <c r="I291" s="311"/>
      <c r="J291" s="311">
        <f t="shared" ref="J291:L291" si="96">SUM(J281:J289)</f>
        <v>430.191506607728</v>
      </c>
      <c r="K291" s="311">
        <f t="shared" si="96"/>
        <v>441.71749339227142</v>
      </c>
      <c r="L291" s="311">
        <f t="shared" si="96"/>
        <v>871.90899999999942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23.592788799435212</v>
      </c>
      <c r="C298" s="302">
        <v>44.968892295632941</v>
      </c>
      <c r="D298" s="302">
        <f>SUM(B298:C298)</f>
        <v>68.561681095068153</v>
      </c>
      <c r="E298" s="303"/>
      <c r="F298" s="302">
        <v>27.362935905219935</v>
      </c>
      <c r="G298" s="302">
        <v>49.955953048086272</v>
      </c>
      <c r="H298" s="302">
        <f>SUM(F298:G298)</f>
        <v>77.318888953306214</v>
      </c>
      <c r="I298" s="303"/>
      <c r="J298" s="302">
        <v>30.230765368042022</v>
      </c>
      <c r="K298" s="302">
        <v>52.2017807153955</v>
      </c>
      <c r="L298" s="302">
        <f>SUM(J298:K298)</f>
        <v>82.432546083437529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42.96412340543737</v>
      </c>
      <c r="C299" s="302">
        <v>50.632281281833151</v>
      </c>
      <c r="D299" s="302">
        <f t="shared" ref="D299:D306" si="97">SUM(B299:C299)</f>
        <v>93.596404687270521</v>
      </c>
      <c r="E299" s="303"/>
      <c r="F299" s="302">
        <v>52.464705351229455</v>
      </c>
      <c r="G299" s="302">
        <v>64.756441309539127</v>
      </c>
      <c r="H299" s="302">
        <f t="shared" ref="H299:H306" si="98">SUM(F299:G299)</f>
        <v>117.22114666076858</v>
      </c>
      <c r="I299" s="303"/>
      <c r="J299" s="302">
        <v>65.897907812607187</v>
      </c>
      <c r="K299" s="302">
        <v>91.826764250036234</v>
      </c>
      <c r="L299" s="302">
        <f t="shared" ref="L299:L306" si="99">SUM(J299:K299)</f>
        <v>157.72467206264344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45.671422726278216</v>
      </c>
      <c r="C300" s="302">
        <v>69.662927866018066</v>
      </c>
      <c r="D300" s="302">
        <f t="shared" si="97"/>
        <v>115.33435059229629</v>
      </c>
      <c r="E300" s="303"/>
      <c r="F300" s="302">
        <v>51.013149624906475</v>
      </c>
      <c r="G300" s="302">
        <v>75.34796764573079</v>
      </c>
      <c r="H300" s="302">
        <f t="shared" si="98"/>
        <v>126.36111727063727</v>
      </c>
      <c r="I300" s="303"/>
      <c r="J300" s="302">
        <v>62.630809155497765</v>
      </c>
      <c r="K300" s="302">
        <v>77.102452899602156</v>
      </c>
      <c r="L300" s="302">
        <f t="shared" si="99"/>
        <v>139.73326205509991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37.93105717861981</v>
      </c>
      <c r="C301" s="302">
        <v>13.36672882841839</v>
      </c>
      <c r="D301" s="302">
        <f t="shared" si="97"/>
        <v>51.297786007038198</v>
      </c>
      <c r="E301" s="303"/>
      <c r="F301" s="302">
        <v>35.642018506596209</v>
      </c>
      <c r="G301" s="302">
        <v>14.846842646279587</v>
      </c>
      <c r="H301" s="302">
        <f t="shared" si="98"/>
        <v>50.488861152875799</v>
      </c>
      <c r="I301" s="303"/>
      <c r="J301" s="302">
        <v>38.081025922293946</v>
      </c>
      <c r="K301" s="302">
        <v>16.643908357557258</v>
      </c>
      <c r="L301" s="302">
        <f t="shared" si="99"/>
        <v>54.724934279851205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2.7105856856899679</v>
      </c>
      <c r="C302" s="302">
        <v>14.431611127428587</v>
      </c>
      <c r="D302" s="302">
        <f t="shared" si="97"/>
        <v>17.142196813118556</v>
      </c>
      <c r="E302" s="303"/>
      <c r="F302" s="302">
        <v>2.8250711189650395</v>
      </c>
      <c r="G302" s="302">
        <v>10.563084329373728</v>
      </c>
      <c r="H302" s="302">
        <f t="shared" si="98"/>
        <v>13.388155448338768</v>
      </c>
      <c r="I302" s="303"/>
      <c r="J302" s="302">
        <v>4.3934681687276065</v>
      </c>
      <c r="K302" s="302">
        <v>10.426352922973965</v>
      </c>
      <c r="L302" s="302">
        <f t="shared" si="99"/>
        <v>14.819821091701572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22.520718577068777</v>
      </c>
      <c r="C303" s="302">
        <v>11.489252211338078</v>
      </c>
      <c r="D303" s="302">
        <f t="shared" si="97"/>
        <v>34.009970788406854</v>
      </c>
      <c r="E303" s="303"/>
      <c r="F303" s="302">
        <v>21.048974520281327</v>
      </c>
      <c r="G303" s="302">
        <v>12.616008722205626</v>
      </c>
      <c r="H303" s="302">
        <f t="shared" si="98"/>
        <v>33.664983242486954</v>
      </c>
      <c r="I303" s="303"/>
      <c r="J303" s="302">
        <v>23.076336514000396</v>
      </c>
      <c r="K303" s="302">
        <v>15.901035260064639</v>
      </c>
      <c r="L303" s="302">
        <f t="shared" si="99"/>
        <v>38.977371774065034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13.502410543566311</v>
      </c>
      <c r="C304" s="302">
        <v>16.247392402939791</v>
      </c>
      <c r="D304" s="302">
        <f t="shared" si="97"/>
        <v>29.749802946506101</v>
      </c>
      <c r="E304" s="303"/>
      <c r="F304" s="302">
        <v>13.239546544613843</v>
      </c>
      <c r="G304" s="302">
        <v>14.95542973600134</v>
      </c>
      <c r="H304" s="302">
        <f t="shared" si="98"/>
        <v>28.194976280615183</v>
      </c>
      <c r="I304" s="303"/>
      <c r="J304" s="302">
        <v>16.606327927813751</v>
      </c>
      <c r="K304" s="302">
        <v>17.734669048936965</v>
      </c>
      <c r="L304" s="302">
        <f t="shared" si="99"/>
        <v>34.340996976750716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1.3719742378174771</v>
      </c>
      <c r="C305" s="302">
        <v>16.046417204075372</v>
      </c>
      <c r="D305" s="302">
        <f t="shared" si="97"/>
        <v>17.418391441892847</v>
      </c>
      <c r="E305" s="303"/>
      <c r="F305" s="302">
        <v>1.1064333936131698</v>
      </c>
      <c r="G305" s="302">
        <v>15.70042624514477</v>
      </c>
      <c r="H305" s="302">
        <f t="shared" si="98"/>
        <v>16.806859638757942</v>
      </c>
      <c r="I305" s="303"/>
      <c r="J305" s="302">
        <v>1.7755919245662777</v>
      </c>
      <c r="K305" s="302">
        <v>14.928919624224665</v>
      </c>
      <c r="L305" s="302">
        <f t="shared" si="99"/>
        <v>16.704511548790943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64.295811385749914</v>
      </c>
      <c r="C306" s="302">
        <v>79.012604242651577</v>
      </c>
      <c r="D306" s="302">
        <f t="shared" si="97"/>
        <v>143.30841562840149</v>
      </c>
      <c r="E306" s="303"/>
      <c r="F306" s="302">
        <v>52.658606337705159</v>
      </c>
      <c r="G306" s="302">
        <v>67.080405014507377</v>
      </c>
      <c r="H306" s="302">
        <f t="shared" si="98"/>
        <v>119.73901135221254</v>
      </c>
      <c r="I306" s="303"/>
      <c r="J306" s="302">
        <v>41.419767207553932</v>
      </c>
      <c r="K306" s="302">
        <v>62.322116920105998</v>
      </c>
      <c r="L306" s="302">
        <f t="shared" si="99"/>
        <v>103.74188412765993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254.56089253966309</v>
      </c>
      <c r="C308" s="311">
        <f t="shared" ref="C308:D308" si="100">SUM(C298:C306)</f>
        <v>315.85810746033599</v>
      </c>
      <c r="D308" s="311">
        <f t="shared" si="100"/>
        <v>570.41899999999907</v>
      </c>
      <c r="E308" s="311"/>
      <c r="F308" s="311">
        <f t="shared" ref="F308:H308" si="101">SUM(F298:F306)</f>
        <v>257.36144130313062</v>
      </c>
      <c r="G308" s="311">
        <f t="shared" si="101"/>
        <v>325.82255869686867</v>
      </c>
      <c r="H308" s="311">
        <f t="shared" si="101"/>
        <v>583.18399999999929</v>
      </c>
      <c r="I308" s="311"/>
      <c r="J308" s="311">
        <f t="shared" ref="J308:L308" si="102">SUM(J298:J306)</f>
        <v>284.11200000110284</v>
      </c>
      <c r="K308" s="311">
        <f t="shared" si="102"/>
        <v>359.08799999889732</v>
      </c>
      <c r="L308" s="311">
        <f t="shared" si="102"/>
        <v>643.20000000000016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7.8272845086021778</v>
      </c>
      <c r="C315" s="302">
        <v>12.652484899887536</v>
      </c>
      <c r="D315" s="302">
        <f>SUM(B315:C315)</f>
        <v>20.479769408489716</v>
      </c>
      <c r="E315" s="303"/>
      <c r="F315" s="302">
        <v>10.387026084033796</v>
      </c>
      <c r="G315" s="302">
        <v>15.026254104619332</v>
      </c>
      <c r="H315" s="302">
        <f>SUM(F315:G315)</f>
        <v>25.413280188653125</v>
      </c>
      <c r="I315" s="303"/>
      <c r="J315" s="302">
        <v>10.612157314885946</v>
      </c>
      <c r="K315" s="302">
        <v>13.953244051244212</v>
      </c>
      <c r="L315" s="302">
        <f>SUM(J315:K315)</f>
        <v>24.56540136613016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37.871945026922646</v>
      </c>
      <c r="C316" s="302">
        <v>27.424872319805665</v>
      </c>
      <c r="D316" s="302">
        <f t="shared" ref="D316:D323" si="103">SUM(B316:C316)</f>
        <v>65.296817346728318</v>
      </c>
      <c r="E316" s="303"/>
      <c r="F316" s="302">
        <v>51.070300955681596</v>
      </c>
      <c r="G316" s="302">
        <v>37.946598918965933</v>
      </c>
      <c r="H316" s="302">
        <f t="shared" ref="H316:H323" si="104">SUM(F316:G316)</f>
        <v>89.016899874647521</v>
      </c>
      <c r="I316" s="303"/>
      <c r="J316" s="302">
        <v>55.329103802566763</v>
      </c>
      <c r="K316" s="302">
        <v>45.584793052518506</v>
      </c>
      <c r="L316" s="302">
        <f t="shared" ref="L316:L323" si="105">SUM(J316:K316)</f>
        <v>100.91389685508527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29.849191876629856</v>
      </c>
      <c r="C317" s="302">
        <v>46.876846561774173</v>
      </c>
      <c r="D317" s="302">
        <f t="shared" si="103"/>
        <v>76.726038438404032</v>
      </c>
      <c r="E317" s="303"/>
      <c r="F317" s="302">
        <v>36.45896022139322</v>
      </c>
      <c r="G317" s="302">
        <v>53.200112419271974</v>
      </c>
      <c r="H317" s="302">
        <f t="shared" si="104"/>
        <v>89.659072640665187</v>
      </c>
      <c r="I317" s="303"/>
      <c r="J317" s="302">
        <v>44.711429259372281</v>
      </c>
      <c r="K317" s="302">
        <v>45.972238120800377</v>
      </c>
      <c r="L317" s="302">
        <f t="shared" si="105"/>
        <v>90.683667380172665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31.380577005142559</v>
      </c>
      <c r="C318" s="302">
        <v>5.5033190052289225</v>
      </c>
      <c r="D318" s="302">
        <f t="shared" si="103"/>
        <v>36.88389601037148</v>
      </c>
      <c r="E318" s="303"/>
      <c r="F318" s="302">
        <v>28.194001319127668</v>
      </c>
      <c r="G318" s="302">
        <v>5.954407894585529</v>
      </c>
      <c r="H318" s="302">
        <f t="shared" si="104"/>
        <v>34.148409213713194</v>
      </c>
      <c r="I318" s="303"/>
      <c r="J318" s="302">
        <v>20.046011059219751</v>
      </c>
      <c r="K318" s="302">
        <v>5.043930949395186</v>
      </c>
      <c r="L318" s="302">
        <f t="shared" si="105"/>
        <v>25.089942008614937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0.45319263280359212</v>
      </c>
      <c r="C319" s="302">
        <v>2.2920252806182502</v>
      </c>
      <c r="D319" s="302">
        <f t="shared" si="103"/>
        <v>2.7452179134218424</v>
      </c>
      <c r="E319" s="303"/>
      <c r="F319" s="302">
        <v>0.55301559308417725</v>
      </c>
      <c r="G319" s="302">
        <v>1.9761723382044971</v>
      </c>
      <c r="H319" s="302">
        <f t="shared" si="104"/>
        <v>2.5291879312886745</v>
      </c>
      <c r="I319" s="303"/>
      <c r="J319" s="302">
        <v>0.92633500078474251</v>
      </c>
      <c r="K319" s="302">
        <v>1.8988253056746278</v>
      </c>
      <c r="L319" s="302">
        <f t="shared" si="105"/>
        <v>2.8251603064593702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4.2982171407619063</v>
      </c>
      <c r="C320" s="302">
        <v>2.6670416527326961</v>
      </c>
      <c r="D320" s="302">
        <f t="shared" si="103"/>
        <v>6.965258793494602</v>
      </c>
      <c r="E320" s="303"/>
      <c r="F320" s="302">
        <v>4.2886430249923739</v>
      </c>
      <c r="G320" s="302">
        <v>2.8631144261564527</v>
      </c>
      <c r="H320" s="302">
        <f t="shared" si="104"/>
        <v>7.1517574511488267</v>
      </c>
      <c r="I320" s="303"/>
      <c r="J320" s="302">
        <v>4.3938317704529801</v>
      </c>
      <c r="K320" s="302">
        <v>3.3374492358634282</v>
      </c>
      <c r="L320" s="302">
        <f t="shared" si="105"/>
        <v>7.7312810063164079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3.1800605196758314</v>
      </c>
      <c r="C321" s="302">
        <v>1.1192645844520477</v>
      </c>
      <c r="D321" s="302">
        <f t="shared" si="103"/>
        <v>4.2993251041278793</v>
      </c>
      <c r="E321" s="303"/>
      <c r="F321" s="302">
        <v>3.1348529092636754</v>
      </c>
      <c r="G321" s="302">
        <v>1.1788114135743342</v>
      </c>
      <c r="H321" s="302">
        <f t="shared" si="104"/>
        <v>4.3136643228380098</v>
      </c>
      <c r="I321" s="303"/>
      <c r="J321" s="302">
        <v>2.9519726223574745</v>
      </c>
      <c r="K321" s="302">
        <v>1.2620115147541655</v>
      </c>
      <c r="L321" s="302">
        <f t="shared" si="105"/>
        <v>4.2139841371116402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0.36279298490297923</v>
      </c>
      <c r="C322" s="302">
        <v>2.1540186898034452</v>
      </c>
      <c r="D322" s="302">
        <f t="shared" si="103"/>
        <v>2.5168116747064246</v>
      </c>
      <c r="E322" s="303"/>
      <c r="F322" s="302">
        <v>0.30199865103418855</v>
      </c>
      <c r="G322" s="302">
        <v>1.8398523256112009</v>
      </c>
      <c r="H322" s="302">
        <f t="shared" si="104"/>
        <v>2.1418509766453893</v>
      </c>
      <c r="I322" s="303"/>
      <c r="J322" s="302">
        <v>0.55532929302370038</v>
      </c>
      <c r="K322" s="302">
        <v>1.8056310204121564</v>
      </c>
      <c r="L322" s="302">
        <f t="shared" si="105"/>
        <v>2.3609603134358568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3.6008686857610122</v>
      </c>
      <c r="C323" s="302">
        <v>3.7159966244949403</v>
      </c>
      <c r="D323" s="302">
        <f t="shared" si="103"/>
        <v>7.3168653102559524</v>
      </c>
      <c r="E323" s="303"/>
      <c r="F323" s="302">
        <v>2.6902090120877875</v>
      </c>
      <c r="G323" s="302">
        <v>3.0676683883120961</v>
      </c>
      <c r="H323" s="302">
        <f t="shared" si="104"/>
        <v>5.7578774003998836</v>
      </c>
      <c r="I323" s="303"/>
      <c r="J323" s="302">
        <v>1.9546484719200878</v>
      </c>
      <c r="K323" s="302">
        <v>2.8890581547535317</v>
      </c>
      <c r="L323" s="302">
        <f t="shared" si="105"/>
        <v>4.8437066266736197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118.82413038120256</v>
      </c>
      <c r="C325" s="311">
        <f t="shared" ref="C325:D325" si="106">SUM(C315:C323)</f>
        <v>104.40586961879767</v>
      </c>
      <c r="D325" s="311">
        <f t="shared" si="106"/>
        <v>223.23000000000025</v>
      </c>
      <c r="E325" s="311"/>
      <c r="F325" s="311">
        <f t="shared" ref="F325:H325" si="107">SUM(F315:F323)</f>
        <v>137.0790077706985</v>
      </c>
      <c r="G325" s="311">
        <f t="shared" si="107"/>
        <v>123.05299222930137</v>
      </c>
      <c r="H325" s="311">
        <f t="shared" si="107"/>
        <v>260.13199999999983</v>
      </c>
      <c r="I325" s="311"/>
      <c r="J325" s="311">
        <f t="shared" ref="J325:L325" si="108">SUM(J315:J323)</f>
        <v>141.48081859458375</v>
      </c>
      <c r="K325" s="311">
        <f t="shared" si="108"/>
        <v>121.74718140541619</v>
      </c>
      <c r="L325" s="311">
        <f t="shared" si="108"/>
        <v>263.22799999999989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5.2101434140083578</v>
      </c>
      <c r="C332" s="302">
        <v>5.2999064075163984</v>
      </c>
      <c r="D332" s="302">
        <f>SUM(B332:C332)</f>
        <v>10.510049821524756</v>
      </c>
      <c r="E332" s="303"/>
      <c r="F332" s="302">
        <v>6.2596593671321434</v>
      </c>
      <c r="G332" s="302">
        <v>5.2520498145852672</v>
      </c>
      <c r="H332" s="302">
        <f>SUM(F332:G332)</f>
        <v>11.511709181717411</v>
      </c>
      <c r="I332" s="303"/>
      <c r="J332" s="302">
        <v>6.879185581096718</v>
      </c>
      <c r="K332" s="302">
        <v>4.4184697637839188</v>
      </c>
      <c r="L332" s="302">
        <f>SUM(J332:K332)</f>
        <v>11.297655344880637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195.21777255197597</v>
      </c>
      <c r="C333" s="302">
        <v>104.3727357380656</v>
      </c>
      <c r="D333" s="302">
        <f t="shared" ref="D333:D340" si="109">SUM(B333:C333)</f>
        <v>299.59050829004156</v>
      </c>
      <c r="E333" s="303"/>
      <c r="F333" s="302">
        <v>207.37153941900922</v>
      </c>
      <c r="G333" s="302">
        <v>106.13634265368225</v>
      </c>
      <c r="H333" s="302">
        <f t="shared" ref="H333:H340" si="110">SUM(F333:G333)</f>
        <v>313.50788207269147</v>
      </c>
      <c r="I333" s="303"/>
      <c r="J333" s="302">
        <v>216.14380548815865</v>
      </c>
      <c r="K333" s="302">
        <v>107.88646233970097</v>
      </c>
      <c r="L333" s="302">
        <f t="shared" ref="L333:L340" si="111">SUM(J333:K333)</f>
        <v>324.03026782785963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18.532853691465764</v>
      </c>
      <c r="C334" s="302">
        <v>14.461981032680844</v>
      </c>
      <c r="D334" s="302">
        <f t="shared" si="109"/>
        <v>32.994834724146607</v>
      </c>
      <c r="E334" s="303"/>
      <c r="F334" s="302">
        <v>19.049097042460797</v>
      </c>
      <c r="G334" s="302">
        <v>13.788384996967459</v>
      </c>
      <c r="H334" s="302">
        <f t="shared" si="110"/>
        <v>32.837482039428252</v>
      </c>
      <c r="I334" s="303"/>
      <c r="J334" s="302">
        <v>20.70493108671705</v>
      </c>
      <c r="K334" s="302">
        <v>11.783415014182662</v>
      </c>
      <c r="L334" s="302">
        <f t="shared" si="111"/>
        <v>32.488346100899712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10.138517678591864</v>
      </c>
      <c r="C335" s="302">
        <v>2.0963358250906383</v>
      </c>
      <c r="D335" s="302">
        <f t="shared" si="109"/>
        <v>12.234853503682501</v>
      </c>
      <c r="E335" s="303"/>
      <c r="F335" s="302">
        <v>8.0693817240764787</v>
      </c>
      <c r="G335" s="302">
        <v>1.6875744365038938</v>
      </c>
      <c r="H335" s="302">
        <f t="shared" si="110"/>
        <v>9.7569561605803727</v>
      </c>
      <c r="I335" s="303"/>
      <c r="J335" s="302">
        <v>5.0009473976227561</v>
      </c>
      <c r="K335" s="302">
        <v>1.221250842160176</v>
      </c>
      <c r="L335" s="302">
        <f t="shared" si="111"/>
        <v>6.2221982397829319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1.5563844168331502</v>
      </c>
      <c r="C336" s="302">
        <v>1.4660189911590804</v>
      </c>
      <c r="D336" s="302">
        <f t="shared" si="109"/>
        <v>3.0224034079922308</v>
      </c>
      <c r="E336" s="303"/>
      <c r="F336" s="302">
        <v>1.4956564957908571</v>
      </c>
      <c r="G336" s="302">
        <v>0.94070530213795966</v>
      </c>
      <c r="H336" s="302">
        <f t="shared" si="110"/>
        <v>2.436361797928817</v>
      </c>
      <c r="I336" s="303"/>
      <c r="J336" s="302">
        <v>1.2576316651745718</v>
      </c>
      <c r="K336" s="302">
        <v>0.57975845573744411</v>
      </c>
      <c r="L336" s="302">
        <f t="shared" si="111"/>
        <v>1.837390120912016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28.7172556763059</v>
      </c>
      <c r="C337" s="302">
        <v>7.7470373829173269</v>
      </c>
      <c r="D337" s="302">
        <f t="shared" si="109"/>
        <v>36.464293059223223</v>
      </c>
      <c r="E337" s="303"/>
      <c r="F337" s="302">
        <v>25.343445347789135</v>
      </c>
      <c r="G337" s="302">
        <v>6.6124514585458281</v>
      </c>
      <c r="H337" s="302">
        <f t="shared" si="110"/>
        <v>31.955896806334962</v>
      </c>
      <c r="I337" s="303"/>
      <c r="J337" s="302">
        <v>23.975786082450135</v>
      </c>
      <c r="K337" s="302">
        <v>6.4845958545633717</v>
      </c>
      <c r="L337" s="302">
        <f t="shared" si="111"/>
        <v>30.460381937013508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1.3168346689057098</v>
      </c>
      <c r="C338" s="302">
        <v>0.69106725693842819</v>
      </c>
      <c r="D338" s="302">
        <f t="shared" si="109"/>
        <v>2.0079019258441377</v>
      </c>
      <c r="E338" s="303"/>
      <c r="F338" s="302">
        <v>1.1275096794765569</v>
      </c>
      <c r="G338" s="302">
        <v>0.54683166221438839</v>
      </c>
      <c r="H338" s="302">
        <f t="shared" si="110"/>
        <v>1.6743413416909454</v>
      </c>
      <c r="I338" s="303"/>
      <c r="J338" s="302">
        <v>1.0803146177697058</v>
      </c>
      <c r="K338" s="302">
        <v>0.48132578994146102</v>
      </c>
      <c r="L338" s="302">
        <f t="shared" si="111"/>
        <v>1.5616404077111667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2.5332371079687888</v>
      </c>
      <c r="C339" s="302">
        <v>10.267474230609819</v>
      </c>
      <c r="D339" s="302">
        <f t="shared" si="109"/>
        <v>12.800711338578608</v>
      </c>
      <c r="E339" s="303"/>
      <c r="F339" s="302">
        <v>3.295890863285881</v>
      </c>
      <c r="G339" s="302">
        <v>11.72040324291047</v>
      </c>
      <c r="H339" s="302">
        <f t="shared" si="110"/>
        <v>15.016294106196352</v>
      </c>
      <c r="I339" s="303"/>
      <c r="J339" s="302">
        <v>2.6028284109590745</v>
      </c>
      <c r="K339" s="302">
        <v>12.588142924798923</v>
      </c>
      <c r="L339" s="302">
        <f t="shared" si="111"/>
        <v>15.190971335757997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12.271000792704903</v>
      </c>
      <c r="C340" s="302">
        <v>2.6324431362617124</v>
      </c>
      <c r="D340" s="302">
        <f t="shared" si="109"/>
        <v>14.903443928966617</v>
      </c>
      <c r="E340" s="303"/>
      <c r="F340" s="302">
        <v>8.6818200557565373</v>
      </c>
      <c r="G340" s="302">
        <v>1.5492564376745812</v>
      </c>
      <c r="H340" s="302">
        <f t="shared" si="110"/>
        <v>10.231076493431118</v>
      </c>
      <c r="I340" s="303"/>
      <c r="J340" s="302">
        <v>2.7455696592082814</v>
      </c>
      <c r="K340" s="302">
        <v>0.41757902597426122</v>
      </c>
      <c r="L340" s="302">
        <f t="shared" si="111"/>
        <v>3.1631486851825428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275.49399999876039</v>
      </c>
      <c r="C342" s="311">
        <f t="shared" ref="C342:D342" si="112">SUM(C332:C340)</f>
        <v>149.03500000123984</v>
      </c>
      <c r="D342" s="311">
        <f t="shared" si="112"/>
        <v>424.52900000000022</v>
      </c>
      <c r="E342" s="311"/>
      <c r="F342" s="311">
        <f t="shared" ref="F342:H342" si="113">SUM(F332:F340)</f>
        <v>280.69399999477758</v>
      </c>
      <c r="G342" s="311">
        <f t="shared" si="113"/>
        <v>148.2340000052221</v>
      </c>
      <c r="H342" s="311">
        <f t="shared" si="113"/>
        <v>428.92799999999977</v>
      </c>
      <c r="I342" s="311"/>
      <c r="J342" s="311">
        <f t="shared" ref="J342:L342" si="114">SUM(J332:J340)</f>
        <v>280.39099998915697</v>
      </c>
      <c r="K342" s="311">
        <f t="shared" si="114"/>
        <v>145.86100001084316</v>
      </c>
      <c r="L342" s="311">
        <f t="shared" si="114"/>
        <v>426.25200000000007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15.40573327631685</v>
      </c>
      <c r="C349" s="302">
        <v>9.1252802526097092</v>
      </c>
      <c r="D349" s="302">
        <f>SUM(B349:C349)</f>
        <v>24.531013528926557</v>
      </c>
      <c r="E349" s="303"/>
      <c r="F349" s="302">
        <v>19.212217011997954</v>
      </c>
      <c r="G349" s="302">
        <v>11.372583137413738</v>
      </c>
      <c r="H349" s="302">
        <f>SUM(F349:G349)</f>
        <v>30.584800149411691</v>
      </c>
      <c r="I349" s="303"/>
      <c r="J349" s="302">
        <v>18.723670313698612</v>
      </c>
      <c r="K349" s="302">
        <v>10.193443086656124</v>
      </c>
      <c r="L349" s="302">
        <f>SUM(J349:K349)</f>
        <v>28.917113400354737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151.68157714060669</v>
      </c>
      <c r="C350" s="302">
        <v>51.795892667628024</v>
      </c>
      <c r="D350" s="302">
        <f t="shared" ref="D350:D357" si="115">SUM(B350:C350)</f>
        <v>203.47746980823473</v>
      </c>
      <c r="E350" s="303"/>
      <c r="F350" s="302">
        <v>169.79195858023627</v>
      </c>
      <c r="G350" s="302">
        <v>69.620604356949499</v>
      </c>
      <c r="H350" s="302">
        <f t="shared" ref="H350:H357" si="116">SUM(F350:G350)</f>
        <v>239.41256293718578</v>
      </c>
      <c r="I350" s="303"/>
      <c r="J350" s="302">
        <v>167.99836448022302</v>
      </c>
      <c r="K350" s="302">
        <v>66.612535620376633</v>
      </c>
      <c r="L350" s="302">
        <f t="shared" ref="L350:L357" si="117">SUM(J350:K350)</f>
        <v>234.61090010059965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59.183762052572789</v>
      </c>
      <c r="C351" s="302">
        <v>22.4883595697445</v>
      </c>
      <c r="D351" s="302">
        <f t="shared" si="115"/>
        <v>81.672121622317292</v>
      </c>
      <c r="E351" s="303"/>
      <c r="F351" s="302">
        <v>65.042979443621036</v>
      </c>
      <c r="G351" s="302">
        <v>25.888105445690766</v>
      </c>
      <c r="H351" s="302">
        <f t="shared" si="116"/>
        <v>90.931084889311805</v>
      </c>
      <c r="I351" s="303"/>
      <c r="J351" s="302">
        <v>102.72133964047181</v>
      </c>
      <c r="K351" s="302">
        <v>30.31962393413999</v>
      </c>
      <c r="L351" s="302">
        <f t="shared" si="117"/>
        <v>133.04096357461179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31.320825269979686</v>
      </c>
      <c r="C352" s="302">
        <v>4.4545146243183753</v>
      </c>
      <c r="D352" s="302">
        <f t="shared" si="115"/>
        <v>35.775339894298064</v>
      </c>
      <c r="E352" s="303"/>
      <c r="F352" s="302">
        <v>28.939339597761816</v>
      </c>
      <c r="G352" s="302">
        <v>4.6717082758725397</v>
      </c>
      <c r="H352" s="302">
        <f t="shared" si="116"/>
        <v>33.611047873634355</v>
      </c>
      <c r="I352" s="303"/>
      <c r="J352" s="302">
        <v>21.0445673186641</v>
      </c>
      <c r="K352" s="302">
        <v>4.0901771499443171</v>
      </c>
      <c r="L352" s="302">
        <f t="shared" si="117"/>
        <v>25.134744468608417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1.7118864310018134</v>
      </c>
      <c r="C353" s="302">
        <v>2.2515270265520075</v>
      </c>
      <c r="D353" s="302">
        <f t="shared" si="115"/>
        <v>3.9634134575538207</v>
      </c>
      <c r="E353" s="303"/>
      <c r="F353" s="302">
        <v>1.416972707681712</v>
      </c>
      <c r="G353" s="302">
        <v>2.0490965350610666</v>
      </c>
      <c r="H353" s="302">
        <f t="shared" si="116"/>
        <v>3.4660692427427788</v>
      </c>
      <c r="I353" s="303"/>
      <c r="J353" s="302">
        <v>0.74872681857674617</v>
      </c>
      <c r="K353" s="302">
        <v>1.4634595569798212</v>
      </c>
      <c r="L353" s="302">
        <f t="shared" si="117"/>
        <v>2.2121863755565672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135.5326554569549</v>
      </c>
      <c r="C354" s="302">
        <v>35.617329640060348</v>
      </c>
      <c r="D354" s="302">
        <f t="shared" si="115"/>
        <v>171.14998509701525</v>
      </c>
      <c r="E354" s="303"/>
      <c r="F354" s="302">
        <v>132.44122754662348</v>
      </c>
      <c r="G354" s="302">
        <v>38.312074284555614</v>
      </c>
      <c r="H354" s="302">
        <f t="shared" si="116"/>
        <v>170.7533018311791</v>
      </c>
      <c r="I354" s="303"/>
      <c r="J354" s="302">
        <v>135.2569419841019</v>
      </c>
      <c r="K354" s="302">
        <v>48.466302493487312</v>
      </c>
      <c r="L354" s="302">
        <f t="shared" si="117"/>
        <v>183.72324447758922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5.242575040911742</v>
      </c>
      <c r="C355" s="302">
        <v>1.3406598188844912</v>
      </c>
      <c r="D355" s="302">
        <f t="shared" si="115"/>
        <v>6.5832348597962334</v>
      </c>
      <c r="E355" s="303"/>
      <c r="F355" s="302">
        <v>4.8055139549088706</v>
      </c>
      <c r="G355" s="302">
        <v>1.3376796272905385</v>
      </c>
      <c r="H355" s="302">
        <f t="shared" si="116"/>
        <v>6.1431935821994088</v>
      </c>
      <c r="I355" s="303"/>
      <c r="J355" s="302">
        <v>4.7417627505441811</v>
      </c>
      <c r="K355" s="302">
        <v>1.2144237082236515</v>
      </c>
      <c r="L355" s="302">
        <f t="shared" si="117"/>
        <v>5.9561864587678324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0.43404094179437835</v>
      </c>
      <c r="C356" s="302">
        <v>1.9909670686543244</v>
      </c>
      <c r="D356" s="302">
        <f t="shared" si="115"/>
        <v>2.4250080104487028</v>
      </c>
      <c r="E356" s="303"/>
      <c r="F356" s="302">
        <v>0.27800927659295055</v>
      </c>
      <c r="G356" s="302">
        <v>2.0055399451608631</v>
      </c>
      <c r="H356" s="302">
        <f t="shared" si="116"/>
        <v>2.2835492217538138</v>
      </c>
      <c r="I356" s="303"/>
      <c r="J356" s="302">
        <v>0.29843917335483777</v>
      </c>
      <c r="K356" s="302">
        <v>1.2940895895506903</v>
      </c>
      <c r="L356" s="302">
        <f t="shared" si="117"/>
        <v>1.592528762905528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6.2339443891788724</v>
      </c>
      <c r="C357" s="302">
        <v>5.0134693322305584</v>
      </c>
      <c r="D357" s="302">
        <f t="shared" si="115"/>
        <v>11.24741372140943</v>
      </c>
      <c r="E357" s="303"/>
      <c r="F357" s="302">
        <v>4.2367818782028683</v>
      </c>
      <c r="G357" s="302">
        <v>4.0546083943782225</v>
      </c>
      <c r="H357" s="302">
        <f t="shared" si="116"/>
        <v>8.29139027258109</v>
      </c>
      <c r="I357" s="303"/>
      <c r="J357" s="302">
        <v>0.86218751558146456</v>
      </c>
      <c r="K357" s="302">
        <v>2.3209448654253539</v>
      </c>
      <c r="L357" s="302">
        <f t="shared" si="117"/>
        <v>3.1831323810068186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406.74699999931772</v>
      </c>
      <c r="C359" s="311">
        <f t="shared" ref="C359:D359" si="118">SUM(C349:C357)</f>
        <v>134.07800000068235</v>
      </c>
      <c r="D359" s="311">
        <f t="shared" si="118"/>
        <v>540.82500000000005</v>
      </c>
      <c r="E359" s="311"/>
      <c r="F359" s="311">
        <f t="shared" ref="F359:H359" si="119">SUM(F349:F357)</f>
        <v>426.16499999762698</v>
      </c>
      <c r="G359" s="311">
        <f t="shared" si="119"/>
        <v>159.31200000237286</v>
      </c>
      <c r="H359" s="311">
        <f t="shared" si="119"/>
        <v>585.47699999999986</v>
      </c>
      <c r="I359" s="311"/>
      <c r="J359" s="311">
        <f t="shared" ref="J359:L359" si="120">SUM(J349:J357)</f>
        <v>452.3959999952167</v>
      </c>
      <c r="K359" s="311">
        <f t="shared" si="120"/>
        <v>165.97500000478388</v>
      </c>
      <c r="L359" s="311">
        <f t="shared" si="120"/>
        <v>618.37100000000055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7.6500495509090687</v>
      </c>
      <c r="C366" s="302">
        <v>10.761927761349721</v>
      </c>
      <c r="D366" s="302">
        <f>SUM(B366:C366)</f>
        <v>18.411977312258792</v>
      </c>
      <c r="E366" s="303"/>
      <c r="F366" s="302">
        <v>11.87887668074924</v>
      </c>
      <c r="G366" s="302">
        <v>8.9634404254273683</v>
      </c>
      <c r="H366" s="302">
        <f>SUM(F366:G366)</f>
        <v>20.842317106176608</v>
      </c>
      <c r="I366" s="303"/>
      <c r="J366" s="302">
        <v>15.883573349713378</v>
      </c>
      <c r="K366" s="302">
        <v>11.168628901600089</v>
      </c>
      <c r="L366" s="302">
        <f>SUM(J366:K366)</f>
        <v>27.052202251313467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20.832781442911379</v>
      </c>
      <c r="C367" s="302">
        <v>20.804813163903653</v>
      </c>
      <c r="D367" s="302">
        <f t="shared" ref="D367:D374" si="121">SUM(B367:C367)</f>
        <v>41.637594606815028</v>
      </c>
      <c r="E367" s="303"/>
      <c r="F367" s="302">
        <v>27.749385641649553</v>
      </c>
      <c r="G367" s="302">
        <v>19.57458066138021</v>
      </c>
      <c r="H367" s="302">
        <f t="shared" ref="H367:H374" si="122">SUM(F367:G367)</f>
        <v>47.323966303029763</v>
      </c>
      <c r="I367" s="303"/>
      <c r="J367" s="302">
        <v>36.500682418272291</v>
      </c>
      <c r="K367" s="302">
        <v>30.358686109357656</v>
      </c>
      <c r="L367" s="302">
        <f t="shared" ref="L367:L374" si="123">SUM(J367:K367)</f>
        <v>66.859368527629954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35.588564840909484</v>
      </c>
      <c r="C368" s="302">
        <v>46.982326251094733</v>
      </c>
      <c r="D368" s="302">
        <f t="shared" si="121"/>
        <v>82.570891092004217</v>
      </c>
      <c r="E368" s="303"/>
      <c r="F368" s="302">
        <v>50.700683904279281</v>
      </c>
      <c r="G368" s="302">
        <v>40.088382334353476</v>
      </c>
      <c r="H368" s="302">
        <f t="shared" si="122"/>
        <v>90.789066238632756</v>
      </c>
      <c r="I368" s="303"/>
      <c r="J368" s="302">
        <v>59.255313324231921</v>
      </c>
      <c r="K368" s="302">
        <v>46.030356906019442</v>
      </c>
      <c r="L368" s="302">
        <f t="shared" si="123"/>
        <v>105.28567023025136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12.136699073225726</v>
      </c>
      <c r="C369" s="302">
        <v>3.3234140776926209</v>
      </c>
      <c r="D369" s="302">
        <f t="shared" si="121"/>
        <v>15.460113150918346</v>
      </c>
      <c r="E369" s="303"/>
      <c r="F369" s="302">
        <v>10.272195432113415</v>
      </c>
      <c r="G369" s="302">
        <v>3.1870070506229959</v>
      </c>
      <c r="H369" s="302">
        <f t="shared" si="122"/>
        <v>13.459202482736412</v>
      </c>
      <c r="I369" s="303"/>
      <c r="J369" s="302">
        <v>10.759618667260666</v>
      </c>
      <c r="K369" s="302">
        <v>3.3684202758016797</v>
      </c>
      <c r="L369" s="302">
        <f t="shared" si="123"/>
        <v>14.128038943062347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3.0612631746024537</v>
      </c>
      <c r="C370" s="302">
        <v>8.4872075059281045</v>
      </c>
      <c r="D370" s="302">
        <f t="shared" si="121"/>
        <v>11.548470680530558</v>
      </c>
      <c r="E370" s="303"/>
      <c r="F370" s="302">
        <v>5.4728587251286829</v>
      </c>
      <c r="G370" s="302">
        <v>5.5445287021064944</v>
      </c>
      <c r="H370" s="302">
        <f t="shared" si="122"/>
        <v>11.017387427235178</v>
      </c>
      <c r="I370" s="303"/>
      <c r="J370" s="302">
        <v>8.1229070718419525</v>
      </c>
      <c r="K370" s="302">
        <v>6.386525683698868</v>
      </c>
      <c r="L370" s="302">
        <f t="shared" si="123"/>
        <v>14.509432755540821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5.7790915138748433</v>
      </c>
      <c r="C371" s="302">
        <v>5.3989022616018847</v>
      </c>
      <c r="D371" s="302">
        <f t="shared" si="121"/>
        <v>11.177993775476729</v>
      </c>
      <c r="E371" s="303"/>
      <c r="F371" s="302">
        <v>5.1459043725431055</v>
      </c>
      <c r="G371" s="302">
        <v>4.3996968526202025</v>
      </c>
      <c r="H371" s="302">
        <f t="shared" si="122"/>
        <v>9.545601225163308</v>
      </c>
      <c r="I371" s="303"/>
      <c r="J371" s="302">
        <v>5.9554854201247363</v>
      </c>
      <c r="K371" s="302">
        <v>6.5616633268618294</v>
      </c>
      <c r="L371" s="302">
        <f t="shared" si="123"/>
        <v>12.517148746986566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3.4859077834978724</v>
      </c>
      <c r="C372" s="302">
        <v>3.6778070564814009</v>
      </c>
      <c r="D372" s="302">
        <f t="shared" si="121"/>
        <v>7.1637148399792734</v>
      </c>
      <c r="E372" s="303"/>
      <c r="F372" s="302">
        <v>3.2720497798498598</v>
      </c>
      <c r="G372" s="302">
        <v>2.9855715237127152</v>
      </c>
      <c r="H372" s="302">
        <f t="shared" si="122"/>
        <v>6.2576213035625745</v>
      </c>
      <c r="I372" s="303"/>
      <c r="J372" s="302">
        <v>3.4621421442966405</v>
      </c>
      <c r="K372" s="302">
        <v>3.9985436380253336</v>
      </c>
      <c r="L372" s="302">
        <f t="shared" si="123"/>
        <v>7.4606857823219741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0.15861138330448485</v>
      </c>
      <c r="C373" s="302">
        <v>0.72325041575921323</v>
      </c>
      <c r="D373" s="302">
        <f t="shared" si="121"/>
        <v>0.8818617990636981</v>
      </c>
      <c r="E373" s="303"/>
      <c r="F373" s="302">
        <v>0.16204199375431574</v>
      </c>
      <c r="G373" s="302">
        <v>0.57803299894174009</v>
      </c>
      <c r="H373" s="302">
        <f t="shared" si="122"/>
        <v>0.74007499269605581</v>
      </c>
      <c r="I373" s="303"/>
      <c r="J373" s="302">
        <v>0.23170313830160699</v>
      </c>
      <c r="K373" s="302">
        <v>0.53456848297014292</v>
      </c>
      <c r="L373" s="302">
        <f t="shared" si="123"/>
        <v>0.76627162127174997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6.5625047128961862</v>
      </c>
      <c r="C374" s="302">
        <v>5.7678780300569654</v>
      </c>
      <c r="D374" s="302">
        <f t="shared" si="121"/>
        <v>12.330382742953152</v>
      </c>
      <c r="E374" s="303"/>
      <c r="F374" s="302">
        <v>4.2630034688581064</v>
      </c>
      <c r="G374" s="302">
        <v>3.9487594519096434</v>
      </c>
      <c r="H374" s="302">
        <f t="shared" si="122"/>
        <v>8.2117629207677503</v>
      </c>
      <c r="I374" s="303"/>
      <c r="J374" s="302">
        <v>2.7661384652719869</v>
      </c>
      <c r="K374" s="302">
        <v>2.0900426763496505</v>
      </c>
      <c r="L374" s="302">
        <f t="shared" si="123"/>
        <v>4.8561811416216374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95.255473476131527</v>
      </c>
      <c r="C376" s="311">
        <f t="shared" ref="C376:D376" si="124">SUM(C366:C374)</f>
        <v>105.92752652386829</v>
      </c>
      <c r="D376" s="311">
        <f t="shared" si="124"/>
        <v>201.18299999999979</v>
      </c>
      <c r="E376" s="311"/>
      <c r="F376" s="311">
        <f t="shared" ref="F376:H376" si="125">SUM(F366:F374)</f>
        <v>118.91699999892558</v>
      </c>
      <c r="G376" s="311">
        <f t="shared" si="125"/>
        <v>89.270000001074834</v>
      </c>
      <c r="H376" s="311">
        <f t="shared" si="125"/>
        <v>208.18700000000038</v>
      </c>
      <c r="I376" s="311"/>
      <c r="J376" s="311">
        <f t="shared" ref="J376:L376" si="126">SUM(J366:J374)</f>
        <v>142.93756399931519</v>
      </c>
      <c r="K376" s="311">
        <f t="shared" si="126"/>
        <v>110.4974360006847</v>
      </c>
      <c r="L376" s="311">
        <f t="shared" si="126"/>
        <v>253.43499999999989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7.5284728845031346</v>
      </c>
      <c r="C383" s="302">
        <v>8.9999858135969877</v>
      </c>
      <c r="D383" s="302">
        <f>SUM(B383:C383)</f>
        <v>16.528458698100124</v>
      </c>
      <c r="E383" s="303"/>
      <c r="F383" s="302">
        <v>8.9957180060792883</v>
      </c>
      <c r="G383" s="302">
        <v>9.7799744028025994</v>
      </c>
      <c r="H383" s="302">
        <f>SUM(F383:G383)</f>
        <v>18.775692408881888</v>
      </c>
      <c r="I383" s="303"/>
      <c r="J383" s="302">
        <v>10.241366561503558</v>
      </c>
      <c r="K383" s="302">
        <v>12.856436641162173</v>
      </c>
      <c r="L383" s="302">
        <f>SUM(J383:K383)</f>
        <v>23.09780320266573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25.004220084635993</v>
      </c>
      <c r="C384" s="302">
        <v>24.877303732357799</v>
      </c>
      <c r="D384" s="302">
        <f t="shared" ref="D384:D391" si="127">SUM(B384:C384)</f>
        <v>49.881523816993791</v>
      </c>
      <c r="E384" s="303"/>
      <c r="F384" s="302">
        <v>29.632687389889838</v>
      </c>
      <c r="G384" s="302">
        <v>25.776073136703204</v>
      </c>
      <c r="H384" s="302">
        <f t="shared" ref="H384:H391" si="128">SUM(F384:G384)</f>
        <v>55.408760526593042</v>
      </c>
      <c r="I384" s="303"/>
      <c r="J384" s="302">
        <v>35.449038250092897</v>
      </c>
      <c r="K384" s="302">
        <v>35.464653794286356</v>
      </c>
      <c r="L384" s="302">
        <f t="shared" ref="L384:L391" si="129">SUM(J384:K384)</f>
        <v>70.913692044379246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16.153941066281899</v>
      </c>
      <c r="C385" s="302">
        <v>10.577385205938524</v>
      </c>
      <c r="D385" s="302">
        <f t="shared" si="127"/>
        <v>26.731326272220421</v>
      </c>
      <c r="E385" s="303"/>
      <c r="F385" s="302">
        <v>16.58480449454111</v>
      </c>
      <c r="G385" s="302">
        <v>11.947153468401535</v>
      </c>
      <c r="H385" s="302">
        <f t="shared" si="128"/>
        <v>28.531957962942645</v>
      </c>
      <c r="I385" s="303"/>
      <c r="J385" s="302">
        <v>20.670417440974568</v>
      </c>
      <c r="K385" s="302">
        <v>13.711379500415045</v>
      </c>
      <c r="L385" s="302">
        <f t="shared" si="129"/>
        <v>34.381796941389609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11.482200820401959</v>
      </c>
      <c r="C386" s="302">
        <v>1.8904053404193029</v>
      </c>
      <c r="D386" s="302">
        <f t="shared" si="127"/>
        <v>13.372606160821261</v>
      </c>
      <c r="E386" s="303"/>
      <c r="F386" s="302">
        <v>10.082547451139277</v>
      </c>
      <c r="G386" s="302">
        <v>1.9524280414627635</v>
      </c>
      <c r="H386" s="302">
        <f t="shared" si="128"/>
        <v>12.03497549260204</v>
      </c>
      <c r="I386" s="303"/>
      <c r="J386" s="302">
        <v>9.9411625687368179</v>
      </c>
      <c r="K386" s="302">
        <v>2.0067645577705795</v>
      </c>
      <c r="L386" s="302">
        <f t="shared" si="129"/>
        <v>11.947927126507398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1.2190450613258286</v>
      </c>
      <c r="C387" s="302">
        <v>3.8668988754350502</v>
      </c>
      <c r="D387" s="302">
        <f t="shared" si="127"/>
        <v>5.085943936760879</v>
      </c>
      <c r="E387" s="303"/>
      <c r="F387" s="302">
        <v>1.3480931674883823</v>
      </c>
      <c r="G387" s="302">
        <v>3.5955161739297457</v>
      </c>
      <c r="H387" s="302">
        <f t="shared" si="128"/>
        <v>4.9436093414181279</v>
      </c>
      <c r="I387" s="303"/>
      <c r="J387" s="302">
        <v>2.2791861968935017</v>
      </c>
      <c r="K387" s="302">
        <v>5.2420392792667441</v>
      </c>
      <c r="L387" s="302">
        <f t="shared" si="129"/>
        <v>7.5212254761602457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18.675560480318524</v>
      </c>
      <c r="C388" s="302">
        <v>6.4166260141623326</v>
      </c>
      <c r="D388" s="302">
        <f t="shared" si="127"/>
        <v>25.092186494480856</v>
      </c>
      <c r="E388" s="303"/>
      <c r="F388" s="302">
        <v>17.996722056985568</v>
      </c>
      <c r="G388" s="302">
        <v>7.8277869473142019</v>
      </c>
      <c r="H388" s="302">
        <f t="shared" si="128"/>
        <v>25.82450900429977</v>
      </c>
      <c r="I388" s="303"/>
      <c r="J388" s="302">
        <v>18.754987489748956</v>
      </c>
      <c r="K388" s="302">
        <v>9.940311396154609</v>
      </c>
      <c r="L388" s="302">
        <f t="shared" si="129"/>
        <v>28.695298885903565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3.1851940800629017</v>
      </c>
      <c r="C389" s="302">
        <v>2.1353830356823424</v>
      </c>
      <c r="D389" s="302">
        <f t="shared" si="127"/>
        <v>5.3205771157452446</v>
      </c>
      <c r="E389" s="303"/>
      <c r="F389" s="302">
        <v>3.3853207590635508</v>
      </c>
      <c r="G389" s="302">
        <v>3.1604943761687281</v>
      </c>
      <c r="H389" s="302">
        <f t="shared" si="128"/>
        <v>6.5458151352322789</v>
      </c>
      <c r="I389" s="303"/>
      <c r="J389" s="302">
        <v>3.7568597397274166</v>
      </c>
      <c r="K389" s="302">
        <v>3.8508573983975647</v>
      </c>
      <c r="L389" s="302">
        <f t="shared" si="129"/>
        <v>7.6077171381249808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0.38821816857698632</v>
      </c>
      <c r="C390" s="302">
        <v>1.3108841377543168</v>
      </c>
      <c r="D390" s="302">
        <f t="shared" si="127"/>
        <v>1.6991023063313031</v>
      </c>
      <c r="E390" s="303"/>
      <c r="F390" s="302">
        <v>0.278025195246759</v>
      </c>
      <c r="G390" s="302">
        <v>1.6225295320351565</v>
      </c>
      <c r="H390" s="302">
        <f t="shared" si="128"/>
        <v>1.9005547272819154</v>
      </c>
      <c r="I390" s="303"/>
      <c r="J390" s="302">
        <v>0.43943712427712478</v>
      </c>
      <c r="K390" s="302">
        <v>1.6086046718392115</v>
      </c>
      <c r="L390" s="302">
        <f t="shared" si="129"/>
        <v>2.0480417961163364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4.6351473541951949</v>
      </c>
      <c r="C391" s="302">
        <v>3.1621278443509473</v>
      </c>
      <c r="D391" s="302">
        <f t="shared" si="127"/>
        <v>7.7972751985461421</v>
      </c>
      <c r="E391" s="303"/>
      <c r="F391" s="302">
        <v>3.0730725207003187</v>
      </c>
      <c r="G391" s="302">
        <v>3.0500528800480118</v>
      </c>
      <c r="H391" s="302">
        <f t="shared" si="128"/>
        <v>6.1231254007483304</v>
      </c>
      <c r="I391" s="303"/>
      <c r="J391" s="302">
        <v>1.8967608402525038</v>
      </c>
      <c r="K391" s="302">
        <v>2.6727365485005796</v>
      </c>
      <c r="L391" s="302">
        <f t="shared" si="129"/>
        <v>4.5694973887530832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88.272000000302413</v>
      </c>
      <c r="C393" s="311">
        <f t="shared" ref="C393:D393" si="130">SUM(C383:C391)</f>
        <v>63.236999999697602</v>
      </c>
      <c r="D393" s="311">
        <f t="shared" si="130"/>
        <v>151.50900000000001</v>
      </c>
      <c r="E393" s="311"/>
      <c r="F393" s="311">
        <f t="shared" ref="F393:H393" si="131">SUM(F383:F391)</f>
        <v>91.37699104113409</v>
      </c>
      <c r="G393" s="311">
        <f t="shared" si="131"/>
        <v>68.712008958865951</v>
      </c>
      <c r="H393" s="311">
        <f t="shared" si="131"/>
        <v>160.08900000000006</v>
      </c>
      <c r="I393" s="311"/>
      <c r="J393" s="311">
        <f t="shared" ref="J393:L393" si="132">SUM(J383:J391)</f>
        <v>103.42921621220732</v>
      </c>
      <c r="K393" s="311">
        <f t="shared" si="132"/>
        <v>87.353783787792878</v>
      </c>
      <c r="L393" s="311">
        <f t="shared" si="132"/>
        <v>190.78300000000021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London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484.7921180220178</v>
      </c>
      <c r="C9" s="249">
        <f t="shared" ref="C9:D9" si="0">SUM(C26,C43,C60,C77,C94,C111,C128,C145,C162,C179,C196,C213,C230,C247,C264,C281,C298,C315,C332,C349,C366,C383)</f>
        <v>59.699458736447227</v>
      </c>
      <c r="D9" s="249">
        <f t="shared" si="0"/>
        <v>82.459024473552375</v>
      </c>
      <c r="E9" s="249">
        <f>SUM(B9:D9)</f>
        <v>626.95060123201745</v>
      </c>
      <c r="F9" s="238"/>
      <c r="G9" s="249">
        <f>SUM(G26,G43,G60,G77,G94,G111,G128,G145,G162,G179,G196,G213,G230,G247,G264,G281,G298,G315,G332,G349,G366,G383)</f>
        <v>544.93760554833602</v>
      </c>
      <c r="H9" s="249">
        <f t="shared" ref="H9:I9" si="1">SUM(H26,H43,H60,H77,H94,H111,H128,H145,H162,H179,H196,H213,H230,H247,H264,H281,H298,H315,H332,H349,H366,H383)</f>
        <v>86.988775213622617</v>
      </c>
      <c r="I9" s="249">
        <f t="shared" si="1"/>
        <v>95.514708620419626</v>
      </c>
      <c r="J9" s="249">
        <f>SUM(G9:I9)</f>
        <v>727.44108938237821</v>
      </c>
      <c r="K9" s="238"/>
      <c r="L9" s="249">
        <f>SUM(L26,L43,L60,L77,L94,L111,L128,L145,L162,L179,L196,L213,L230,L247,L264,L281,L298,L315,L332,L349,L366,L383)</f>
        <v>536.34724912899628</v>
      </c>
      <c r="M9" s="249">
        <f t="shared" ref="M9:N9" si="2">SUM(M26,M43,M60,M77,M94,M111,M128,M145,M162,M179,M196,M213,M230,M247,M264,M281,M298,M315,M332,M349,M366,M383)</f>
        <v>103.70074449874474</v>
      </c>
      <c r="N9" s="249">
        <f t="shared" si="2"/>
        <v>114.46764722993289</v>
      </c>
      <c r="O9" s="249">
        <f>SUM(L9:N9)</f>
        <v>754.51564085767393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1106.0060498232181</v>
      </c>
      <c r="C10" s="249">
        <f t="shared" si="3"/>
        <v>256.03977560626726</v>
      </c>
      <c r="D10" s="249">
        <f t="shared" si="3"/>
        <v>155.9775520030237</v>
      </c>
      <c r="E10" s="249">
        <f t="shared" ref="E10:E17" si="4">SUM(B10:D10)</f>
        <v>1518.0233774325091</v>
      </c>
      <c r="F10" s="238"/>
      <c r="G10" s="249">
        <f t="shared" ref="G10:I10" si="5">SUM(G27,G44,G61,G78,G95,G112,G129,G146,G163,G180,G197,G214,G231,G248,G265,G282,G299,G316,G333,G350,G367,G384)</f>
        <v>1333.2743397864629</v>
      </c>
      <c r="H10" s="249">
        <f t="shared" si="5"/>
        <v>296.34881389767196</v>
      </c>
      <c r="I10" s="249">
        <f t="shared" si="5"/>
        <v>188.17954189140625</v>
      </c>
      <c r="J10" s="249">
        <f t="shared" ref="J10:J17" si="6">SUM(G10:I10)</f>
        <v>1817.8026955755411</v>
      </c>
      <c r="K10" s="238"/>
      <c r="L10" s="249">
        <f t="shared" ref="L10:N10" si="7">SUM(L27,L44,L61,L78,L95,L112,L129,L146,L163,L180,L197,L214,L231,L248,L265,L282,L299,L316,L333,L350,L367,L384)</f>
        <v>1600.3144409240335</v>
      </c>
      <c r="M10" s="249">
        <f t="shared" si="7"/>
        <v>350.85574254289236</v>
      </c>
      <c r="N10" s="249">
        <f t="shared" si="7"/>
        <v>190.89581982561435</v>
      </c>
      <c r="O10" s="249">
        <f t="shared" ref="O10:O17" si="8">SUM(L10:N10)</f>
        <v>2142.0660032925402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674.09187653727088</v>
      </c>
      <c r="C11" s="249">
        <f t="shared" si="3"/>
        <v>157.39885109842672</v>
      </c>
      <c r="D11" s="249">
        <f t="shared" si="3"/>
        <v>142.20364355968721</v>
      </c>
      <c r="E11" s="249">
        <f t="shared" si="4"/>
        <v>973.69437119538475</v>
      </c>
      <c r="F11" s="238"/>
      <c r="G11" s="249">
        <f t="shared" ref="G11:I11" si="9">SUM(G28,G45,G62,G79,G96,G113,G130,G147,G164,G181,G198,G215,G232,G249,G266,G283,G300,G317,G334,G351,G368,G385)</f>
        <v>760.02492841519165</v>
      </c>
      <c r="H11" s="249">
        <f t="shared" si="9"/>
        <v>170.42545412271272</v>
      </c>
      <c r="I11" s="249">
        <f t="shared" si="9"/>
        <v>155.92818164337913</v>
      </c>
      <c r="J11" s="249">
        <f t="shared" si="6"/>
        <v>1086.3785641812835</v>
      </c>
      <c r="K11" s="238"/>
      <c r="L11" s="249">
        <f t="shared" ref="L11:N11" si="10">SUM(L28,L45,L62,L79,L96,L113,L130,L147,L164,L181,L198,L215,L232,L249,L266,L283,L300,L317,L334,L351,L368,L385)</f>
        <v>843.44752630142398</v>
      </c>
      <c r="M11" s="249">
        <f t="shared" si="10"/>
        <v>203.80436267680602</v>
      </c>
      <c r="N11" s="249">
        <f t="shared" si="10"/>
        <v>171.91084036755669</v>
      </c>
      <c r="O11" s="249">
        <f t="shared" si="8"/>
        <v>1219.1627293457866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320.84559142520419</v>
      </c>
      <c r="C12" s="249">
        <f t="shared" si="3"/>
        <v>160.77312551326614</v>
      </c>
      <c r="D12" s="249">
        <f t="shared" si="3"/>
        <v>20.965236890806622</v>
      </c>
      <c r="E12" s="249">
        <f t="shared" si="4"/>
        <v>502.58395382927699</v>
      </c>
      <c r="F12" s="238"/>
      <c r="G12" s="249">
        <f t="shared" ref="G12:I12" si="11">SUM(G29,G46,G63,G80,G97,G114,G131,G148,G165,G182,G199,G216,G233,G250,G267,G284,G301,G318,G335,G352,G369,G386)</f>
        <v>315.97591368776949</v>
      </c>
      <c r="H12" s="249">
        <f t="shared" si="11"/>
        <v>156.57476990044896</v>
      </c>
      <c r="I12" s="249">
        <f t="shared" si="11"/>
        <v>19.104727451563054</v>
      </c>
      <c r="J12" s="249">
        <f t="shared" si="6"/>
        <v>491.65541103978154</v>
      </c>
      <c r="K12" s="238"/>
      <c r="L12" s="249">
        <f t="shared" ref="L12:N12" si="12">SUM(L29,L46,L63,L80,L97,L114,L131,L148,L165,L182,L199,L216,L233,L250,L267,L284,L301,L318,L335,L352,L369,L386)</f>
        <v>301.19293637494036</v>
      </c>
      <c r="M12" s="249">
        <f t="shared" si="12"/>
        <v>147.50361444566664</v>
      </c>
      <c r="N12" s="249">
        <f t="shared" si="12"/>
        <v>16.226407444540484</v>
      </c>
      <c r="O12" s="249">
        <f t="shared" si="8"/>
        <v>464.92295826514749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242.38149622124877</v>
      </c>
      <c r="C13" s="249">
        <f t="shared" si="3"/>
        <v>37.32421501874493</v>
      </c>
      <c r="D13" s="249">
        <f t="shared" si="3"/>
        <v>158.65391239952629</v>
      </c>
      <c r="E13" s="249">
        <f t="shared" si="4"/>
        <v>438.35962363952001</v>
      </c>
      <c r="F13" s="238"/>
      <c r="G13" s="249">
        <f t="shared" ref="G13:I13" si="13">SUM(G30,G47,G64,G81,G98,G115,G132,G149,G166,G183,G200,G217,G234,G251,G268,G285,G302,G319,G336,G353,G370,G387)</f>
        <v>217.89321715467298</v>
      </c>
      <c r="H13" s="249">
        <f t="shared" si="13"/>
        <v>34.090038551055422</v>
      </c>
      <c r="I13" s="249">
        <f t="shared" si="13"/>
        <v>109.34477920460354</v>
      </c>
      <c r="J13" s="249">
        <f t="shared" si="6"/>
        <v>361.32803491033195</v>
      </c>
      <c r="K13" s="238"/>
      <c r="L13" s="249">
        <f t="shared" ref="L13:N13" si="14">SUM(L30,L47,L64,L81,L98,L115,L132,L149,L166,L183,L200,L217,L234,L251,L268,L285,L302,L319,L336,L353,L370,L387)</f>
        <v>221.37019772959795</v>
      </c>
      <c r="M13" s="249">
        <f t="shared" si="14"/>
        <v>42.881932939272147</v>
      </c>
      <c r="N13" s="249">
        <f t="shared" si="14"/>
        <v>139.82992141236699</v>
      </c>
      <c r="O13" s="249">
        <f t="shared" si="8"/>
        <v>404.08205208123707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194.49968072963566</v>
      </c>
      <c r="C14" s="249">
        <f t="shared" si="3"/>
        <v>131.27513228663759</v>
      </c>
      <c r="D14" s="249">
        <f t="shared" si="3"/>
        <v>33.519552790257222</v>
      </c>
      <c r="E14" s="249">
        <f t="shared" si="4"/>
        <v>359.29436580653044</v>
      </c>
      <c r="F14" s="238"/>
      <c r="G14" s="249">
        <f t="shared" ref="G14:I14" si="15">SUM(G31,G48,G65,G82,G99,G116,G133,G150,G167,G184,G201,G218,G235,G252,G269,G286,G303,G320,G337,G354,G371,G388)</f>
        <v>195.22861178628972</v>
      </c>
      <c r="H14" s="249">
        <f t="shared" si="15"/>
        <v>124.02596603379598</v>
      </c>
      <c r="I14" s="249">
        <f t="shared" si="15"/>
        <v>38.558467162148105</v>
      </c>
      <c r="J14" s="249">
        <f t="shared" si="6"/>
        <v>357.81304498223381</v>
      </c>
      <c r="K14" s="238"/>
      <c r="L14" s="249">
        <f t="shared" ref="L14:N14" si="16">SUM(L31,L48,L65,L82,L99,L116,L133,L150,L167,L184,L201,L218,L235,L252,L269,L286,L303,L320,L337,L354,L371,L388)</f>
        <v>215.72597880541159</v>
      </c>
      <c r="M14" s="249">
        <f t="shared" si="16"/>
        <v>122.39877594615253</v>
      </c>
      <c r="N14" s="249">
        <f t="shared" si="16"/>
        <v>50.540426424184481</v>
      </c>
      <c r="O14" s="249">
        <f t="shared" si="8"/>
        <v>388.66518117574861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152.66280559868613</v>
      </c>
      <c r="C15" s="249">
        <f t="shared" si="3"/>
        <v>219.52592094859281</v>
      </c>
      <c r="D15" s="249">
        <f t="shared" si="3"/>
        <v>23.68824266770541</v>
      </c>
      <c r="E15" s="249">
        <f t="shared" si="4"/>
        <v>395.8769692149844</v>
      </c>
      <c r="F15" s="238"/>
      <c r="G15" s="249">
        <f t="shared" ref="G15:I15" si="17">SUM(G32,G49,G66,G83,G100,G117,G134,G151,G168,G185,G202,G219,G236,G253,G270,G287,G304,G321,G338,G355,G372,G389)</f>
        <v>144.06912661335187</v>
      </c>
      <c r="H15" s="249">
        <f t="shared" si="17"/>
        <v>202.52626842204523</v>
      </c>
      <c r="I15" s="249">
        <f t="shared" si="17"/>
        <v>15.656093454263861</v>
      </c>
      <c r="J15" s="249">
        <f t="shared" si="6"/>
        <v>362.25148848966097</v>
      </c>
      <c r="K15" s="238"/>
      <c r="L15" s="249">
        <f t="shared" ref="L15:N15" si="18">SUM(L32,L49,L66,L83,L100,L117,L134,L151,L168,L185,L202,L219,L236,L253,L270,L287,L304,L321,L338,L355,L372,L389)</f>
        <v>140.28482323368411</v>
      </c>
      <c r="M15" s="249">
        <f t="shared" si="18"/>
        <v>212.77170108767868</v>
      </c>
      <c r="N15" s="249">
        <f t="shared" si="18"/>
        <v>13.719315569722912</v>
      </c>
      <c r="O15" s="249">
        <f t="shared" si="8"/>
        <v>366.7758398910857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121.07782723452358</v>
      </c>
      <c r="C16" s="249">
        <f t="shared" si="3"/>
        <v>34.86012337048453</v>
      </c>
      <c r="D16" s="249">
        <f t="shared" si="3"/>
        <v>61.793244613769097</v>
      </c>
      <c r="E16" s="249">
        <f t="shared" si="4"/>
        <v>217.7311952187772</v>
      </c>
      <c r="F16" s="238"/>
      <c r="G16" s="249">
        <f t="shared" ref="G16:I16" si="19">SUM(G33,G50,G67,G84,G101,G118,G135,G152,G169,G186,G203,G220,G237,G254,G271,G288,G305,G322,G339,G356,G373,G390)</f>
        <v>112.24475070354933</v>
      </c>
      <c r="H16" s="249">
        <f t="shared" si="19"/>
        <v>43.422479091417102</v>
      </c>
      <c r="I16" s="249">
        <f t="shared" si="19"/>
        <v>59.363397938940466</v>
      </c>
      <c r="J16" s="249">
        <f t="shared" si="6"/>
        <v>215.0306277339069</v>
      </c>
      <c r="K16" s="238"/>
      <c r="L16" s="249">
        <f t="shared" ref="L16:N16" si="20">SUM(L33,L50,L67,L84,L101,L118,L135,L152,L169,L186,L203,L220,L237,L254,L271,L288,L305,L322,L339,L356,L373,L390)</f>
        <v>96.100965869048764</v>
      </c>
      <c r="M16" s="249">
        <f t="shared" si="20"/>
        <v>56.548146001433658</v>
      </c>
      <c r="N16" s="249">
        <f t="shared" si="20"/>
        <v>75.160164891346142</v>
      </c>
      <c r="O16" s="249">
        <f t="shared" si="8"/>
        <v>227.80927676182856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223.53233649579155</v>
      </c>
      <c r="C17" s="249">
        <f t="shared" si="3"/>
        <v>280.71764144353193</v>
      </c>
      <c r="D17" s="249">
        <f t="shared" si="3"/>
        <v>42.119564491675263</v>
      </c>
      <c r="E17" s="249">
        <f t="shared" si="4"/>
        <v>546.36954243099876</v>
      </c>
      <c r="F17" s="238"/>
      <c r="G17" s="249">
        <f t="shared" ref="G17:I17" si="21">SUM(G34,G51,G68,G85,G102,G119,G136,G153,G170,G187,G204,G221,G238,G255,G272,G289,G306,G323,G340,G357,G374,G391)</f>
        <v>209.50798801784725</v>
      </c>
      <c r="H17" s="249">
        <f t="shared" si="21"/>
        <v>283.24978456884725</v>
      </c>
      <c r="I17" s="249">
        <f t="shared" si="21"/>
        <v>30.001271118186104</v>
      </c>
      <c r="J17" s="249">
        <f t="shared" si="6"/>
        <v>522.75904370488058</v>
      </c>
      <c r="K17" s="238"/>
      <c r="L17" s="249">
        <f t="shared" ref="L17:N17" si="22">SUM(L34,L51,L68,L85,L102,L119,L136,L153,L170,L187,L204,L221,L238,L255,L272,L289,L306,L323,L340,L357,L374,L391)</f>
        <v>227.59219112082656</v>
      </c>
      <c r="M17" s="249">
        <f t="shared" si="22"/>
        <v>249.46131577111643</v>
      </c>
      <c r="N17" s="249">
        <f t="shared" si="22"/>
        <v>40.730811437010274</v>
      </c>
      <c r="O17" s="249">
        <f t="shared" si="8"/>
        <v>517.7843183289533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3519.8897820875968</v>
      </c>
      <c r="C19" s="247">
        <f t="shared" ref="C19:O19" si="23">SUM(C9:C17)</f>
        <v>1337.6142440223991</v>
      </c>
      <c r="D19" s="247">
        <f t="shared" si="23"/>
        <v>721.37997389000316</v>
      </c>
      <c r="E19" s="247">
        <f t="shared" si="23"/>
        <v>5578.884</v>
      </c>
      <c r="F19" s="247"/>
      <c r="G19" s="247">
        <f t="shared" si="23"/>
        <v>3833.1564817134713</v>
      </c>
      <c r="H19" s="247">
        <f t="shared" si="23"/>
        <v>1397.652349801617</v>
      </c>
      <c r="I19" s="247">
        <f t="shared" si="23"/>
        <v>711.65116848491016</v>
      </c>
      <c r="J19" s="247">
        <f t="shared" si="23"/>
        <v>5942.4599999999982</v>
      </c>
      <c r="K19" s="247"/>
      <c r="L19" s="247">
        <f t="shared" si="23"/>
        <v>4182.3763094879632</v>
      </c>
      <c r="M19" s="247">
        <f t="shared" si="23"/>
        <v>1489.9263359097631</v>
      </c>
      <c r="N19" s="247">
        <f t="shared" si="23"/>
        <v>813.48135460227513</v>
      </c>
      <c r="O19" s="247">
        <f t="shared" si="23"/>
        <v>6485.7840000000006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0.17577823336412932</v>
      </c>
      <c r="C26" s="302">
        <v>4.6360644825269151E-2</v>
      </c>
      <c r="D26" s="302">
        <v>1.1193323077242213E-4</v>
      </c>
      <c r="E26" s="302">
        <f>SUM(B26:D26)</f>
        <v>0.22225081142017089</v>
      </c>
      <c r="F26" s="303"/>
      <c r="G26" s="302">
        <v>0.1391898252419369</v>
      </c>
      <c r="H26" s="302">
        <v>2.1201970160144449E-3</v>
      </c>
      <c r="I26" s="302">
        <v>1.2726970552453604E-4</v>
      </c>
      <c r="J26" s="302">
        <f>SUM(G26:I26)</f>
        <v>0.1414372919634759</v>
      </c>
      <c r="K26" s="303"/>
      <c r="L26" s="302">
        <v>0.13036167761224868</v>
      </c>
      <c r="M26" s="302">
        <v>1.615686723082382E-3</v>
      </c>
      <c r="N26" s="302">
        <v>1.0601894891810406E-4</v>
      </c>
      <c r="O26" s="302">
        <f>SUM(L26:N26)</f>
        <v>0.13208338328424915</v>
      </c>
    </row>
    <row r="27" spans="1:15" s="236" customFormat="1" x14ac:dyDescent="0.2">
      <c r="A27" s="237" t="str">
        <f>name!E$5</f>
        <v>Professional occupations</v>
      </c>
      <c r="B27" s="302">
        <v>0.54860159384603135</v>
      </c>
      <c r="C27" s="302">
        <v>0.12425819485333256</v>
      </c>
      <c r="D27" s="302">
        <v>6.0280109545931789E-4</v>
      </c>
      <c r="E27" s="302">
        <f t="shared" ref="E27:E34" si="24">SUM(B27:D27)</f>
        <v>0.67346258979482321</v>
      </c>
      <c r="F27" s="303"/>
      <c r="G27" s="302">
        <v>0.50713977753069461</v>
      </c>
      <c r="H27" s="302">
        <v>4.2778360799922187E-3</v>
      </c>
      <c r="I27" s="302">
        <v>3.8068503789810048E-4</v>
      </c>
      <c r="J27" s="302">
        <f t="shared" ref="J27:J34" si="25">SUM(G27:I27)</f>
        <v>0.51179829864858495</v>
      </c>
      <c r="K27" s="303"/>
      <c r="L27" s="302">
        <v>0.56052521033559621</v>
      </c>
      <c r="M27" s="302">
        <v>4.105703671850083E-3</v>
      </c>
      <c r="N27" s="302">
        <v>3.844950076292006E-4</v>
      </c>
      <c r="O27" s="302">
        <f t="shared" ref="O27:O34" si="26">SUM(L27:N27)</f>
        <v>0.56501540901507541</v>
      </c>
    </row>
    <row r="28" spans="1:15" s="236" customFormat="1" x14ac:dyDescent="0.2">
      <c r="A28" s="237" t="str">
        <f>name!E$6</f>
        <v>Associate professional occupations</v>
      </c>
      <c r="B28" s="302">
        <v>0.27569360483195954</v>
      </c>
      <c r="C28" s="302">
        <v>7.7904534546232751E-2</v>
      </c>
      <c r="D28" s="302">
        <v>1.6933601092125294E-4</v>
      </c>
      <c r="E28" s="302">
        <f t="shared" si="24"/>
        <v>0.35376747538911352</v>
      </c>
      <c r="F28" s="303"/>
      <c r="G28" s="302">
        <v>0.22339262039551955</v>
      </c>
      <c r="H28" s="302">
        <v>2.3715398812204987E-3</v>
      </c>
      <c r="I28" s="302">
        <v>2.6042275475563219E-4</v>
      </c>
      <c r="J28" s="302">
        <f t="shared" si="25"/>
        <v>0.22602458303149567</v>
      </c>
      <c r="K28" s="303"/>
      <c r="L28" s="302">
        <v>0.22851228921281103</v>
      </c>
      <c r="M28" s="302">
        <v>2.1537754902057919E-3</v>
      </c>
      <c r="N28" s="302">
        <v>2.5343129269238956E-4</v>
      </c>
      <c r="O28" s="302">
        <f t="shared" si="26"/>
        <v>0.23091949599570921</v>
      </c>
    </row>
    <row r="29" spans="1:15" s="236" customFormat="1" x14ac:dyDescent="0.2">
      <c r="A29" s="237" t="str">
        <f>name!E$7</f>
        <v>Administrative and secretarial occupations</v>
      </c>
      <c r="B29" s="302">
        <v>0.12730687249925035</v>
      </c>
      <c r="C29" s="302">
        <v>0.17501436908972584</v>
      </c>
      <c r="D29" s="302">
        <v>2.4872037266873423E-5</v>
      </c>
      <c r="E29" s="302">
        <f t="shared" si="24"/>
        <v>0.30234611362624308</v>
      </c>
      <c r="F29" s="303"/>
      <c r="G29" s="302">
        <v>8.5305384943657594E-2</v>
      </c>
      <c r="H29" s="302">
        <v>4.3030995249401707E-3</v>
      </c>
      <c r="I29" s="302">
        <v>1.2675555400272915E-4</v>
      </c>
      <c r="J29" s="302">
        <f t="shared" si="25"/>
        <v>8.9735240022600485E-2</v>
      </c>
      <c r="K29" s="303"/>
      <c r="L29" s="302">
        <v>9.1438195191537217E-2</v>
      </c>
      <c r="M29" s="302">
        <v>4.5695644821637819E-3</v>
      </c>
      <c r="N29" s="302">
        <v>1.029725049817341E-4</v>
      </c>
      <c r="O29" s="302">
        <f t="shared" si="26"/>
        <v>9.6110732178682726E-2</v>
      </c>
    </row>
    <row r="30" spans="1:15" s="236" customFormat="1" x14ac:dyDescent="0.2">
      <c r="A30" s="237" t="str">
        <f>name!E$8</f>
        <v>Skilled trades occupations</v>
      </c>
      <c r="B30" s="302">
        <v>4.2488514620925046E-2</v>
      </c>
      <c r="C30" s="302">
        <v>4.6202386730138231E-3</v>
      </c>
      <c r="D30" s="302">
        <v>5.7984135883734968E-5</v>
      </c>
      <c r="E30" s="302">
        <f t="shared" si="24"/>
        <v>4.7166737429822601E-2</v>
      </c>
      <c r="F30" s="303"/>
      <c r="G30" s="302">
        <v>2.7625126133013673E-2</v>
      </c>
      <c r="H30" s="302">
        <v>1.7190448754936341E-3</v>
      </c>
      <c r="I30" s="302">
        <v>3.8914468697651925E-5</v>
      </c>
      <c r="J30" s="302">
        <f>SUM(G30:I30)</f>
        <v>2.9383085477204959E-2</v>
      </c>
      <c r="K30" s="303"/>
      <c r="L30" s="302">
        <v>3.532970368077374E-2</v>
      </c>
      <c r="M30" s="302">
        <v>1.5298706588080559E-3</v>
      </c>
      <c r="N30" s="302">
        <v>1.1822801131256279E-5</v>
      </c>
      <c r="O30" s="302">
        <f t="shared" si="26"/>
        <v>3.6871397140713053E-2</v>
      </c>
    </row>
    <row r="31" spans="1:15" s="236" customFormat="1" x14ac:dyDescent="0.2">
      <c r="A31" s="237" t="str">
        <f>name!E$9</f>
        <v>Caring, leisure and other service occupations</v>
      </c>
      <c r="B31" s="302">
        <v>4.5703624181936469E-3</v>
      </c>
      <c r="C31" s="302">
        <v>2.0472425092070623E-3</v>
      </c>
      <c r="D31" s="302">
        <v>7.9247439695324528E-6</v>
      </c>
      <c r="E31" s="302">
        <f t="shared" si="24"/>
        <v>6.6255296713702413E-3</v>
      </c>
      <c r="F31" s="303"/>
      <c r="G31" s="302">
        <v>3.4453761991014233E-3</v>
      </c>
      <c r="H31" s="302">
        <v>2.9618445485292432E-4</v>
      </c>
      <c r="I31" s="302">
        <v>6.5584316015333914E-6</v>
      </c>
      <c r="J31" s="302">
        <f t="shared" si="25"/>
        <v>3.7481190855558812E-3</v>
      </c>
      <c r="K31" s="303"/>
      <c r="L31" s="302">
        <v>3.5172688509402124E-3</v>
      </c>
      <c r="M31" s="302">
        <v>2.256297346101876E-4</v>
      </c>
      <c r="N31" s="302">
        <v>6.4702112018766687E-6</v>
      </c>
      <c r="O31" s="302">
        <f t="shared" si="26"/>
        <v>3.7493687967522765E-3</v>
      </c>
    </row>
    <row r="32" spans="1:15" s="236" customFormat="1" x14ac:dyDescent="0.2">
      <c r="A32" s="237" t="str">
        <f>name!E$10</f>
        <v>Sales and customer service occupations</v>
      </c>
      <c r="B32" s="302">
        <v>3.0123576142546401E-2</v>
      </c>
      <c r="C32" s="302">
        <v>2.2580196573000921E-2</v>
      </c>
      <c r="D32" s="302">
        <v>1.3462042053929675E-5</v>
      </c>
      <c r="E32" s="302">
        <f t="shared" si="24"/>
        <v>5.2717234757601254E-2</v>
      </c>
      <c r="F32" s="303"/>
      <c r="G32" s="302">
        <v>2.0325714014059641E-2</v>
      </c>
      <c r="H32" s="302">
        <v>8.8313857117193841E-4</v>
      </c>
      <c r="I32" s="302">
        <v>1.7816044471585045E-5</v>
      </c>
      <c r="J32" s="302">
        <f t="shared" si="25"/>
        <v>2.1226668629703165E-2</v>
      </c>
      <c r="K32" s="303"/>
      <c r="L32" s="302">
        <v>2.2333817941509494E-2</v>
      </c>
      <c r="M32" s="302">
        <v>9.0583279675262164E-4</v>
      </c>
      <c r="N32" s="302">
        <v>1.2399558765666023E-5</v>
      </c>
      <c r="O32" s="302">
        <f t="shared" si="26"/>
        <v>2.3252050297027781E-2</v>
      </c>
    </row>
    <row r="33" spans="1:15" s="236" customFormat="1" x14ac:dyDescent="0.2">
      <c r="A33" s="237" t="str">
        <f>name!E$11</f>
        <v>Process, plant and machine operatives</v>
      </c>
      <c r="B33" s="302">
        <v>6.6122588295960336E-3</v>
      </c>
      <c r="C33" s="302">
        <v>3.5603146435076844E-3</v>
      </c>
      <c r="D33" s="302">
        <v>4.5164372109386986E-6</v>
      </c>
      <c r="E33" s="302">
        <f t="shared" si="24"/>
        <v>1.0177089910314657E-2</v>
      </c>
      <c r="F33" s="303"/>
      <c r="G33" s="302">
        <v>3.7512826354419541E-3</v>
      </c>
      <c r="H33" s="302">
        <v>7.3332685299553062E-4</v>
      </c>
      <c r="I33" s="302">
        <v>1.131702197001005E-5</v>
      </c>
      <c r="J33" s="302">
        <f t="shared" si="25"/>
        <v>4.4959265104074948E-3</v>
      </c>
      <c r="K33" s="303"/>
      <c r="L33" s="302">
        <v>4.5321168471206394E-3</v>
      </c>
      <c r="M33" s="302">
        <v>8.8135316817861511E-4</v>
      </c>
      <c r="N33" s="302">
        <v>3.8218185353901328E-5</v>
      </c>
      <c r="O33" s="302">
        <f t="shared" si="26"/>
        <v>5.4516882006531552E-3</v>
      </c>
    </row>
    <row r="34" spans="1:15" s="236" customFormat="1" x14ac:dyDescent="0.2">
      <c r="A34" s="237" t="str">
        <f>name!E$12</f>
        <v>Elementary occupations</v>
      </c>
      <c r="B34" s="302">
        <v>8.1056438187081317E-3</v>
      </c>
      <c r="C34" s="302">
        <v>1.8374193537988956E-2</v>
      </c>
      <c r="D34" s="302">
        <v>6.5806438427984274E-6</v>
      </c>
      <c r="E34" s="302">
        <f t="shared" si="24"/>
        <v>2.6486418000539885E-2</v>
      </c>
      <c r="F34" s="303"/>
      <c r="G34" s="302">
        <v>4.843250394770909E-3</v>
      </c>
      <c r="H34" s="302">
        <v>1.2782414387145597E-3</v>
      </c>
      <c r="I34" s="302">
        <v>2.9294797484966987E-5</v>
      </c>
      <c r="J34" s="302">
        <f t="shared" si="25"/>
        <v>6.1507866309704357E-3</v>
      </c>
      <c r="K34" s="303"/>
      <c r="L34" s="302">
        <v>5.4660691019764087E-3</v>
      </c>
      <c r="M34" s="302">
        <v>9.971427650768271E-4</v>
      </c>
      <c r="N34" s="302">
        <v>8.3263224085409956E-5</v>
      </c>
      <c r="O34" s="302">
        <f t="shared" si="26"/>
        <v>6.5464750911386456E-3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1.21928066037134</v>
      </c>
      <c r="C36" s="311">
        <f t="shared" ref="C36:O36" si="27">SUM(C26:C34)</f>
        <v>0.47471992925127876</v>
      </c>
      <c r="D36" s="311">
        <f t="shared" si="27"/>
        <v>9.9941037738080049E-4</v>
      </c>
      <c r="E36" s="311">
        <f t="shared" si="27"/>
        <v>1.6949999999999994</v>
      </c>
      <c r="F36" s="311"/>
      <c r="G36" s="311">
        <f t="shared" si="27"/>
        <v>1.0150183574881964</v>
      </c>
      <c r="H36" s="311">
        <f t="shared" si="27"/>
        <v>1.7982608695395922E-2</v>
      </c>
      <c r="I36" s="311">
        <f t="shared" si="27"/>
        <v>9.9903381640674524E-4</v>
      </c>
      <c r="J36" s="311">
        <f t="shared" si="27"/>
        <v>1.0339999999999987</v>
      </c>
      <c r="K36" s="311"/>
      <c r="L36" s="311">
        <f t="shared" si="27"/>
        <v>1.0820163487745138</v>
      </c>
      <c r="M36" s="311">
        <f t="shared" si="27"/>
        <v>1.698455949072835E-2</v>
      </c>
      <c r="N36" s="311">
        <f t="shared" si="27"/>
        <v>9.990917347595385E-4</v>
      </c>
      <c r="O36" s="311">
        <f t="shared" si="27"/>
        <v>1.1000000000000014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0.59841159364173191</v>
      </c>
      <c r="C43" s="302">
        <v>2.8850685770303273E-3</v>
      </c>
      <c r="D43" s="302">
        <v>5.079466319988802E-2</v>
      </c>
      <c r="E43" s="302">
        <f>SUM(B43:D43)</f>
        <v>0.65209132541865023</v>
      </c>
      <c r="F43" s="303"/>
      <c r="G43" s="302">
        <v>0.43574140929001898</v>
      </c>
      <c r="H43" s="302">
        <v>9.9012528727095248E-2</v>
      </c>
      <c r="I43" s="302">
        <v>0</v>
      </c>
      <c r="J43" s="302">
        <f>SUM(G43:I43)</f>
        <v>0.53475393801711424</v>
      </c>
      <c r="K43" s="303"/>
      <c r="L43" s="302">
        <v>0.23823955107552272</v>
      </c>
      <c r="M43" s="302">
        <v>6.9552282959352688E-2</v>
      </c>
      <c r="N43" s="302">
        <v>0</v>
      </c>
      <c r="O43" s="302">
        <f>SUM(L43:N43)</f>
        <v>0.30779183403487542</v>
      </c>
    </row>
    <row r="44" spans="1:15" s="236" customFormat="1" x14ac:dyDescent="0.2">
      <c r="A44" s="237" t="str">
        <f>name!E$5</f>
        <v>Professional occupations</v>
      </c>
      <c r="B44" s="302">
        <v>1.0475263648087849</v>
      </c>
      <c r="C44" s="302">
        <v>1.0287781642538829E-2</v>
      </c>
      <c r="D44" s="302">
        <v>6.2982368524705984E-2</v>
      </c>
      <c r="E44" s="302">
        <f t="shared" ref="E44:E51" si="28">SUM(B44:D44)</f>
        <v>1.1207965149760297</v>
      </c>
      <c r="F44" s="303"/>
      <c r="G44" s="302">
        <v>0.86187654274640091</v>
      </c>
      <c r="H44" s="302">
        <v>4.1733561980569586E-2</v>
      </c>
      <c r="I44" s="302">
        <v>0</v>
      </c>
      <c r="J44" s="302">
        <f t="shared" ref="J44:J46" si="29">SUM(G44:I44)</f>
        <v>0.90361010472697045</v>
      </c>
      <c r="K44" s="303"/>
      <c r="L44" s="302">
        <v>0.60873431233495812</v>
      </c>
      <c r="M44" s="302">
        <v>2.194449960030103E-2</v>
      </c>
      <c r="N44" s="302">
        <v>0</v>
      </c>
      <c r="O44" s="302">
        <f t="shared" ref="O44:O51" si="30">SUM(L44:N44)</f>
        <v>0.6306788119352591</v>
      </c>
    </row>
    <row r="45" spans="1:15" s="236" customFormat="1" x14ac:dyDescent="0.2">
      <c r="A45" s="237" t="str">
        <f>name!E$6</f>
        <v>Associate professional occupations</v>
      </c>
      <c r="B45" s="302">
        <v>0.67687487531244317</v>
      </c>
      <c r="C45" s="302">
        <v>6.8426705368168292E-3</v>
      </c>
      <c r="D45" s="302">
        <v>4.8048202178875128E-2</v>
      </c>
      <c r="E45" s="302">
        <f t="shared" si="28"/>
        <v>0.73176574802813521</v>
      </c>
      <c r="F45" s="303"/>
      <c r="G45" s="302">
        <v>0.50660569441563696</v>
      </c>
      <c r="H45" s="302">
        <v>3.2244291168262551E-2</v>
      </c>
      <c r="I45" s="302">
        <v>0</v>
      </c>
      <c r="J45" s="302">
        <f t="shared" si="29"/>
        <v>0.53884998558389952</v>
      </c>
      <c r="K45" s="303"/>
      <c r="L45" s="302">
        <v>0.28438443236207955</v>
      </c>
      <c r="M45" s="302">
        <v>1.8104898766461409E-2</v>
      </c>
      <c r="N45" s="302">
        <v>0</v>
      </c>
      <c r="O45" s="302">
        <f t="shared" si="30"/>
        <v>0.30248933112854098</v>
      </c>
    </row>
    <row r="46" spans="1:15" s="236" customFormat="1" x14ac:dyDescent="0.2">
      <c r="A46" s="237" t="str">
        <f>name!E$7</f>
        <v>Administrative and secretarial occupations</v>
      </c>
      <c r="B46" s="302">
        <v>0.42990810493113985</v>
      </c>
      <c r="C46" s="302">
        <v>1.3182064646432547E-2</v>
      </c>
      <c r="D46" s="302">
        <v>1.5557070432638818E-2</v>
      </c>
      <c r="E46" s="302">
        <f t="shared" si="28"/>
        <v>0.45864724001021123</v>
      </c>
      <c r="F46" s="303"/>
      <c r="G46" s="302">
        <v>0.28320123313456086</v>
      </c>
      <c r="H46" s="302">
        <v>0.13815577816573188</v>
      </c>
      <c r="I46" s="302">
        <v>0</v>
      </c>
      <c r="J46" s="302">
        <f t="shared" si="29"/>
        <v>0.42135701130029274</v>
      </c>
      <c r="K46" s="303"/>
      <c r="L46" s="302">
        <v>0.14447901953606526</v>
      </c>
      <c r="M46" s="302">
        <v>0.10558610810870038</v>
      </c>
      <c r="N46" s="302">
        <v>0</v>
      </c>
      <c r="O46" s="302">
        <f t="shared" si="30"/>
        <v>0.25006512764476563</v>
      </c>
    </row>
    <row r="47" spans="1:15" s="236" customFormat="1" x14ac:dyDescent="0.2">
      <c r="A47" s="237" t="str">
        <f>name!E$8</f>
        <v>Skilled trades occupations</v>
      </c>
      <c r="B47" s="302">
        <v>0.10588486575667698</v>
      </c>
      <c r="C47" s="302">
        <v>2.7376704578994547E-3</v>
      </c>
      <c r="D47" s="302">
        <v>0.24254203453599121</v>
      </c>
      <c r="E47" s="302">
        <f t="shared" si="28"/>
        <v>0.35116457075056762</v>
      </c>
      <c r="F47" s="303"/>
      <c r="G47" s="302">
        <v>5.5502531167556005E-2</v>
      </c>
      <c r="H47" s="302">
        <v>3.005036800716049E-3</v>
      </c>
      <c r="I47" s="302">
        <v>0</v>
      </c>
      <c r="J47" s="302">
        <f>SUM(G47:I47)</f>
        <v>5.8507567968272056E-2</v>
      </c>
      <c r="K47" s="303"/>
      <c r="L47" s="302">
        <v>2.2642765988503968E-2</v>
      </c>
      <c r="M47" s="302">
        <v>1.2817053778038105E-3</v>
      </c>
      <c r="N47" s="302">
        <v>0</v>
      </c>
      <c r="O47" s="302">
        <f t="shared" si="30"/>
        <v>2.3924471366307778E-2</v>
      </c>
    </row>
    <row r="48" spans="1:15" s="236" customFormat="1" x14ac:dyDescent="0.2">
      <c r="A48" s="237" t="str">
        <f>name!E$9</f>
        <v>Caring, leisure and other service occupations</v>
      </c>
      <c r="B48" s="302">
        <v>5.1531034020251935E-2</v>
      </c>
      <c r="C48" s="302">
        <v>1.2336091892356748E-2</v>
      </c>
      <c r="D48" s="302">
        <v>4.8472142734590608E-3</v>
      </c>
      <c r="E48" s="302">
        <f t="shared" si="28"/>
        <v>6.8714340186067743E-2</v>
      </c>
      <c r="F48" s="303"/>
      <c r="G48" s="302">
        <v>3.2906478416239449E-2</v>
      </c>
      <c r="H48" s="302">
        <v>1.4944064526749425E-2</v>
      </c>
      <c r="I48" s="302">
        <v>0</v>
      </c>
      <c r="J48" s="302">
        <f t="shared" ref="J48:J51" si="31">SUM(G48:I48)</f>
        <v>4.7850542942988877E-2</v>
      </c>
      <c r="K48" s="303"/>
      <c r="L48" s="302">
        <v>2.2696070788439601E-2</v>
      </c>
      <c r="M48" s="302">
        <v>7.4154834967464361E-3</v>
      </c>
      <c r="N48" s="302">
        <v>0</v>
      </c>
      <c r="O48" s="302">
        <f t="shared" si="30"/>
        <v>3.0111554285186037E-2</v>
      </c>
    </row>
    <row r="49" spans="1:15" s="236" customFormat="1" x14ac:dyDescent="0.2">
      <c r="A49" s="237" t="str">
        <f>name!E$10</f>
        <v>Sales and customer service occupations</v>
      </c>
      <c r="B49" s="302">
        <v>0.11244317570482147</v>
      </c>
      <c r="C49" s="302">
        <v>1.6697906332288487E-2</v>
      </c>
      <c r="D49" s="302">
        <v>2.0264416900988756E-2</v>
      </c>
      <c r="E49" s="302">
        <f t="shared" si="28"/>
        <v>0.14940549893809871</v>
      </c>
      <c r="F49" s="303"/>
      <c r="G49" s="302">
        <v>6.8212294100761336E-2</v>
      </c>
      <c r="H49" s="302">
        <v>3.0475432949095979E-2</v>
      </c>
      <c r="I49" s="302">
        <v>0</v>
      </c>
      <c r="J49" s="302">
        <f t="shared" si="31"/>
        <v>9.8687727049857316E-2</v>
      </c>
      <c r="K49" s="303"/>
      <c r="L49" s="302">
        <v>3.7430112062416657E-2</v>
      </c>
      <c r="M49" s="302">
        <v>1.9298689831302836E-2</v>
      </c>
      <c r="N49" s="302">
        <v>0</v>
      </c>
      <c r="O49" s="302">
        <f t="shared" si="30"/>
        <v>5.6728801893719497E-2</v>
      </c>
    </row>
    <row r="50" spans="1:15" s="236" customFormat="1" x14ac:dyDescent="0.2">
      <c r="A50" s="237" t="str">
        <f>name!E$11</f>
        <v>Process, plant and machine operatives</v>
      </c>
      <c r="B50" s="302">
        <v>0.11821654674552869</v>
      </c>
      <c r="C50" s="302">
        <v>2.5063211550149004E-3</v>
      </c>
      <c r="D50" s="302">
        <v>0.10566359628740167</v>
      </c>
      <c r="E50" s="302">
        <f t="shared" si="28"/>
        <v>0.22638646418794525</v>
      </c>
      <c r="F50" s="303"/>
      <c r="G50" s="302">
        <v>6.1598773445529671E-2</v>
      </c>
      <c r="H50" s="302">
        <v>7.3458737215102007E-3</v>
      </c>
      <c r="I50" s="302">
        <v>0</v>
      </c>
      <c r="J50" s="302">
        <f t="shared" si="31"/>
        <v>6.8944647167039866E-2</v>
      </c>
      <c r="K50" s="303"/>
      <c r="L50" s="302">
        <v>2.6560095283474913E-2</v>
      </c>
      <c r="M50" s="302">
        <v>1.0538219129460819E-3</v>
      </c>
      <c r="N50" s="302">
        <v>0</v>
      </c>
      <c r="O50" s="302">
        <f t="shared" si="30"/>
        <v>2.7613917196420996E-2</v>
      </c>
    </row>
    <row r="51" spans="1:15" s="236" customFormat="1" x14ac:dyDescent="0.2">
      <c r="A51" s="237" t="str">
        <f>name!E$12</f>
        <v>Elementary occupations</v>
      </c>
      <c r="B51" s="302">
        <v>2.8459656793046243E-2</v>
      </c>
      <c r="C51" s="302">
        <v>1.9504011809064092E-2</v>
      </c>
      <c r="D51" s="302">
        <v>0.45406462890218452</v>
      </c>
      <c r="E51" s="302">
        <f t="shared" si="28"/>
        <v>0.5020282975042949</v>
      </c>
      <c r="F51" s="303"/>
      <c r="G51" s="302">
        <v>1.5213348868574377E-2</v>
      </c>
      <c r="H51" s="302">
        <v>1.6225126374990229E-2</v>
      </c>
      <c r="I51" s="302">
        <v>0</v>
      </c>
      <c r="J51" s="302">
        <f t="shared" si="31"/>
        <v>3.1438475243564606E-2</v>
      </c>
      <c r="K51" s="303"/>
      <c r="L51" s="302">
        <v>4.8336405681842099E-3</v>
      </c>
      <c r="M51" s="302">
        <v>9.762509946740874E-3</v>
      </c>
      <c r="N51" s="302">
        <v>0</v>
      </c>
      <c r="O51" s="302">
        <f t="shared" si="30"/>
        <v>1.4596150514925084E-2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3.1692562177144254</v>
      </c>
      <c r="C53" s="311">
        <f t="shared" ref="C53:E53" si="32">SUM(C43:C51)</f>
        <v>8.6979587049442211E-2</v>
      </c>
      <c r="D53" s="311">
        <f t="shared" si="32"/>
        <v>1.004764195236133</v>
      </c>
      <c r="E53" s="311">
        <f t="shared" si="32"/>
        <v>4.2610000000000001</v>
      </c>
      <c r="F53" s="311"/>
      <c r="G53" s="311">
        <f t="shared" ref="G53:J53" si="33">SUM(G43:G51)</f>
        <v>2.3208583055852787</v>
      </c>
      <c r="H53" s="311">
        <f t="shared" si="33"/>
        <v>0.38314169441472118</v>
      </c>
      <c r="I53" s="311">
        <f t="shared" si="33"/>
        <v>0</v>
      </c>
      <c r="J53" s="311">
        <f t="shared" si="33"/>
        <v>2.7039999999999997</v>
      </c>
      <c r="K53" s="311"/>
      <c r="L53" s="311">
        <f t="shared" ref="L53:O53" si="34">SUM(L43:L51)</f>
        <v>1.3899999999996449</v>
      </c>
      <c r="M53" s="311">
        <f t="shared" si="34"/>
        <v>0.2540000000003555</v>
      </c>
      <c r="N53" s="311">
        <f t="shared" si="34"/>
        <v>0</v>
      </c>
      <c r="O53" s="311">
        <f t="shared" si="34"/>
        <v>1.6440000000000003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2.5608749275012346</v>
      </c>
      <c r="C60" s="302">
        <v>0.38170649420518871</v>
      </c>
      <c r="D60" s="302">
        <v>0.1985292977712354</v>
      </c>
      <c r="E60" s="302">
        <f>SUM(B60:D60)</f>
        <v>3.1411107194776586</v>
      </c>
      <c r="F60" s="303"/>
      <c r="G60" s="302">
        <v>5.1575454121486457</v>
      </c>
      <c r="H60" s="302">
        <v>0.55958124837310907</v>
      </c>
      <c r="I60" s="302">
        <v>0.60102928942615563</v>
      </c>
      <c r="J60" s="302">
        <f>SUM(G60:I60)</f>
        <v>6.3181559499479105</v>
      </c>
      <c r="K60" s="303"/>
      <c r="L60" s="302">
        <v>4.9818054832041261</v>
      </c>
      <c r="M60" s="302">
        <v>0.44651445376567106</v>
      </c>
      <c r="N60" s="302">
        <v>0.63732561888287265</v>
      </c>
      <c r="O60" s="302">
        <f>SUM(L60:N60)</f>
        <v>6.0656455558526696</v>
      </c>
    </row>
    <row r="61" spans="1:15" s="236" customFormat="1" x14ac:dyDescent="0.2">
      <c r="A61" s="237" t="str">
        <f>name!E$5</f>
        <v>Professional occupations</v>
      </c>
      <c r="B61" s="302">
        <v>1.8360197918072994</v>
      </c>
      <c r="C61" s="302">
        <v>0.15348641167903548</v>
      </c>
      <c r="D61" s="302">
        <v>7.161960927074848E-2</v>
      </c>
      <c r="E61" s="302">
        <f t="shared" ref="E61:E68" si="35">SUM(B61:D61)</f>
        <v>2.0611258127570835</v>
      </c>
      <c r="F61" s="303"/>
      <c r="G61" s="302">
        <v>4.2876560950354943</v>
      </c>
      <c r="H61" s="302">
        <v>0.28787177489649507</v>
      </c>
      <c r="I61" s="302">
        <v>0.28658370310219033</v>
      </c>
      <c r="J61" s="302">
        <f t="shared" ref="J61:J63" si="36">SUM(G61:I61)</f>
        <v>4.8621115730341797</v>
      </c>
      <c r="K61" s="303"/>
      <c r="L61" s="302">
        <v>5.6440991588668856</v>
      </c>
      <c r="M61" s="302">
        <v>0.28709232161621062</v>
      </c>
      <c r="N61" s="302">
        <v>0.22377516598668565</v>
      </c>
      <c r="O61" s="302">
        <f t="shared" ref="O61:O68" si="37">SUM(L61:N61)</f>
        <v>6.1549666464697816</v>
      </c>
    </row>
    <row r="62" spans="1:15" s="236" customFormat="1" x14ac:dyDescent="0.2">
      <c r="A62" s="237" t="str">
        <f>name!E$6</f>
        <v>Associate professional occupations</v>
      </c>
      <c r="B62" s="302">
        <v>2.7978143478053288</v>
      </c>
      <c r="C62" s="302">
        <v>0.33922774299142711</v>
      </c>
      <c r="D62" s="302">
        <v>6.5579049774203757E-2</v>
      </c>
      <c r="E62" s="302">
        <f t="shared" si="35"/>
        <v>3.2026211405709599</v>
      </c>
      <c r="F62" s="303"/>
      <c r="G62" s="302">
        <v>5.7623965083072086</v>
      </c>
      <c r="H62" s="302">
        <v>0.45204497307613367</v>
      </c>
      <c r="I62" s="302">
        <v>0.19503566970322969</v>
      </c>
      <c r="J62" s="302">
        <f t="shared" si="36"/>
        <v>6.4094771510865716</v>
      </c>
      <c r="K62" s="303"/>
      <c r="L62" s="302">
        <v>6.2947975766721065</v>
      </c>
      <c r="M62" s="302">
        <v>0.29343015708558379</v>
      </c>
      <c r="N62" s="302">
        <v>0.16914571281989702</v>
      </c>
      <c r="O62" s="302">
        <f t="shared" si="37"/>
        <v>6.7573734465775868</v>
      </c>
    </row>
    <row r="63" spans="1:15" s="236" customFormat="1" x14ac:dyDescent="0.2">
      <c r="A63" s="237" t="str">
        <f>name!E$7</f>
        <v>Administrative and secretarial occupations</v>
      </c>
      <c r="B63" s="302">
        <v>2.4114927340484891</v>
      </c>
      <c r="C63" s="302">
        <v>0.76809885678587264</v>
      </c>
      <c r="D63" s="302">
        <v>2.6611325545413709E-2</v>
      </c>
      <c r="E63" s="302">
        <f t="shared" si="35"/>
        <v>3.2062029163797754</v>
      </c>
      <c r="F63" s="303"/>
      <c r="G63" s="302">
        <v>4.1125205449362747</v>
      </c>
      <c r="H63" s="302">
        <v>0.94186725930318616</v>
      </c>
      <c r="I63" s="302">
        <v>6.8855274341371439E-2</v>
      </c>
      <c r="J63" s="302">
        <f t="shared" si="36"/>
        <v>5.1232430785808321</v>
      </c>
      <c r="K63" s="303"/>
      <c r="L63" s="302">
        <v>4.3211373439099194</v>
      </c>
      <c r="M63" s="302">
        <v>0.41085805414572257</v>
      </c>
      <c r="N63" s="302">
        <v>5.5131898969230389E-2</v>
      </c>
      <c r="O63" s="302">
        <f t="shared" si="37"/>
        <v>4.7871272970248722</v>
      </c>
    </row>
    <row r="64" spans="1:15" s="236" customFormat="1" x14ac:dyDescent="0.2">
      <c r="A64" s="237" t="str">
        <f>name!E$8</f>
        <v>Skilled trades occupations</v>
      </c>
      <c r="B64" s="302">
        <v>3.6613535480908985</v>
      </c>
      <c r="C64" s="302">
        <v>0.51693985165274881</v>
      </c>
      <c r="D64" s="302">
        <v>0.46782729753334173</v>
      </c>
      <c r="E64" s="302">
        <f t="shared" si="35"/>
        <v>4.6461206972769888</v>
      </c>
      <c r="F64" s="303"/>
      <c r="G64" s="302">
        <v>4.6020136287800124</v>
      </c>
      <c r="H64" s="302">
        <v>0.33576219834353394</v>
      </c>
      <c r="I64" s="302">
        <v>0.93103425670041129</v>
      </c>
      <c r="J64" s="302">
        <f>SUM(G64:I64)</f>
        <v>5.8688100838239583</v>
      </c>
      <c r="K64" s="303"/>
      <c r="L64" s="302">
        <v>3.7196854073452634</v>
      </c>
      <c r="M64" s="302">
        <v>0.17931794993367131</v>
      </c>
      <c r="N64" s="302">
        <v>0.72856057024733711</v>
      </c>
      <c r="O64" s="302">
        <f t="shared" si="37"/>
        <v>4.6275639275262721</v>
      </c>
    </row>
    <row r="65" spans="1:15" s="236" customFormat="1" x14ac:dyDescent="0.2">
      <c r="A65" s="237" t="str">
        <f>name!E$9</f>
        <v>Caring, leisure and other service occupations</v>
      </c>
      <c r="B65" s="302">
        <v>0.20011211470554882</v>
      </c>
      <c r="C65" s="302">
        <v>7.0792466760192116E-2</v>
      </c>
      <c r="D65" s="302">
        <v>1.5515239153179199E-2</v>
      </c>
      <c r="E65" s="302">
        <f t="shared" si="35"/>
        <v>0.28641982061892013</v>
      </c>
      <c r="F65" s="303"/>
      <c r="G65" s="302">
        <v>0.36965871527500471</v>
      </c>
      <c r="H65" s="302">
        <v>9.0348350175480138E-2</v>
      </c>
      <c r="I65" s="302">
        <v>0.10615359959765765</v>
      </c>
      <c r="J65" s="302">
        <f t="shared" ref="J65:J68" si="38">SUM(G65:I65)</f>
        <v>0.56616066504814255</v>
      </c>
      <c r="K65" s="303"/>
      <c r="L65" s="302">
        <v>0.34510029328888298</v>
      </c>
      <c r="M65" s="302">
        <v>5.752869435499601E-2</v>
      </c>
      <c r="N65" s="302">
        <v>0.13715894006716153</v>
      </c>
      <c r="O65" s="302">
        <f t="shared" si="37"/>
        <v>0.53978792771104056</v>
      </c>
    </row>
    <row r="66" spans="1:15" s="236" customFormat="1" x14ac:dyDescent="0.2">
      <c r="A66" s="237" t="str">
        <f>name!E$10</f>
        <v>Sales and customer service occupations</v>
      </c>
      <c r="B66" s="302">
        <v>0.69020490349735764</v>
      </c>
      <c r="C66" s="302">
        <v>0.88031555584280641</v>
      </c>
      <c r="D66" s="302">
        <v>3.7200615274865213E-2</v>
      </c>
      <c r="E66" s="302">
        <f t="shared" si="35"/>
        <v>1.6077210746150292</v>
      </c>
      <c r="F66" s="303"/>
      <c r="G66" s="302">
        <v>1.1542238146281543</v>
      </c>
      <c r="H66" s="302">
        <v>0.87695107827452512</v>
      </c>
      <c r="I66" s="302">
        <v>0.11766383954095638</v>
      </c>
      <c r="J66" s="302">
        <f t="shared" si="38"/>
        <v>2.148838732443636</v>
      </c>
      <c r="K66" s="303"/>
      <c r="L66" s="302">
        <v>1.2492360756722491</v>
      </c>
      <c r="M66" s="302">
        <v>0.6736877447200641</v>
      </c>
      <c r="N66" s="302">
        <v>0.10936132653884041</v>
      </c>
      <c r="O66" s="302">
        <f t="shared" si="37"/>
        <v>2.0322851469311534</v>
      </c>
    </row>
    <row r="67" spans="1:15" s="236" customFormat="1" x14ac:dyDescent="0.2">
      <c r="A67" s="237" t="str">
        <f>name!E$11</f>
        <v>Process, plant and machine operatives</v>
      </c>
      <c r="B67" s="302">
        <v>3.3381076138804517</v>
      </c>
      <c r="C67" s="302">
        <v>1.9214716596672028</v>
      </c>
      <c r="D67" s="302">
        <v>0.36391960734708872</v>
      </c>
      <c r="E67" s="302">
        <f t="shared" si="35"/>
        <v>5.6234988808947435</v>
      </c>
      <c r="F67" s="303"/>
      <c r="G67" s="302">
        <v>4.7460959867354182</v>
      </c>
      <c r="H67" s="302">
        <v>1.7038328286688453</v>
      </c>
      <c r="I67" s="302">
        <v>1.0198041666315001</v>
      </c>
      <c r="J67" s="302">
        <f t="shared" si="38"/>
        <v>7.4697329820357634</v>
      </c>
      <c r="K67" s="303"/>
      <c r="L67" s="302">
        <v>3.671569879840888</v>
      </c>
      <c r="M67" s="302">
        <v>2.1549078733334515</v>
      </c>
      <c r="N67" s="302">
        <v>1.2534123877745618</v>
      </c>
      <c r="O67" s="302">
        <f t="shared" si="37"/>
        <v>7.0798901409489012</v>
      </c>
    </row>
    <row r="68" spans="1:15" s="236" customFormat="1" x14ac:dyDescent="0.2">
      <c r="A68" s="237" t="str">
        <f>name!E$12</f>
        <v>Elementary occupations</v>
      </c>
      <c r="B68" s="302">
        <v>3.3792872959939717</v>
      </c>
      <c r="C68" s="302">
        <v>1.2647399433111937</v>
      </c>
      <c r="D68" s="302">
        <v>7.1151698103611744E-2</v>
      </c>
      <c r="E68" s="302">
        <f t="shared" si="35"/>
        <v>4.7151789374087771</v>
      </c>
      <c r="F68" s="303"/>
      <c r="G68" s="302">
        <v>4.49733451536156</v>
      </c>
      <c r="H68" s="302">
        <v>1.2314498687926079</v>
      </c>
      <c r="I68" s="302">
        <v>0.12768539984480434</v>
      </c>
      <c r="J68" s="302">
        <f t="shared" si="38"/>
        <v>5.8564697839989721</v>
      </c>
      <c r="K68" s="303"/>
      <c r="L68" s="302">
        <v>4.3052347568628679</v>
      </c>
      <c r="M68" s="302">
        <v>1.7912373079480584</v>
      </c>
      <c r="N68" s="302">
        <v>0.24488784614682502</v>
      </c>
      <c r="O68" s="302">
        <f t="shared" si="37"/>
        <v>6.3413599109577516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20.875267277330583</v>
      </c>
      <c r="C70" s="311">
        <f t="shared" ref="C70:E70" si="39">SUM(C60:C68)</f>
        <v>6.2967789828956668</v>
      </c>
      <c r="D70" s="311">
        <f t="shared" si="39"/>
        <v>1.317953739773688</v>
      </c>
      <c r="E70" s="311">
        <f t="shared" si="39"/>
        <v>28.489999999999934</v>
      </c>
      <c r="F70" s="311"/>
      <c r="G70" s="311">
        <f t="shared" ref="G70:J70" si="40">SUM(G60:G68)</f>
        <v>34.689445221207777</v>
      </c>
      <c r="H70" s="311">
        <f t="shared" si="40"/>
        <v>6.4797095799039166</v>
      </c>
      <c r="I70" s="311">
        <f t="shared" si="40"/>
        <v>3.4538451988882772</v>
      </c>
      <c r="J70" s="311">
        <f t="shared" si="40"/>
        <v>44.622999999999969</v>
      </c>
      <c r="K70" s="311"/>
      <c r="L70" s="311">
        <f t="shared" ref="L70:O70" si="41">SUM(L60:L68)</f>
        <v>34.532665975663186</v>
      </c>
      <c r="M70" s="311">
        <f t="shared" si="41"/>
        <v>6.294574556903429</v>
      </c>
      <c r="N70" s="311">
        <f t="shared" si="41"/>
        <v>3.5587594674334118</v>
      </c>
      <c r="O70" s="311">
        <f t="shared" si="41"/>
        <v>44.386000000000024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1.4593751109285096</v>
      </c>
      <c r="C77" s="302">
        <v>0.17665499901429879</v>
      </c>
      <c r="D77" s="302">
        <v>0.13585072714301491</v>
      </c>
      <c r="E77" s="302">
        <f>SUM(B77:D77)</f>
        <v>1.7718808370858232</v>
      </c>
      <c r="F77" s="303"/>
      <c r="G77" s="302">
        <v>2.256471364625904</v>
      </c>
      <c r="H77" s="302">
        <v>8.9530489497465393E-2</v>
      </c>
      <c r="I77" s="302">
        <v>0.40564106999307009</v>
      </c>
      <c r="J77" s="302">
        <f>SUM(G77:I77)</f>
        <v>2.7516429241164397</v>
      </c>
      <c r="K77" s="303"/>
      <c r="L77" s="302">
        <v>2.7214015202506023</v>
      </c>
      <c r="M77" s="302">
        <v>0.13612411484093018</v>
      </c>
      <c r="N77" s="302">
        <v>0.61138386677837697</v>
      </c>
      <c r="O77" s="302">
        <f>SUM(L77:N77)</f>
        <v>3.4689095018699097</v>
      </c>
    </row>
    <row r="78" spans="1:15" s="236" customFormat="1" x14ac:dyDescent="0.2">
      <c r="A78" s="237" t="str">
        <f>name!E$5</f>
        <v>Professional occupations</v>
      </c>
      <c r="B78" s="302">
        <v>2.0049819194083063</v>
      </c>
      <c r="C78" s="302">
        <v>0.13244369054240099</v>
      </c>
      <c r="D78" s="302">
        <v>0.10274748174723486</v>
      </c>
      <c r="E78" s="302">
        <f t="shared" ref="E78:E85" si="42">SUM(B78:D78)</f>
        <v>2.2401730916979421</v>
      </c>
      <c r="F78" s="303"/>
      <c r="G78" s="302">
        <v>3.6920610590631626</v>
      </c>
      <c r="H78" s="302">
        <v>8.9521471635132077E-2</v>
      </c>
      <c r="I78" s="302">
        <v>0.35084118103097206</v>
      </c>
      <c r="J78" s="302">
        <f t="shared" ref="J78:J80" si="43">SUM(G78:I78)</f>
        <v>4.1324237117292668</v>
      </c>
      <c r="K78" s="303"/>
      <c r="L78" s="302">
        <v>5.9966206279254619</v>
      </c>
      <c r="M78" s="302">
        <v>0.14971146079208705</v>
      </c>
      <c r="N78" s="302">
        <v>0.38753328507088031</v>
      </c>
      <c r="O78" s="302">
        <f t="shared" ref="O78:O85" si="44">SUM(L78:N78)</f>
        <v>6.5338653737884291</v>
      </c>
    </row>
    <row r="79" spans="1:15" s="236" customFormat="1" x14ac:dyDescent="0.2">
      <c r="A79" s="237" t="str">
        <f>name!E$6</f>
        <v>Associate professional occupations</v>
      </c>
      <c r="B79" s="302">
        <v>1.4665884649859249</v>
      </c>
      <c r="C79" s="302">
        <v>0.12221361663957993</v>
      </c>
      <c r="D79" s="302">
        <v>6.8922301692842691E-2</v>
      </c>
      <c r="E79" s="302">
        <f t="shared" si="42"/>
        <v>1.6577243833183475</v>
      </c>
      <c r="F79" s="303"/>
      <c r="G79" s="302">
        <v>2.4635238828136186</v>
      </c>
      <c r="H79" s="302">
        <v>8.4675289713775151E-2</v>
      </c>
      <c r="I79" s="302">
        <v>0.18700187966170581</v>
      </c>
      <c r="J79" s="302">
        <f t="shared" si="43"/>
        <v>2.7352010521890993</v>
      </c>
      <c r="K79" s="303"/>
      <c r="L79" s="302">
        <v>3.3054880806095075</v>
      </c>
      <c r="M79" s="302">
        <v>0.11477727184011247</v>
      </c>
      <c r="N79" s="302">
        <v>0.24129989508203578</v>
      </c>
      <c r="O79" s="302">
        <f t="shared" si="44"/>
        <v>3.6615652475316556</v>
      </c>
    </row>
    <row r="80" spans="1:15" s="236" customFormat="1" x14ac:dyDescent="0.2">
      <c r="A80" s="237" t="str">
        <f>name!E$7</f>
        <v>Administrative and secretarial occupations</v>
      </c>
      <c r="B80" s="302">
        <v>0.56250889981990426</v>
      </c>
      <c r="C80" s="302">
        <v>0.26890304828362011</v>
      </c>
      <c r="D80" s="302">
        <v>1.7939327979975789E-2</v>
      </c>
      <c r="E80" s="302">
        <f t="shared" si="42"/>
        <v>0.84935127608350014</v>
      </c>
      <c r="F80" s="303"/>
      <c r="G80" s="302">
        <v>0.81441266207799545</v>
      </c>
      <c r="H80" s="302">
        <v>0.10797823077631151</v>
      </c>
      <c r="I80" s="302">
        <v>3.9971172281053458E-2</v>
      </c>
      <c r="J80" s="302">
        <f t="shared" si="43"/>
        <v>0.96236206513536038</v>
      </c>
      <c r="K80" s="303"/>
      <c r="L80" s="302">
        <v>0.9905346992406493</v>
      </c>
      <c r="M80" s="302">
        <v>9.9272256241586893E-2</v>
      </c>
      <c r="N80" s="302">
        <v>4.8155937290276001E-2</v>
      </c>
      <c r="O80" s="302">
        <f t="shared" si="44"/>
        <v>1.1379628927725123</v>
      </c>
    </row>
    <row r="81" spans="1:15" s="236" customFormat="1" x14ac:dyDescent="0.2">
      <c r="A81" s="237" t="str">
        <f>name!E$8</f>
        <v>Skilled trades occupations</v>
      </c>
      <c r="B81" s="302">
        <v>1.415786401047836</v>
      </c>
      <c r="C81" s="302">
        <v>0.18355511194179563</v>
      </c>
      <c r="D81" s="302">
        <v>0.1522136051394303</v>
      </c>
      <c r="E81" s="302">
        <f t="shared" si="42"/>
        <v>1.7515551181290618</v>
      </c>
      <c r="F81" s="303"/>
      <c r="G81" s="302">
        <v>1.3084701282487583</v>
      </c>
      <c r="H81" s="302">
        <v>5.6318823173555972E-2</v>
      </c>
      <c r="I81" s="302">
        <v>0.28730764955803056</v>
      </c>
      <c r="J81" s="302">
        <f>SUM(G81:I81)</f>
        <v>1.6520966009803448</v>
      </c>
      <c r="K81" s="303"/>
      <c r="L81" s="302">
        <v>1.2188415310662322</v>
      </c>
      <c r="M81" s="302">
        <v>9.5359720634321396E-2</v>
      </c>
      <c r="N81" s="302">
        <v>0.47258346276483776</v>
      </c>
      <c r="O81" s="302">
        <f t="shared" si="44"/>
        <v>1.7867847144653912</v>
      </c>
    </row>
    <row r="82" spans="1:15" s="236" customFormat="1" x14ac:dyDescent="0.2">
      <c r="A82" s="237" t="str">
        <f>name!E$9</f>
        <v>Caring, leisure and other service occupations</v>
      </c>
      <c r="B82" s="302">
        <v>0.17318095491496208</v>
      </c>
      <c r="C82" s="302">
        <v>8.7136492264956941E-2</v>
      </c>
      <c r="D82" s="302">
        <v>7.0252582410972701E-3</v>
      </c>
      <c r="E82" s="302">
        <f t="shared" si="42"/>
        <v>0.26734270542101629</v>
      </c>
      <c r="F82" s="303"/>
      <c r="G82" s="302">
        <v>0.19633122482090001</v>
      </c>
      <c r="H82" s="302">
        <v>2.7956669704076023E-2</v>
      </c>
      <c r="I82" s="302">
        <v>1.3095770561169368E-2</v>
      </c>
      <c r="J82" s="302">
        <f t="shared" ref="J82:J85" si="45">SUM(G82:I82)</f>
        <v>0.23738366508614542</v>
      </c>
      <c r="K82" s="303"/>
      <c r="L82" s="302">
        <v>0.18995471478742412</v>
      </c>
      <c r="M82" s="302">
        <v>2.2665211116503801E-2</v>
      </c>
      <c r="N82" s="302">
        <v>3.3841422379004539E-2</v>
      </c>
      <c r="O82" s="302">
        <f t="shared" si="44"/>
        <v>0.24646134828293245</v>
      </c>
    </row>
    <row r="83" spans="1:15" s="236" customFormat="1" x14ac:dyDescent="0.2">
      <c r="A83" s="237" t="str">
        <f>name!E$10</f>
        <v>Sales and customer service occupations</v>
      </c>
      <c r="B83" s="302">
        <v>0.24016736844487074</v>
      </c>
      <c r="C83" s="302">
        <v>9.7951944571836341E-2</v>
      </c>
      <c r="D83" s="302">
        <v>1.5118118548696817E-2</v>
      </c>
      <c r="E83" s="302">
        <f t="shared" si="42"/>
        <v>0.35323743156540388</v>
      </c>
      <c r="F83" s="303"/>
      <c r="G83" s="302">
        <v>0.31955370054866128</v>
      </c>
      <c r="H83" s="302">
        <v>4.8257881387280085E-2</v>
      </c>
      <c r="I83" s="302">
        <v>3.1427813024697875E-2</v>
      </c>
      <c r="J83" s="302">
        <f t="shared" si="45"/>
        <v>0.39923939496063926</v>
      </c>
      <c r="K83" s="303"/>
      <c r="L83" s="302">
        <v>0.4011008090253661</v>
      </c>
      <c r="M83" s="302">
        <v>9.183277892216378E-2</v>
      </c>
      <c r="N83" s="302">
        <v>4.0205782917394239E-2</v>
      </c>
      <c r="O83" s="302">
        <f t="shared" si="44"/>
        <v>0.53313937086492413</v>
      </c>
    </row>
    <row r="84" spans="1:15" s="236" customFormat="1" x14ac:dyDescent="0.2">
      <c r="A84" s="237" t="str">
        <f>name!E$11</f>
        <v>Process, plant and machine operatives</v>
      </c>
      <c r="B84" s="302">
        <v>0.30367586250481599</v>
      </c>
      <c r="C84" s="302">
        <v>0.10447007885569481</v>
      </c>
      <c r="D84" s="302">
        <v>0.10038445876745702</v>
      </c>
      <c r="E84" s="302">
        <f t="shared" si="42"/>
        <v>0.5085304001279678</v>
      </c>
      <c r="F84" s="303"/>
      <c r="G84" s="302">
        <v>0.27852446557621474</v>
      </c>
      <c r="H84" s="302">
        <v>5.7773908666655528E-2</v>
      </c>
      <c r="I84" s="302">
        <v>0.23910608590945304</v>
      </c>
      <c r="J84" s="302">
        <f t="shared" si="45"/>
        <v>0.57540446015232338</v>
      </c>
      <c r="K84" s="303"/>
      <c r="L84" s="302">
        <v>0.25232531101645805</v>
      </c>
      <c r="M84" s="302">
        <v>6.9670303169348441E-2</v>
      </c>
      <c r="N84" s="302">
        <v>0.42808049959496181</v>
      </c>
      <c r="O84" s="302">
        <f t="shared" si="44"/>
        <v>0.75007611378076833</v>
      </c>
    </row>
    <row r="85" spans="1:15" s="236" customFormat="1" x14ac:dyDescent="0.2">
      <c r="A85" s="237" t="str">
        <f>name!E$12</f>
        <v>Elementary occupations</v>
      </c>
      <c r="B85" s="302">
        <v>0.23512226026094665</v>
      </c>
      <c r="C85" s="302">
        <v>8.7412377759668841E-2</v>
      </c>
      <c r="D85" s="302">
        <v>2.6670118550329688E-2</v>
      </c>
      <c r="E85" s="302">
        <f t="shared" si="42"/>
        <v>0.34920475657094519</v>
      </c>
      <c r="F85" s="303"/>
      <c r="G85" s="302">
        <v>0.19901083598407848</v>
      </c>
      <c r="H85" s="302">
        <v>3.2160375427375786E-2</v>
      </c>
      <c r="I85" s="302">
        <v>5.007491423892621E-2</v>
      </c>
      <c r="J85" s="302">
        <f t="shared" si="45"/>
        <v>0.28124612565038049</v>
      </c>
      <c r="K85" s="303"/>
      <c r="L85" s="302">
        <v>0.20273270610515415</v>
      </c>
      <c r="M85" s="302">
        <v>8.5586882441220466E-2</v>
      </c>
      <c r="N85" s="302">
        <v>8.7915848097075672E-2</v>
      </c>
      <c r="O85" s="302">
        <f t="shared" si="44"/>
        <v>0.37623543664345027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7.8613872423160762</v>
      </c>
      <c r="C87" s="311">
        <f t="shared" ref="C87:E87" si="46">SUM(C77:C85)</f>
        <v>1.2607413598738524</v>
      </c>
      <c r="D87" s="311">
        <f t="shared" si="46"/>
        <v>0.62687139781007928</v>
      </c>
      <c r="E87" s="311">
        <f t="shared" si="46"/>
        <v>9.7490000000000094</v>
      </c>
      <c r="F87" s="311"/>
      <c r="G87" s="311">
        <f t="shared" ref="G87:J87" si="47">SUM(G77:G85)</f>
        <v>11.528359323759293</v>
      </c>
      <c r="H87" s="311">
        <f t="shared" si="47"/>
        <v>0.59417313998162757</v>
      </c>
      <c r="I87" s="311">
        <f t="shared" si="47"/>
        <v>1.6044675362590786</v>
      </c>
      <c r="J87" s="311">
        <f t="shared" si="47"/>
        <v>13.727000000000002</v>
      </c>
      <c r="K87" s="311"/>
      <c r="L87" s="311">
        <f t="shared" ref="L87:O87" si="48">SUM(L77:L85)</f>
        <v>15.279000000026855</v>
      </c>
      <c r="M87" s="311">
        <f t="shared" si="48"/>
        <v>0.86499999999827437</v>
      </c>
      <c r="N87" s="311">
        <f t="shared" si="48"/>
        <v>2.3509999999748432</v>
      </c>
      <c r="O87" s="311">
        <f t="shared" si="48"/>
        <v>18.494999999999973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10.813945025676842</v>
      </c>
      <c r="C94" s="302">
        <v>1.0065931547915454</v>
      </c>
      <c r="D94" s="302">
        <v>2.097798089992573</v>
      </c>
      <c r="E94" s="302">
        <f>SUM(B94:D94)</f>
        <v>13.91833627046096</v>
      </c>
      <c r="F94" s="303"/>
      <c r="G94" s="302">
        <v>10.973737647585766</v>
      </c>
      <c r="H94" s="302">
        <v>0.92037588002326365</v>
      </c>
      <c r="I94" s="302">
        <v>4.6906130526341503</v>
      </c>
      <c r="J94" s="302">
        <f>SUM(G94:I94)</f>
        <v>16.584726580243178</v>
      </c>
      <c r="K94" s="303"/>
      <c r="L94" s="302">
        <v>8.1357710496249869</v>
      </c>
      <c r="M94" s="302">
        <v>0.74867722423526595</v>
      </c>
      <c r="N94" s="302">
        <v>4.0206048797874088</v>
      </c>
      <c r="O94" s="302">
        <f>SUM(L94:N94)</f>
        <v>12.90505315364766</v>
      </c>
    </row>
    <row r="95" spans="1:15" s="236" customFormat="1" x14ac:dyDescent="0.2">
      <c r="A95" s="237" t="str">
        <f>name!E$5</f>
        <v>Professional occupations</v>
      </c>
      <c r="B95" s="302">
        <v>12.175427975071131</v>
      </c>
      <c r="C95" s="302">
        <v>0.94024964705132053</v>
      </c>
      <c r="D95" s="302">
        <v>1.4479102348746578</v>
      </c>
      <c r="E95" s="302">
        <f t="shared" ref="E95:E102" si="49">SUM(B95:D95)</f>
        <v>14.56358785699711</v>
      </c>
      <c r="F95" s="303"/>
      <c r="G95" s="302">
        <v>14.381158201960424</v>
      </c>
      <c r="H95" s="302">
        <v>0.96616598047517999</v>
      </c>
      <c r="I95" s="302">
        <v>2.7391130292888519</v>
      </c>
      <c r="J95" s="302">
        <f t="shared" ref="J95:J97" si="50">SUM(G95:I95)</f>
        <v>18.086437211724459</v>
      </c>
      <c r="K95" s="303"/>
      <c r="L95" s="302">
        <v>14.004829394467427</v>
      </c>
      <c r="M95" s="302">
        <v>0.87882867246984198</v>
      </c>
      <c r="N95" s="302">
        <v>1.8026419171301413</v>
      </c>
      <c r="O95" s="302">
        <f t="shared" ref="O95:O102" si="51">SUM(L95:N95)</f>
        <v>16.686299984067411</v>
      </c>
    </row>
    <row r="96" spans="1:15" s="236" customFormat="1" x14ac:dyDescent="0.2">
      <c r="A96" s="237" t="str">
        <f>name!E$6</f>
        <v>Associate professional occupations</v>
      </c>
      <c r="B96" s="302">
        <v>12.17091451995476</v>
      </c>
      <c r="C96" s="302">
        <v>1.6629887835695489</v>
      </c>
      <c r="D96" s="302">
        <v>2.5463895432249299</v>
      </c>
      <c r="E96" s="302">
        <f t="shared" si="49"/>
        <v>16.380292846749239</v>
      </c>
      <c r="F96" s="303"/>
      <c r="G96" s="302">
        <v>12.49765692389237</v>
      </c>
      <c r="H96" s="302">
        <v>1.2673352901626731</v>
      </c>
      <c r="I96" s="302">
        <v>3.2835890684561528</v>
      </c>
      <c r="J96" s="302">
        <f t="shared" si="50"/>
        <v>17.048581282511197</v>
      </c>
      <c r="K96" s="303"/>
      <c r="L96" s="302">
        <v>10.103397985908286</v>
      </c>
      <c r="M96" s="302">
        <v>0.8416969113051439</v>
      </c>
      <c r="N96" s="302">
        <v>2.5913920907066115</v>
      </c>
      <c r="O96" s="302">
        <f t="shared" si="51"/>
        <v>13.536486987920041</v>
      </c>
    </row>
    <row r="97" spans="1:15" s="236" customFormat="1" x14ac:dyDescent="0.2">
      <c r="A97" s="237" t="str">
        <f>name!E$7</f>
        <v>Administrative and secretarial occupations</v>
      </c>
      <c r="B97" s="302">
        <v>5.2677902440051492</v>
      </c>
      <c r="C97" s="302">
        <v>1.9181516630964175</v>
      </c>
      <c r="D97" s="302">
        <v>0.30041881038955975</v>
      </c>
      <c r="E97" s="302">
        <f t="shared" si="49"/>
        <v>7.4863607174911264</v>
      </c>
      <c r="F97" s="303"/>
      <c r="G97" s="302">
        <v>4.788431693109775</v>
      </c>
      <c r="H97" s="302">
        <v>1.2638444138091098</v>
      </c>
      <c r="I97" s="302">
        <v>0.45915574384170793</v>
      </c>
      <c r="J97" s="302">
        <f t="shared" si="50"/>
        <v>6.5114318507605935</v>
      </c>
      <c r="K97" s="303"/>
      <c r="L97" s="302">
        <v>3.7300932383764924</v>
      </c>
      <c r="M97" s="302">
        <v>0.78042564594050512</v>
      </c>
      <c r="N97" s="302">
        <v>0.34435121317902534</v>
      </c>
      <c r="O97" s="302">
        <f t="shared" si="51"/>
        <v>4.8548700974960228</v>
      </c>
    </row>
    <row r="98" spans="1:15" s="236" customFormat="1" x14ac:dyDescent="0.2">
      <c r="A98" s="237" t="str">
        <f>name!E$8</f>
        <v>Skilled trades occupations</v>
      </c>
      <c r="B98" s="302">
        <v>10.125991761121764</v>
      </c>
      <c r="C98" s="302">
        <v>1.6608620763673805</v>
      </c>
      <c r="D98" s="302">
        <v>3.3725184416087761</v>
      </c>
      <c r="E98" s="302">
        <f t="shared" si="49"/>
        <v>15.159372279097919</v>
      </c>
      <c r="F98" s="303"/>
      <c r="G98" s="302">
        <v>8.5411550202149371</v>
      </c>
      <c r="H98" s="302">
        <v>0.74187164581723597</v>
      </c>
      <c r="I98" s="302">
        <v>5.927046207068428</v>
      </c>
      <c r="J98" s="302">
        <f>SUM(G98:I98)</f>
        <v>15.2100728731006</v>
      </c>
      <c r="K98" s="303"/>
      <c r="L98" s="302">
        <v>5.2449030056380481</v>
      </c>
      <c r="M98" s="302">
        <v>0.64002100980795174</v>
      </c>
      <c r="N98" s="302">
        <v>4.7748985702593387</v>
      </c>
      <c r="O98" s="302">
        <f t="shared" si="51"/>
        <v>10.659822585705339</v>
      </c>
    </row>
    <row r="99" spans="1:15" s="236" customFormat="1" x14ac:dyDescent="0.2">
      <c r="A99" s="237" t="str">
        <f>name!E$9</f>
        <v>Caring, leisure and other service occupations</v>
      </c>
      <c r="B99" s="302">
        <v>0.83084167163179234</v>
      </c>
      <c r="C99" s="302">
        <v>0.38226397121291616</v>
      </c>
      <c r="D99" s="302">
        <v>0.1334918261101202</v>
      </c>
      <c r="E99" s="302">
        <f t="shared" si="49"/>
        <v>1.3465974689548286</v>
      </c>
      <c r="F99" s="303"/>
      <c r="G99" s="302">
        <v>0.83512419472331756</v>
      </c>
      <c r="H99" s="302">
        <v>0.26496627900210945</v>
      </c>
      <c r="I99" s="302">
        <v>0.25787003049384827</v>
      </c>
      <c r="J99" s="302">
        <f t="shared" ref="J99:J102" si="52">SUM(G99:I99)</f>
        <v>1.3579605042192755</v>
      </c>
      <c r="K99" s="303"/>
      <c r="L99" s="302">
        <v>0.74366201462248782</v>
      </c>
      <c r="M99" s="302">
        <v>0.1636552543873622</v>
      </c>
      <c r="N99" s="302">
        <v>0.2376168189790889</v>
      </c>
      <c r="O99" s="302">
        <f t="shared" si="51"/>
        <v>1.1449340879889389</v>
      </c>
    </row>
    <row r="100" spans="1:15" s="236" customFormat="1" x14ac:dyDescent="0.2">
      <c r="A100" s="237" t="str">
        <f>name!E$10</f>
        <v>Sales and customer service occupations</v>
      </c>
      <c r="B100" s="302">
        <v>2.0582604900851713</v>
      </c>
      <c r="C100" s="302">
        <v>0.92357292927485346</v>
      </c>
      <c r="D100" s="302">
        <v>0.3365181471985848</v>
      </c>
      <c r="E100" s="302">
        <f t="shared" si="49"/>
        <v>3.3183515665586096</v>
      </c>
      <c r="F100" s="303"/>
      <c r="G100" s="302">
        <v>1.7551016094299905</v>
      </c>
      <c r="H100" s="302">
        <v>0.54881846112033417</v>
      </c>
      <c r="I100" s="302">
        <v>0.4521409107569398</v>
      </c>
      <c r="J100" s="302">
        <f t="shared" si="52"/>
        <v>2.7560609813072641</v>
      </c>
      <c r="K100" s="303"/>
      <c r="L100" s="302">
        <v>1.4722900619290364</v>
      </c>
      <c r="M100" s="302">
        <v>0.47059328000082368</v>
      </c>
      <c r="N100" s="302">
        <v>0.28803969244645272</v>
      </c>
      <c r="O100" s="302">
        <f t="shared" si="51"/>
        <v>2.2309230343763127</v>
      </c>
    </row>
    <row r="101" spans="1:15" s="236" customFormat="1" x14ac:dyDescent="0.2">
      <c r="A101" s="237" t="str">
        <f>name!E$11</f>
        <v>Process, plant and machine operatives</v>
      </c>
      <c r="B101" s="302">
        <v>4.5627320569832737</v>
      </c>
      <c r="C101" s="302">
        <v>2.0798448852223173</v>
      </c>
      <c r="D101" s="302">
        <v>0.92177877354161286</v>
      </c>
      <c r="E101" s="302">
        <f t="shared" si="49"/>
        <v>7.5643557157472037</v>
      </c>
      <c r="F101" s="303"/>
      <c r="G101" s="302">
        <v>3.6079958316709244</v>
      </c>
      <c r="H101" s="302">
        <v>0.94342645765474775</v>
      </c>
      <c r="I101" s="302">
        <v>1.9994546618233271</v>
      </c>
      <c r="J101" s="302">
        <f t="shared" si="52"/>
        <v>6.5508769511489993</v>
      </c>
      <c r="K101" s="303"/>
      <c r="L101" s="302">
        <v>2.1522483931248435</v>
      </c>
      <c r="M101" s="302">
        <v>0.81137529571637657</v>
      </c>
      <c r="N101" s="302">
        <v>1.8988891268369927</v>
      </c>
      <c r="O101" s="302">
        <f t="shared" si="51"/>
        <v>4.8625128156782127</v>
      </c>
    </row>
    <row r="102" spans="1:15" s="236" customFormat="1" x14ac:dyDescent="0.2">
      <c r="A102" s="237" t="str">
        <f>name!E$12</f>
        <v>Elementary occupations</v>
      </c>
      <c r="B102" s="302">
        <v>4.1542716909032551</v>
      </c>
      <c r="C102" s="302">
        <v>1.306888706602658</v>
      </c>
      <c r="D102" s="302">
        <v>0.52258488043702866</v>
      </c>
      <c r="E102" s="302">
        <f t="shared" si="49"/>
        <v>5.9837452779429414</v>
      </c>
      <c r="F102" s="303"/>
      <c r="G102" s="302">
        <v>2.4557517899922203</v>
      </c>
      <c r="H102" s="302">
        <v>0.74580139273868784</v>
      </c>
      <c r="I102" s="302">
        <v>0.62929858225369717</v>
      </c>
      <c r="J102" s="302">
        <f t="shared" si="52"/>
        <v>3.8308517649846054</v>
      </c>
      <c r="K102" s="303"/>
      <c r="L102" s="302">
        <v>1.7256449096985911</v>
      </c>
      <c r="M102" s="302">
        <v>0.70043060063412776</v>
      </c>
      <c r="N102" s="302">
        <v>0.54502174278748605</v>
      </c>
      <c r="O102" s="302">
        <f t="shared" si="51"/>
        <v>2.9710972531202047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62.160175435433139</v>
      </c>
      <c r="C104" s="311">
        <f t="shared" ref="C104:E104" si="53">SUM(C94:C102)</f>
        <v>11.881415817188957</v>
      </c>
      <c r="D104" s="311">
        <f t="shared" si="53"/>
        <v>11.679408747377844</v>
      </c>
      <c r="E104" s="311">
        <f t="shared" si="53"/>
        <v>85.720999999999933</v>
      </c>
      <c r="F104" s="311"/>
      <c r="G104" s="311">
        <f t="shared" ref="G104:J104" si="54">SUM(G94:G102)</f>
        <v>59.836112912579729</v>
      </c>
      <c r="H104" s="311">
        <f t="shared" si="54"/>
        <v>7.662605800803342</v>
      </c>
      <c r="I104" s="311">
        <f t="shared" si="54"/>
        <v>20.438281286617102</v>
      </c>
      <c r="J104" s="311">
        <f t="shared" si="54"/>
        <v>87.937000000000168</v>
      </c>
      <c r="K104" s="311"/>
      <c r="L104" s="311">
        <f t="shared" ref="L104:O104" si="55">SUM(L94:L102)</f>
        <v>47.312840053390204</v>
      </c>
      <c r="M104" s="311">
        <f t="shared" si="55"/>
        <v>6.0357038944973995</v>
      </c>
      <c r="N104" s="311">
        <f t="shared" si="55"/>
        <v>16.503456052112547</v>
      </c>
      <c r="O104" s="311">
        <f t="shared" si="55"/>
        <v>69.852000000000146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1.1840776217675815</v>
      </c>
      <c r="C111" s="302">
        <v>2.0917108605549618E-2</v>
      </c>
      <c r="D111" s="302">
        <v>0.22842504680254522</v>
      </c>
      <c r="E111" s="302">
        <f>SUM(B111:D111)</f>
        <v>1.4334197771756763</v>
      </c>
      <c r="F111" s="303"/>
      <c r="G111" s="302">
        <v>1.369286845475099</v>
      </c>
      <c r="H111" s="302">
        <v>3.830912381340415E-2</v>
      </c>
      <c r="I111" s="302">
        <v>0.50582104290315821</v>
      </c>
      <c r="J111" s="302">
        <f>SUM(G111:I111)</f>
        <v>1.9134170121916614</v>
      </c>
      <c r="K111" s="303"/>
      <c r="L111" s="302">
        <v>1.2743248420472371</v>
      </c>
      <c r="M111" s="302">
        <v>4.3736008184576222E-2</v>
      </c>
      <c r="N111" s="302">
        <v>0.64792698380122438</v>
      </c>
      <c r="O111" s="302">
        <f>SUM(L111:N111)</f>
        <v>1.9659878340330375</v>
      </c>
    </row>
    <row r="112" spans="1:15" s="236" customFormat="1" x14ac:dyDescent="0.2">
      <c r="A112" s="237" t="str">
        <f>name!E$5</f>
        <v>Professional occupations</v>
      </c>
      <c r="B112" s="302">
        <v>2.4221434854437542</v>
      </c>
      <c r="C112" s="302">
        <v>3.0942079988737325E-2</v>
      </c>
      <c r="D112" s="302">
        <v>0.28022902547406864</v>
      </c>
      <c r="E112" s="302">
        <f t="shared" ref="E112:E119" si="56">SUM(B112:D112)</f>
        <v>2.7333145909065601</v>
      </c>
      <c r="F112" s="303"/>
      <c r="G112" s="302">
        <v>3.1828394786987761</v>
      </c>
      <c r="H112" s="302">
        <v>5.3741314417966694E-2</v>
      </c>
      <c r="I112" s="302">
        <v>0.54102791484493984</v>
      </c>
      <c r="J112" s="302">
        <f t="shared" ref="J112:J114" si="57">SUM(G112:I112)</f>
        <v>3.7776087079616829</v>
      </c>
      <c r="K112" s="303"/>
      <c r="L112" s="302">
        <v>4.0131020240920812</v>
      </c>
      <c r="M112" s="302">
        <v>6.6048942199180144E-2</v>
      </c>
      <c r="N112" s="302">
        <v>0.40063728992502939</v>
      </c>
      <c r="O112" s="302">
        <f t="shared" ref="O112:O119" si="58">SUM(L112:N112)</f>
        <v>4.479788256216291</v>
      </c>
    </row>
    <row r="113" spans="1:15" s="236" customFormat="1" x14ac:dyDescent="0.2">
      <c r="A113" s="237" t="str">
        <f>name!E$6</f>
        <v>Associate professional occupations</v>
      </c>
      <c r="B113" s="302">
        <v>1.4388848137834886</v>
      </c>
      <c r="C113" s="302">
        <v>3.8531169457365635E-2</v>
      </c>
      <c r="D113" s="302">
        <v>0.16239601210306848</v>
      </c>
      <c r="E113" s="302">
        <f t="shared" si="56"/>
        <v>1.6398119953439227</v>
      </c>
      <c r="F113" s="303"/>
      <c r="G113" s="302">
        <v>1.797739333045703</v>
      </c>
      <c r="H113" s="302">
        <v>5.4022919691895502E-2</v>
      </c>
      <c r="I113" s="302">
        <v>0.29843564760046681</v>
      </c>
      <c r="J113" s="302">
        <f t="shared" si="57"/>
        <v>2.1501979003380653</v>
      </c>
      <c r="K113" s="303"/>
      <c r="L113" s="302">
        <v>1.8185951102787203</v>
      </c>
      <c r="M113" s="302">
        <v>5.4666777240647932E-2</v>
      </c>
      <c r="N113" s="302">
        <v>0.34767058270987766</v>
      </c>
      <c r="O113" s="302">
        <f t="shared" si="58"/>
        <v>2.2209324702292461</v>
      </c>
    </row>
    <row r="114" spans="1:15" s="236" customFormat="1" x14ac:dyDescent="0.2">
      <c r="A114" s="237" t="str">
        <f>name!E$7</f>
        <v>Administrative and secretarial occupations</v>
      </c>
      <c r="B114" s="302">
        <v>0.45692140013201915</v>
      </c>
      <c r="C114" s="302">
        <v>0.10657835873098784</v>
      </c>
      <c r="D114" s="302">
        <v>7.7303774972756242E-2</v>
      </c>
      <c r="E114" s="302">
        <f t="shared" si="56"/>
        <v>0.64080353383576316</v>
      </c>
      <c r="F114" s="303"/>
      <c r="G114" s="302">
        <v>0.44740524169651519</v>
      </c>
      <c r="H114" s="302">
        <v>0.12294911874962</v>
      </c>
      <c r="I114" s="302">
        <v>0.12976408278209955</v>
      </c>
      <c r="J114" s="302">
        <f t="shared" si="57"/>
        <v>0.7001184432282348</v>
      </c>
      <c r="K114" s="303"/>
      <c r="L114" s="302">
        <v>0.20830298130960753</v>
      </c>
      <c r="M114" s="302">
        <v>0.10971889083391884</v>
      </c>
      <c r="N114" s="302">
        <v>0.1434517296977145</v>
      </c>
      <c r="O114" s="302">
        <f t="shared" si="58"/>
        <v>0.46147360184124087</v>
      </c>
    </row>
    <row r="115" spans="1:15" s="236" customFormat="1" x14ac:dyDescent="0.2">
      <c r="A115" s="237" t="str">
        <f>name!E$8</f>
        <v>Skilled trades occupations</v>
      </c>
      <c r="B115" s="302">
        <v>2.1434751986502447</v>
      </c>
      <c r="C115" s="302">
        <v>3.1730015252617615E-2</v>
      </c>
      <c r="D115" s="302">
        <v>0.32816819940814884</v>
      </c>
      <c r="E115" s="302">
        <f t="shared" si="56"/>
        <v>2.503373413311011</v>
      </c>
      <c r="F115" s="303"/>
      <c r="G115" s="302">
        <v>1.8345923032036682</v>
      </c>
      <c r="H115" s="302">
        <v>2.7347042884176432E-2</v>
      </c>
      <c r="I115" s="302">
        <v>0.4773278743235046</v>
      </c>
      <c r="J115" s="302">
        <f>SUM(G115:I115)</f>
        <v>2.3392672204113492</v>
      </c>
      <c r="K115" s="303"/>
      <c r="L115" s="302">
        <v>1.4561596441149973</v>
      </c>
      <c r="M115" s="302">
        <v>2.752869815268718E-2</v>
      </c>
      <c r="N115" s="302">
        <v>0.47193293085736882</v>
      </c>
      <c r="O115" s="302">
        <f t="shared" si="58"/>
        <v>1.9556212731250533</v>
      </c>
    </row>
    <row r="116" spans="1:15" s="236" customFormat="1" x14ac:dyDescent="0.2">
      <c r="A116" s="237" t="str">
        <f>name!E$9</f>
        <v>Caring, leisure and other service occupations</v>
      </c>
      <c r="B116" s="302">
        <v>0.10857659485107972</v>
      </c>
      <c r="C116" s="302">
        <v>1.9332213693809316E-2</v>
      </c>
      <c r="D116" s="302">
        <v>1.7206155226375804E-2</v>
      </c>
      <c r="E116" s="302">
        <f t="shared" si="56"/>
        <v>0.14511496377126484</v>
      </c>
      <c r="F116" s="303"/>
      <c r="G116" s="302">
        <v>0.10364978295403153</v>
      </c>
      <c r="H116" s="302">
        <v>1.9903515599527407E-2</v>
      </c>
      <c r="I116" s="302">
        <v>2.6294530755477281E-2</v>
      </c>
      <c r="J116" s="302">
        <f t="shared" ref="J116:J119" si="59">SUM(G116:I116)</f>
        <v>0.14984782930903623</v>
      </c>
      <c r="K116" s="303"/>
      <c r="L116" s="302">
        <v>0.10042327267190812</v>
      </c>
      <c r="M116" s="302">
        <v>1.4070305866558445E-2</v>
      </c>
      <c r="N116" s="302">
        <v>3.917501345533702E-2</v>
      </c>
      <c r="O116" s="302">
        <f t="shared" si="58"/>
        <v>0.15366859199380359</v>
      </c>
    </row>
    <row r="117" spans="1:15" s="236" customFormat="1" x14ac:dyDescent="0.2">
      <c r="A117" s="237" t="str">
        <f>name!E$10</f>
        <v>Sales and customer service occupations</v>
      </c>
      <c r="B117" s="302">
        <v>0.42492002483848818</v>
      </c>
      <c r="C117" s="302">
        <v>0.15543947535873245</v>
      </c>
      <c r="D117" s="302">
        <v>9.5263206691673361E-2</v>
      </c>
      <c r="E117" s="302">
        <f t="shared" si="56"/>
        <v>0.67562270688889392</v>
      </c>
      <c r="F117" s="303"/>
      <c r="G117" s="302">
        <v>0.40373417328814776</v>
      </c>
      <c r="H117" s="302">
        <v>0.20773334288655984</v>
      </c>
      <c r="I117" s="302">
        <v>0.14678973720413865</v>
      </c>
      <c r="J117" s="302">
        <f t="shared" si="59"/>
        <v>0.75825725337884631</v>
      </c>
      <c r="K117" s="303"/>
      <c r="L117" s="302">
        <v>0.33200692483703093</v>
      </c>
      <c r="M117" s="302">
        <v>0.22334448523193623</v>
      </c>
      <c r="N117" s="302">
        <v>0.15790260402988537</v>
      </c>
      <c r="O117" s="302">
        <f t="shared" si="58"/>
        <v>0.71325401409885258</v>
      </c>
    </row>
    <row r="118" spans="1:15" s="236" customFormat="1" x14ac:dyDescent="0.2">
      <c r="A118" s="237" t="str">
        <f>name!E$11</f>
        <v>Process, plant and machine operatives</v>
      </c>
      <c r="B118" s="302">
        <v>0.22738998578930911</v>
      </c>
      <c r="C118" s="302">
        <v>1.0354217642246696E-2</v>
      </c>
      <c r="D118" s="302">
        <v>0.12875789941169075</v>
      </c>
      <c r="E118" s="302">
        <f t="shared" si="56"/>
        <v>0.36650210284324658</v>
      </c>
      <c r="F118" s="303"/>
      <c r="G118" s="302">
        <v>0.19494531847563196</v>
      </c>
      <c r="H118" s="302">
        <v>1.3936478648908061E-2</v>
      </c>
      <c r="I118" s="302">
        <v>0.26531303403763823</v>
      </c>
      <c r="J118" s="302">
        <f t="shared" si="59"/>
        <v>0.47419483116217825</v>
      </c>
      <c r="K118" s="303"/>
      <c r="L118" s="302">
        <v>0.13141089582246859</v>
      </c>
      <c r="M118" s="302">
        <v>1.3843670538925405E-2</v>
      </c>
      <c r="N118" s="302">
        <v>0.24806383553895212</v>
      </c>
      <c r="O118" s="302">
        <f t="shared" si="58"/>
        <v>0.39331840190034612</v>
      </c>
    </row>
    <row r="119" spans="1:15" s="236" customFormat="1" x14ac:dyDescent="0.2">
      <c r="A119" s="237" t="str">
        <f>name!E$12</f>
        <v>Elementary occupations</v>
      </c>
      <c r="B119" s="302">
        <v>7.8610874729818703E-2</v>
      </c>
      <c r="C119" s="302">
        <v>3.8175361283113711E-2</v>
      </c>
      <c r="D119" s="302">
        <v>3.8250679910698866E-2</v>
      </c>
      <c r="E119" s="302">
        <f t="shared" si="56"/>
        <v>0.15503691592363128</v>
      </c>
      <c r="F119" s="303"/>
      <c r="G119" s="302">
        <v>6.7807523140244672E-2</v>
      </c>
      <c r="H119" s="302">
        <v>3.5057143303965595E-2</v>
      </c>
      <c r="I119" s="302">
        <v>5.7226135574724446E-2</v>
      </c>
      <c r="J119" s="302">
        <f t="shared" si="59"/>
        <v>0.16009080201893472</v>
      </c>
      <c r="K119" s="303"/>
      <c r="L119" s="302">
        <v>3.8427136341871698E-2</v>
      </c>
      <c r="M119" s="302">
        <v>2.7088811836348758E-2</v>
      </c>
      <c r="N119" s="302">
        <v>4.0439608383935025E-2</v>
      </c>
      <c r="O119" s="302">
        <f t="shared" si="58"/>
        <v>0.10595555656215548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8.4849999999857832</v>
      </c>
      <c r="C121" s="311">
        <f t="shared" ref="C121:E121" si="60">SUM(C111:C119)</f>
        <v>0.45200000001316026</v>
      </c>
      <c r="D121" s="311">
        <f t="shared" si="60"/>
        <v>1.3560000000010262</v>
      </c>
      <c r="E121" s="311">
        <f t="shared" si="60"/>
        <v>10.292999999999971</v>
      </c>
      <c r="F121" s="311"/>
      <c r="G121" s="311">
        <f t="shared" ref="G121:J121" si="61">SUM(G111:G119)</f>
        <v>9.4019999999778161</v>
      </c>
      <c r="H121" s="311">
        <f t="shared" si="61"/>
        <v>0.57299999999602369</v>
      </c>
      <c r="I121" s="311">
        <f t="shared" si="61"/>
        <v>2.4480000000261475</v>
      </c>
      <c r="J121" s="311">
        <f t="shared" si="61"/>
        <v>12.422999999999989</v>
      </c>
      <c r="K121" s="311"/>
      <c r="L121" s="311">
        <f t="shared" ref="L121:O121" si="62">SUM(L111:L119)</f>
        <v>9.372752831515923</v>
      </c>
      <c r="M121" s="311">
        <f t="shared" si="62"/>
        <v>0.5800465900847791</v>
      </c>
      <c r="N121" s="311">
        <f t="shared" si="62"/>
        <v>2.4972005783993239</v>
      </c>
      <c r="O121" s="311">
        <f t="shared" si="62"/>
        <v>12.450000000000029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1.976274951183862</v>
      </c>
      <c r="C128" s="302">
        <v>0.10281088525272326</v>
      </c>
      <c r="D128" s="302">
        <v>0</v>
      </c>
      <c r="E128" s="302">
        <f>SUM(B128:D128)</f>
        <v>2.0790858364365854</v>
      </c>
      <c r="F128" s="303"/>
      <c r="G128" s="302">
        <v>2.1970166155427409</v>
      </c>
      <c r="H128" s="302">
        <v>0.15733672901855641</v>
      </c>
      <c r="I128" s="302">
        <v>0.34807932293146315</v>
      </c>
      <c r="J128" s="302">
        <f>SUM(G128:I128)</f>
        <v>2.7024326674927606</v>
      </c>
      <c r="K128" s="303"/>
      <c r="L128" s="302">
        <v>2.6646213106685783</v>
      </c>
      <c r="M128" s="302">
        <v>0.18534198549190375</v>
      </c>
      <c r="N128" s="302">
        <v>0.41891605762520928</v>
      </c>
      <c r="O128" s="302">
        <f>SUM(L128:N128)</f>
        <v>3.2688793537856915</v>
      </c>
    </row>
    <row r="129" spans="1:15" s="236" customFormat="1" x14ac:dyDescent="0.2">
      <c r="A129" s="237" t="str">
        <f>name!E$5</f>
        <v>Professional occupations</v>
      </c>
      <c r="B129" s="302">
        <v>2.1882660497745658</v>
      </c>
      <c r="C129" s="302">
        <v>0.28103625981193475</v>
      </c>
      <c r="D129" s="302">
        <v>0</v>
      </c>
      <c r="E129" s="302">
        <f t="shared" ref="E129:E136" si="63">SUM(B129:D129)</f>
        <v>2.4693023095865008</v>
      </c>
      <c r="F129" s="303"/>
      <c r="G129" s="302">
        <v>2.4370073718115099</v>
      </c>
      <c r="H129" s="302">
        <v>0.27886099325960179</v>
      </c>
      <c r="I129" s="302">
        <v>0.10579916696283954</v>
      </c>
      <c r="J129" s="302">
        <f t="shared" ref="J129:J131" si="64">SUM(G129:I129)</f>
        <v>2.8216675320339513</v>
      </c>
      <c r="K129" s="303"/>
      <c r="L129" s="302">
        <v>3.5408101387259157</v>
      </c>
      <c r="M129" s="302">
        <v>0.40379517345272486</v>
      </c>
      <c r="N129" s="302">
        <v>0.11437363970357171</v>
      </c>
      <c r="O129" s="302">
        <f t="shared" ref="O129:O136" si="65">SUM(L129:N129)</f>
        <v>4.0589789518822119</v>
      </c>
    </row>
    <row r="130" spans="1:15" s="236" customFormat="1" x14ac:dyDescent="0.2">
      <c r="A130" s="237" t="str">
        <f>name!E$6</f>
        <v>Associate professional occupations</v>
      </c>
      <c r="B130" s="302">
        <v>2.3282746735916717</v>
      </c>
      <c r="C130" s="302">
        <v>0.35478625423653354</v>
      </c>
      <c r="D130" s="302">
        <v>0</v>
      </c>
      <c r="E130" s="302">
        <f t="shared" si="63"/>
        <v>2.6830609278282052</v>
      </c>
      <c r="F130" s="303"/>
      <c r="G130" s="302">
        <v>2.273936710890526</v>
      </c>
      <c r="H130" s="302">
        <v>0.22861718160425307</v>
      </c>
      <c r="I130" s="302">
        <v>7.0115966390821252E-2</v>
      </c>
      <c r="J130" s="302">
        <f t="shared" si="64"/>
        <v>2.5726698588856003</v>
      </c>
      <c r="K130" s="303"/>
      <c r="L130" s="302">
        <v>2.8985170842862416</v>
      </c>
      <c r="M130" s="302">
        <v>0.3128492241038815</v>
      </c>
      <c r="N130" s="302">
        <v>8.8244507309861608E-2</v>
      </c>
      <c r="O130" s="302">
        <f t="shared" si="65"/>
        <v>3.2996108156999848</v>
      </c>
    </row>
    <row r="131" spans="1:15" s="236" customFormat="1" x14ac:dyDescent="0.2">
      <c r="A131" s="237" t="str">
        <f>name!E$7</f>
        <v>Administrative and secretarial occupations</v>
      </c>
      <c r="B131" s="302">
        <v>0.98193619821660028</v>
      </c>
      <c r="C131" s="302">
        <v>0.32660485010971108</v>
      </c>
      <c r="D131" s="302">
        <v>0</v>
      </c>
      <c r="E131" s="302">
        <f t="shared" si="63"/>
        <v>1.3085410483263114</v>
      </c>
      <c r="F131" s="303"/>
      <c r="G131" s="302">
        <v>0.66855635229401855</v>
      </c>
      <c r="H131" s="302">
        <v>0.31159193977044458</v>
      </c>
      <c r="I131" s="302">
        <v>1.5526539032081097E-2</v>
      </c>
      <c r="J131" s="302">
        <f t="shared" si="64"/>
        <v>0.9956748310965442</v>
      </c>
      <c r="K131" s="303"/>
      <c r="L131" s="302">
        <v>0.71432609130058877</v>
      </c>
      <c r="M131" s="302">
        <v>0.34003134679826247</v>
      </c>
      <c r="N131" s="302">
        <v>2.2222923224702262E-2</v>
      </c>
      <c r="O131" s="302">
        <f t="shared" si="65"/>
        <v>1.0765803613235534</v>
      </c>
    </row>
    <row r="132" spans="1:15" s="236" customFormat="1" x14ac:dyDescent="0.2">
      <c r="A132" s="237" t="str">
        <f>name!E$8</f>
        <v>Skilled trades occupations</v>
      </c>
      <c r="B132" s="302">
        <v>0.80553774868300798</v>
      </c>
      <c r="C132" s="302">
        <v>0.13335908499143692</v>
      </c>
      <c r="D132" s="302">
        <v>0</v>
      </c>
      <c r="E132" s="302">
        <f t="shared" si="63"/>
        <v>0.93889683367444488</v>
      </c>
      <c r="F132" s="303"/>
      <c r="G132" s="302">
        <v>0.71637212586046362</v>
      </c>
      <c r="H132" s="302">
        <v>0.18601160128264427</v>
      </c>
      <c r="I132" s="302">
        <v>0.57880142440877558</v>
      </c>
      <c r="J132" s="302">
        <f>SUM(G132:I132)</f>
        <v>1.4811851515518835</v>
      </c>
      <c r="K132" s="303"/>
      <c r="L132" s="302">
        <v>0.95570133926396716</v>
      </c>
      <c r="M132" s="302">
        <v>0.15402174027658128</v>
      </c>
      <c r="N132" s="302">
        <v>0.59566667508755333</v>
      </c>
      <c r="O132" s="302">
        <f t="shared" si="65"/>
        <v>1.7053897546281016</v>
      </c>
    </row>
    <row r="133" spans="1:15" s="236" customFormat="1" x14ac:dyDescent="0.2">
      <c r="A133" s="237" t="str">
        <f>name!E$9</f>
        <v>Caring, leisure and other service occupations</v>
      </c>
      <c r="B133" s="302">
        <v>0.35403810890820797</v>
      </c>
      <c r="C133" s="302">
        <v>9.3985506813917125E-2</v>
      </c>
      <c r="D133" s="302">
        <v>0</v>
      </c>
      <c r="E133" s="302">
        <f t="shared" si="63"/>
        <v>0.44802361572212512</v>
      </c>
      <c r="F133" s="303"/>
      <c r="G133" s="302">
        <v>0.3425799198482109</v>
      </c>
      <c r="H133" s="302">
        <v>9.5200558096891416E-2</v>
      </c>
      <c r="I133" s="302">
        <v>1.2593034373499151E-2</v>
      </c>
      <c r="J133" s="302">
        <f t="shared" ref="J133:J136" si="66">SUM(G133:I133)</f>
        <v>0.45037351231860145</v>
      </c>
      <c r="K133" s="303"/>
      <c r="L133" s="302">
        <v>0.52346535749932677</v>
      </c>
      <c r="M133" s="302">
        <v>0.18284594228516121</v>
      </c>
      <c r="N133" s="302">
        <v>1.8689108504540253E-2</v>
      </c>
      <c r="O133" s="302">
        <f t="shared" si="65"/>
        <v>0.72500040828902823</v>
      </c>
    </row>
    <row r="134" spans="1:15" s="236" customFormat="1" x14ac:dyDescent="0.2">
      <c r="A134" s="237" t="str">
        <f>name!E$10</f>
        <v>Sales and customer service occupations</v>
      </c>
      <c r="B134" s="302">
        <v>0.30399645684438475</v>
      </c>
      <c r="C134" s="302">
        <v>0.16241520937876722</v>
      </c>
      <c r="D134" s="302">
        <v>0</v>
      </c>
      <c r="E134" s="302">
        <f t="shared" si="63"/>
        <v>0.466411666223152</v>
      </c>
      <c r="F134" s="303"/>
      <c r="G134" s="302">
        <v>0.26483956689588845</v>
      </c>
      <c r="H134" s="302">
        <v>0.12599338080300501</v>
      </c>
      <c r="I134" s="302">
        <v>5.7341581464530625E-2</v>
      </c>
      <c r="J134" s="302">
        <f t="shared" si="66"/>
        <v>0.44817452916342404</v>
      </c>
      <c r="K134" s="303"/>
      <c r="L134" s="302">
        <v>0.38920414153934429</v>
      </c>
      <c r="M134" s="302">
        <v>0.17621287243117054</v>
      </c>
      <c r="N134" s="302">
        <v>5.4196582651801974E-2</v>
      </c>
      <c r="O134" s="302">
        <f t="shared" si="65"/>
        <v>0.61961359662231674</v>
      </c>
    </row>
    <row r="135" spans="1:15" s="236" customFormat="1" x14ac:dyDescent="0.2">
      <c r="A135" s="237" t="str">
        <f>name!E$11</f>
        <v>Process, plant and machine operatives</v>
      </c>
      <c r="B135" s="302">
        <v>2.4775609642439527</v>
      </c>
      <c r="C135" s="302">
        <v>0.138773312842432</v>
      </c>
      <c r="D135" s="302">
        <v>0</v>
      </c>
      <c r="E135" s="302">
        <f t="shared" si="63"/>
        <v>2.6163342770863847</v>
      </c>
      <c r="F135" s="303"/>
      <c r="G135" s="302">
        <v>2.2578838916574631</v>
      </c>
      <c r="H135" s="302">
        <v>0.20194731616028461</v>
      </c>
      <c r="I135" s="302">
        <v>0.12548077532970436</v>
      </c>
      <c r="J135" s="302">
        <f t="shared" si="66"/>
        <v>2.5853119831474523</v>
      </c>
      <c r="K135" s="303"/>
      <c r="L135" s="302">
        <v>2.6793531446048227</v>
      </c>
      <c r="M135" s="302">
        <v>0.11959112334803952</v>
      </c>
      <c r="N135" s="302">
        <v>0.12841996968675282</v>
      </c>
      <c r="O135" s="302">
        <f t="shared" si="65"/>
        <v>2.927364237639615</v>
      </c>
    </row>
    <row r="136" spans="1:15" s="236" customFormat="1" x14ac:dyDescent="0.2">
      <c r="A136" s="237" t="str">
        <f>name!E$12</f>
        <v>Elementary occupations</v>
      </c>
      <c r="B136" s="302">
        <v>2.4688674206618861</v>
      </c>
      <c r="C136" s="302">
        <v>0.36647606445441</v>
      </c>
      <c r="D136" s="302">
        <v>0</v>
      </c>
      <c r="E136" s="302">
        <f t="shared" si="63"/>
        <v>2.835343485116296</v>
      </c>
      <c r="F136" s="303"/>
      <c r="G136" s="302">
        <v>2.4082966478296082</v>
      </c>
      <c r="H136" s="302">
        <v>0.18528734193820437</v>
      </c>
      <c r="I136" s="302">
        <v>7.3925944541982688E-2</v>
      </c>
      <c r="J136" s="302">
        <f t="shared" si="66"/>
        <v>2.6675099343097952</v>
      </c>
      <c r="K136" s="303"/>
      <c r="L136" s="302">
        <v>2.7161715519555552</v>
      </c>
      <c r="M136" s="302">
        <v>0.40440064830013922</v>
      </c>
      <c r="N136" s="302">
        <v>0.10601031987381168</v>
      </c>
      <c r="O136" s="302">
        <f t="shared" si="65"/>
        <v>3.2265825201295062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13.884752572108138</v>
      </c>
      <c r="C138" s="311">
        <f t="shared" ref="C138:E138" si="67">SUM(C128:C136)</f>
        <v>1.9602474278918658</v>
      </c>
      <c r="D138" s="311">
        <f t="shared" si="67"/>
        <v>0</v>
      </c>
      <c r="E138" s="311">
        <f t="shared" si="67"/>
        <v>15.845000000000004</v>
      </c>
      <c r="F138" s="311"/>
      <c r="G138" s="311">
        <f t="shared" ref="G138:J138" si="68">SUM(G128:G136)</f>
        <v>13.566489202630429</v>
      </c>
      <c r="H138" s="311">
        <f t="shared" si="68"/>
        <v>1.7708470419338853</v>
      </c>
      <c r="I138" s="311">
        <f t="shared" si="68"/>
        <v>1.3876637554356976</v>
      </c>
      <c r="J138" s="311">
        <f t="shared" si="68"/>
        <v>16.725000000000012</v>
      </c>
      <c r="K138" s="311"/>
      <c r="L138" s="311">
        <f t="shared" ref="L138:O138" si="69">SUM(L128:L136)</f>
        <v>17.082170159844342</v>
      </c>
      <c r="M138" s="311">
        <f t="shared" si="69"/>
        <v>2.2790900564878642</v>
      </c>
      <c r="N138" s="311">
        <f t="shared" si="69"/>
        <v>1.5467397836678047</v>
      </c>
      <c r="O138" s="311">
        <f t="shared" si="69"/>
        <v>20.908000000000008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14.802363795996715</v>
      </c>
      <c r="C145" s="302">
        <v>1.3401639716450793</v>
      </c>
      <c r="D145" s="302">
        <v>5.5764034324191973</v>
      </c>
      <c r="E145" s="302">
        <f>SUM(B145:D145)</f>
        <v>21.718931200060993</v>
      </c>
      <c r="F145" s="303"/>
      <c r="G145" s="302">
        <v>23.268161683132234</v>
      </c>
      <c r="H145" s="302">
        <v>3.8117445145230051</v>
      </c>
      <c r="I145" s="302">
        <v>6.0896376199133417</v>
      </c>
      <c r="J145" s="302">
        <f>SUM(G145:I145)</f>
        <v>33.169543817568581</v>
      </c>
      <c r="K145" s="303"/>
      <c r="L145" s="302">
        <v>26.698046063301511</v>
      </c>
      <c r="M145" s="302">
        <v>4.528608244299881</v>
      </c>
      <c r="N145" s="302">
        <v>8.1800380165924267</v>
      </c>
      <c r="O145" s="302">
        <f>SUM(L145:N145)</f>
        <v>39.40669232419382</v>
      </c>
    </row>
    <row r="146" spans="1:15" s="236" customFormat="1" x14ac:dyDescent="0.2">
      <c r="A146" s="237" t="str">
        <f>name!E$5</f>
        <v>Professional occupations</v>
      </c>
      <c r="B146" s="302">
        <v>22.321615860622909</v>
      </c>
      <c r="C146" s="302">
        <v>1.2108648645261422</v>
      </c>
      <c r="D146" s="302">
        <v>3.0471566851104446</v>
      </c>
      <c r="E146" s="302">
        <f t="shared" ref="E146:E153" si="70">SUM(B146:D146)</f>
        <v>26.579637410259494</v>
      </c>
      <c r="F146" s="303"/>
      <c r="G146" s="302">
        <v>39.460981573132685</v>
      </c>
      <c r="H146" s="302">
        <v>3.0666385062752699</v>
      </c>
      <c r="I146" s="302">
        <v>2.8299861685198588</v>
      </c>
      <c r="J146" s="302">
        <f t="shared" ref="J146:J148" si="71">SUM(G146:I146)</f>
        <v>45.357606247927812</v>
      </c>
      <c r="K146" s="303"/>
      <c r="L146" s="302">
        <v>64.930491173243809</v>
      </c>
      <c r="M146" s="302">
        <v>4.0360817630123575</v>
      </c>
      <c r="N146" s="302">
        <v>2.6295746039626327</v>
      </c>
      <c r="O146" s="302">
        <f t="shared" ref="O146:O153" si="72">SUM(L146:N146)</f>
        <v>71.596147540218809</v>
      </c>
    </row>
    <row r="147" spans="1:15" s="236" customFormat="1" x14ac:dyDescent="0.2">
      <c r="A147" s="237" t="str">
        <f>name!E$6</f>
        <v>Associate professional occupations</v>
      </c>
      <c r="B147" s="302">
        <v>11.966419698293251</v>
      </c>
      <c r="C147" s="302">
        <v>1.2304977670933348</v>
      </c>
      <c r="D147" s="302">
        <v>1.5134544946162909</v>
      </c>
      <c r="E147" s="302">
        <f t="shared" si="70"/>
        <v>14.710371960002876</v>
      </c>
      <c r="F147" s="303"/>
      <c r="G147" s="302">
        <v>20.000615944464577</v>
      </c>
      <c r="H147" s="302">
        <v>2.6971293251067121</v>
      </c>
      <c r="I147" s="302">
        <v>1.2669154252542048</v>
      </c>
      <c r="J147" s="302">
        <f t="shared" si="71"/>
        <v>23.964660694825493</v>
      </c>
      <c r="K147" s="303"/>
      <c r="L147" s="302">
        <v>27.906409882249491</v>
      </c>
      <c r="M147" s="302">
        <v>2.8575951753201916</v>
      </c>
      <c r="N147" s="302">
        <v>1.6768517902076301</v>
      </c>
      <c r="O147" s="302">
        <f t="shared" si="72"/>
        <v>32.440856847777312</v>
      </c>
    </row>
    <row r="148" spans="1:15" s="236" customFormat="1" x14ac:dyDescent="0.2">
      <c r="A148" s="237" t="str">
        <f>name!E$7</f>
        <v>Administrative and secretarial occupations</v>
      </c>
      <c r="B148" s="302">
        <v>9.2328165044030683</v>
      </c>
      <c r="C148" s="302">
        <v>7.2526309651439878</v>
      </c>
      <c r="D148" s="302">
        <v>1.7412303083832852</v>
      </c>
      <c r="E148" s="302">
        <f t="shared" si="70"/>
        <v>18.226677777930341</v>
      </c>
      <c r="F148" s="303"/>
      <c r="G148" s="302">
        <v>12.418319488925698</v>
      </c>
      <c r="H148" s="302">
        <v>10.583871444431292</v>
      </c>
      <c r="I148" s="302">
        <v>1.1542194535250079</v>
      </c>
      <c r="J148" s="302">
        <f t="shared" si="71"/>
        <v>24.156410386882001</v>
      </c>
      <c r="K148" s="303"/>
      <c r="L148" s="302">
        <v>11.593388992373354</v>
      </c>
      <c r="M148" s="302">
        <v>13.542058807166606</v>
      </c>
      <c r="N148" s="302">
        <v>0.75943501630510268</v>
      </c>
      <c r="O148" s="302">
        <f t="shared" si="72"/>
        <v>25.894882815845062</v>
      </c>
    </row>
    <row r="149" spans="1:15" s="236" customFormat="1" x14ac:dyDescent="0.2">
      <c r="A149" s="237" t="str">
        <f>name!E$8</f>
        <v>Skilled trades occupations</v>
      </c>
      <c r="B149" s="302">
        <v>49.534749093905759</v>
      </c>
      <c r="C149" s="302">
        <v>3.9225430617182457</v>
      </c>
      <c r="D149" s="302">
        <v>122.36751298335261</v>
      </c>
      <c r="E149" s="302">
        <f t="shared" si="70"/>
        <v>175.82480513897661</v>
      </c>
      <c r="F149" s="303"/>
      <c r="G149" s="302">
        <v>56.916789003441878</v>
      </c>
      <c r="H149" s="302">
        <v>5.1438782245550057</v>
      </c>
      <c r="I149" s="302">
        <v>73.289589636144228</v>
      </c>
      <c r="J149" s="302">
        <f>SUM(G149:I149)</f>
        <v>135.3502568641411</v>
      </c>
      <c r="K149" s="303"/>
      <c r="L149" s="302">
        <v>58.29123593435714</v>
      </c>
      <c r="M149" s="302">
        <v>9.4438696177226937</v>
      </c>
      <c r="N149" s="302">
        <v>96.332712718099884</v>
      </c>
      <c r="O149" s="302">
        <f t="shared" si="72"/>
        <v>164.06781827017971</v>
      </c>
    </row>
    <row r="150" spans="1:15" s="236" customFormat="1" x14ac:dyDescent="0.2">
      <c r="A150" s="237" t="str">
        <f>name!E$9</f>
        <v>Caring, leisure and other service occupations</v>
      </c>
      <c r="B150" s="302">
        <v>0.70685946745085215</v>
      </c>
      <c r="C150" s="302">
        <v>0.18431729546526332</v>
      </c>
      <c r="D150" s="302">
        <v>7.0355057576278024E-2</v>
      </c>
      <c r="E150" s="302">
        <f t="shared" si="70"/>
        <v>0.9615318204923935</v>
      </c>
      <c r="F150" s="303"/>
      <c r="G150" s="302">
        <v>1.0887143811434892</v>
      </c>
      <c r="H150" s="302">
        <v>0.40258959320117649</v>
      </c>
      <c r="I150" s="302">
        <v>6.1459195175471777E-2</v>
      </c>
      <c r="J150" s="302">
        <f t="shared" ref="J150:J153" si="73">SUM(G150:I150)</f>
        <v>1.5527631695201374</v>
      </c>
      <c r="K150" s="303"/>
      <c r="L150" s="302">
        <v>1.1647127955151326</v>
      </c>
      <c r="M150" s="302">
        <v>0.35047883293791382</v>
      </c>
      <c r="N150" s="302">
        <v>9.3111133236713953E-2</v>
      </c>
      <c r="O150" s="302">
        <f t="shared" si="72"/>
        <v>1.6083027616897605</v>
      </c>
    </row>
    <row r="151" spans="1:15" s="236" customFormat="1" x14ac:dyDescent="0.2">
      <c r="A151" s="237" t="str">
        <f>name!E$10</f>
        <v>Sales and customer service occupations</v>
      </c>
      <c r="B151" s="302">
        <v>1.8480849315060814</v>
      </c>
      <c r="C151" s="302">
        <v>0.79873820203395662</v>
      </c>
      <c r="D151" s="302">
        <v>0.42070976594342752</v>
      </c>
      <c r="E151" s="302">
        <f t="shared" si="70"/>
        <v>3.0675328994834654</v>
      </c>
      <c r="F151" s="303"/>
      <c r="G151" s="302">
        <v>2.5620317485454591</v>
      </c>
      <c r="H151" s="302">
        <v>1.414663387918129</v>
      </c>
      <c r="I151" s="302">
        <v>0.30921152127884566</v>
      </c>
      <c r="J151" s="302">
        <f t="shared" si="73"/>
        <v>4.2859066577424336</v>
      </c>
      <c r="K151" s="303"/>
      <c r="L151" s="302">
        <v>3.3366979787298385</v>
      </c>
      <c r="M151" s="302">
        <v>1.7104705555809079</v>
      </c>
      <c r="N151" s="302">
        <v>0.36892816998356032</v>
      </c>
      <c r="O151" s="302">
        <f t="shared" si="72"/>
        <v>5.416096704294306</v>
      </c>
    </row>
    <row r="152" spans="1:15" s="236" customFormat="1" x14ac:dyDescent="0.2">
      <c r="A152" s="237" t="str">
        <f>name!E$11</f>
        <v>Process, plant and machine operatives</v>
      </c>
      <c r="B152" s="302">
        <v>9.6494524690813215</v>
      </c>
      <c r="C152" s="302">
        <v>0.62895124992626483</v>
      </c>
      <c r="D152" s="302">
        <v>5.3558079176646141</v>
      </c>
      <c r="E152" s="302">
        <f t="shared" si="70"/>
        <v>15.634211636672202</v>
      </c>
      <c r="F152" s="303"/>
      <c r="G152" s="302">
        <v>11.314867739054119</v>
      </c>
      <c r="H152" s="302">
        <v>1.4499441408680631</v>
      </c>
      <c r="I152" s="302">
        <v>4.4635773491614668</v>
      </c>
      <c r="J152" s="302">
        <f t="shared" si="73"/>
        <v>17.228389229083646</v>
      </c>
      <c r="K152" s="303"/>
      <c r="L152" s="302">
        <v>12.149501152358773</v>
      </c>
      <c r="M152" s="302">
        <v>1.5442108675294994</v>
      </c>
      <c r="N152" s="302">
        <v>7.6605315097773214</v>
      </c>
      <c r="O152" s="302">
        <f t="shared" si="72"/>
        <v>21.354243529665595</v>
      </c>
    </row>
    <row r="153" spans="1:15" s="236" customFormat="1" x14ac:dyDescent="0.2">
      <c r="A153" s="237" t="str">
        <f>name!E$12</f>
        <v>Elementary occupations</v>
      </c>
      <c r="B153" s="302">
        <v>5.3492048793282336</v>
      </c>
      <c r="C153" s="302">
        <v>2.0762282039275388</v>
      </c>
      <c r="D153" s="302">
        <v>5.2838670728655064</v>
      </c>
      <c r="E153" s="302">
        <f t="shared" si="70"/>
        <v>12.709300156121278</v>
      </c>
      <c r="F153" s="303"/>
      <c r="G153" s="302">
        <v>5.923710574738025</v>
      </c>
      <c r="H153" s="302">
        <v>3.1324762673862461</v>
      </c>
      <c r="I153" s="302">
        <v>3.6712760901838655</v>
      </c>
      <c r="J153" s="302">
        <f t="shared" si="73"/>
        <v>12.727462932308136</v>
      </c>
      <c r="K153" s="303"/>
      <c r="L153" s="302">
        <v>8.0697471238577361</v>
      </c>
      <c r="M153" s="302">
        <v>4.3572868136421672</v>
      </c>
      <c r="N153" s="302">
        <v>5.4179252686362069</v>
      </c>
      <c r="O153" s="302">
        <f t="shared" si="72"/>
        <v>17.84495920613611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125.4115667005882</v>
      </c>
      <c r="C155" s="311">
        <f t="shared" ref="C155:E155" si="74">SUM(C145:C153)</f>
        <v>18.64493558147981</v>
      </c>
      <c r="D155" s="311">
        <f t="shared" si="74"/>
        <v>145.37649771793167</v>
      </c>
      <c r="E155" s="311">
        <f t="shared" si="74"/>
        <v>289.43299999999965</v>
      </c>
      <c r="F155" s="311"/>
      <c r="G155" s="311">
        <f t="shared" ref="G155:J155" si="75">SUM(G145:G153)</f>
        <v>172.95419213657817</v>
      </c>
      <c r="H155" s="311">
        <f t="shared" si="75"/>
        <v>31.702935404264899</v>
      </c>
      <c r="I155" s="311">
        <f t="shared" si="75"/>
        <v>93.135872459156289</v>
      </c>
      <c r="J155" s="311">
        <f t="shared" si="75"/>
        <v>297.79299999999932</v>
      </c>
      <c r="K155" s="311"/>
      <c r="L155" s="311">
        <f t="shared" ref="L155:O155" si="76">SUM(L145:L153)</f>
        <v>214.14023109598676</v>
      </c>
      <c r="M155" s="311">
        <f t="shared" si="76"/>
        <v>42.370660677212221</v>
      </c>
      <c r="N155" s="311">
        <f t="shared" si="76"/>
        <v>123.11910822680149</v>
      </c>
      <c r="O155" s="311">
        <f t="shared" si="76"/>
        <v>379.63000000000045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70.661211927793303</v>
      </c>
      <c r="C162" s="302">
        <v>5.4133983706655968</v>
      </c>
      <c r="D162" s="302">
        <v>16.901739548413261</v>
      </c>
      <c r="E162" s="302">
        <f>SUM(B162:D162)</f>
        <v>92.976349846872168</v>
      </c>
      <c r="F162" s="303"/>
      <c r="G162" s="302">
        <v>83.400165130999412</v>
      </c>
      <c r="H162" s="302">
        <v>8.2873695301105919</v>
      </c>
      <c r="I162" s="302">
        <v>9.5712291247865267</v>
      </c>
      <c r="J162" s="302">
        <f>SUM(G162:I162)</f>
        <v>101.25876378589653</v>
      </c>
      <c r="K162" s="303"/>
      <c r="L162" s="302">
        <v>84.063907532710516</v>
      </c>
      <c r="M162" s="302">
        <v>7.8568474668387074</v>
      </c>
      <c r="N162" s="302">
        <v>10.232934157396983</v>
      </c>
      <c r="O162" s="302">
        <f>SUM(L162:N162)</f>
        <v>102.1536891569462</v>
      </c>
    </row>
    <row r="163" spans="1:15" s="236" customFormat="1" x14ac:dyDescent="0.2">
      <c r="A163" s="237" t="str">
        <f>name!E$5</f>
        <v>Professional occupations</v>
      </c>
      <c r="B163" s="302">
        <v>55.110414509235646</v>
      </c>
      <c r="C163" s="302">
        <v>7.3271791769496817</v>
      </c>
      <c r="D163" s="302">
        <v>3.9586841673762425</v>
      </c>
      <c r="E163" s="302">
        <f t="shared" ref="E163:E170" si="77">SUM(B163:D163)</f>
        <v>66.396277853561571</v>
      </c>
      <c r="F163" s="303"/>
      <c r="G163" s="302">
        <v>71.071777727411941</v>
      </c>
      <c r="H163" s="302">
        <v>9.556137522015085</v>
      </c>
      <c r="I163" s="302">
        <v>2.418432511911472</v>
      </c>
      <c r="J163" s="302">
        <f t="shared" ref="J163:J165" si="78">SUM(G163:I163)</f>
        <v>83.046347761338495</v>
      </c>
      <c r="K163" s="303"/>
      <c r="L163" s="302">
        <v>90.225298734115114</v>
      </c>
      <c r="M163" s="302">
        <v>9.1720518946971712</v>
      </c>
      <c r="N163" s="302">
        <v>1.8655362799859923</v>
      </c>
      <c r="O163" s="302">
        <f t="shared" ref="O163:O170" si="79">SUM(L163:N163)</f>
        <v>101.26288690879828</v>
      </c>
    </row>
    <row r="164" spans="1:15" s="236" customFormat="1" x14ac:dyDescent="0.2">
      <c r="A164" s="237" t="str">
        <f>name!E$6</f>
        <v>Associate professional occupations</v>
      </c>
      <c r="B164" s="302">
        <v>52.081563788687625</v>
      </c>
      <c r="C164" s="302">
        <v>12.674734866089654</v>
      </c>
      <c r="D164" s="302">
        <v>3.6932036489136553</v>
      </c>
      <c r="E164" s="302">
        <f t="shared" si="77"/>
        <v>68.449502303690934</v>
      </c>
      <c r="F164" s="303"/>
      <c r="G164" s="302">
        <v>62.37662079909154</v>
      </c>
      <c r="H164" s="302">
        <v>14.014087577483672</v>
      </c>
      <c r="I164" s="302">
        <v>1.918958784581126</v>
      </c>
      <c r="J164" s="302">
        <f t="shared" si="78"/>
        <v>78.309667161156341</v>
      </c>
      <c r="K164" s="303"/>
      <c r="L164" s="302">
        <v>70.288107246113711</v>
      </c>
      <c r="M164" s="302">
        <v>12.083443795344765</v>
      </c>
      <c r="N164" s="302">
        <v>1.7150787419237634</v>
      </c>
      <c r="O164" s="302">
        <f t="shared" si="79"/>
        <v>84.086629783382236</v>
      </c>
    </row>
    <row r="165" spans="1:15" s="236" customFormat="1" x14ac:dyDescent="0.2">
      <c r="A165" s="237" t="str">
        <f>name!E$7</f>
        <v>Administrative and secretarial occupations</v>
      </c>
      <c r="B165" s="302">
        <v>38.91206219027351</v>
      </c>
      <c r="C165" s="302">
        <v>16.590462023137651</v>
      </c>
      <c r="D165" s="302">
        <v>1.0295490896172022</v>
      </c>
      <c r="E165" s="302">
        <f t="shared" si="77"/>
        <v>56.532073303028369</v>
      </c>
      <c r="F165" s="303"/>
      <c r="G165" s="302">
        <v>40.171879905579758</v>
      </c>
      <c r="H165" s="302">
        <v>16.97505289362342</v>
      </c>
      <c r="I165" s="302">
        <v>0.64442681158588189</v>
      </c>
      <c r="J165" s="302">
        <f t="shared" si="78"/>
        <v>57.791359610789058</v>
      </c>
      <c r="K165" s="303"/>
      <c r="L165" s="302">
        <v>41.755014768885268</v>
      </c>
      <c r="M165" s="302">
        <v>13.315452038187868</v>
      </c>
      <c r="N165" s="302">
        <v>0.52845889332451179</v>
      </c>
      <c r="O165" s="302">
        <f t="shared" si="79"/>
        <v>55.598925700397643</v>
      </c>
    </row>
    <row r="166" spans="1:15" s="236" customFormat="1" x14ac:dyDescent="0.2">
      <c r="A166" s="237" t="str">
        <f>name!E$8</f>
        <v>Skilled trades occupations</v>
      </c>
      <c r="B166" s="302">
        <v>28.977632648089056</v>
      </c>
      <c r="C166" s="302">
        <v>5.2397095240410998</v>
      </c>
      <c r="D166" s="302">
        <v>8.6560992576745068</v>
      </c>
      <c r="E166" s="302">
        <f t="shared" si="77"/>
        <v>42.873441429804664</v>
      </c>
      <c r="F166" s="303"/>
      <c r="G166" s="302">
        <v>25.514502872761817</v>
      </c>
      <c r="H166" s="302">
        <v>4.2456808526564496</v>
      </c>
      <c r="I166" s="302">
        <v>3.6442747332003984</v>
      </c>
      <c r="J166" s="302">
        <f>SUM(G166:I166)</f>
        <v>33.404458458618663</v>
      </c>
      <c r="K166" s="303"/>
      <c r="L166" s="302">
        <v>25.198439019903606</v>
      </c>
      <c r="M166" s="302">
        <v>4.6715668744790513</v>
      </c>
      <c r="N166" s="302">
        <v>4.1564944917391218</v>
      </c>
      <c r="O166" s="302">
        <f t="shared" si="79"/>
        <v>34.026500386121782</v>
      </c>
    </row>
    <row r="167" spans="1:15" s="236" customFormat="1" x14ac:dyDescent="0.2">
      <c r="A167" s="237" t="str">
        <f>name!E$9</f>
        <v>Caring, leisure and other service occupations</v>
      </c>
      <c r="B167" s="302">
        <v>3.7503972775879801</v>
      </c>
      <c r="C167" s="302">
        <v>1.6699728730676677</v>
      </c>
      <c r="D167" s="302">
        <v>0.54504842923023955</v>
      </c>
      <c r="E167" s="302">
        <f t="shared" si="77"/>
        <v>5.9654185798858874</v>
      </c>
      <c r="F167" s="303"/>
      <c r="G167" s="302">
        <v>3.726006399524886</v>
      </c>
      <c r="H167" s="302">
        <v>1.3669326213334119</v>
      </c>
      <c r="I167" s="302">
        <v>0.43076079699703157</v>
      </c>
      <c r="J167" s="302">
        <f t="shared" ref="J167:J170" si="80">SUM(G167:I167)</f>
        <v>5.5236998178553289</v>
      </c>
      <c r="K167" s="303"/>
      <c r="L167" s="302">
        <v>4.2060134808619631</v>
      </c>
      <c r="M167" s="302">
        <v>0.83904350085410317</v>
      </c>
      <c r="N167" s="302">
        <v>0.78627390100895544</v>
      </c>
      <c r="O167" s="302">
        <f t="shared" si="79"/>
        <v>5.8313308827250214</v>
      </c>
    </row>
    <row r="168" spans="1:15" s="236" customFormat="1" x14ac:dyDescent="0.2">
      <c r="A168" s="237" t="str">
        <f>name!E$10</f>
        <v>Sales and customer service occupations</v>
      </c>
      <c r="B168" s="302">
        <v>57.737949801122184</v>
      </c>
      <c r="C168" s="302">
        <v>168.0060383253012</v>
      </c>
      <c r="D168" s="302">
        <v>9.2745904933941983</v>
      </c>
      <c r="E168" s="302">
        <f t="shared" si="77"/>
        <v>235.01857861981759</v>
      </c>
      <c r="F168" s="303"/>
      <c r="G168" s="302">
        <v>53.36328766154471</v>
      </c>
      <c r="H168" s="302">
        <v>142.89889574190565</v>
      </c>
      <c r="I168" s="302">
        <v>3.0816240416263083</v>
      </c>
      <c r="J168" s="302">
        <f t="shared" si="80"/>
        <v>199.34380744507666</v>
      </c>
      <c r="K168" s="303"/>
      <c r="L168" s="302">
        <v>41.363839151172918</v>
      </c>
      <c r="M168" s="302">
        <v>132.82286474579107</v>
      </c>
      <c r="N168" s="302">
        <v>2.1633176509436969</v>
      </c>
      <c r="O168" s="302">
        <f t="shared" si="79"/>
        <v>176.35002154790769</v>
      </c>
    </row>
    <row r="169" spans="1:15" s="236" customFormat="1" x14ac:dyDescent="0.2">
      <c r="A169" s="237" t="str">
        <f>name!E$11</f>
        <v>Process, plant and machine operatives</v>
      </c>
      <c r="B169" s="302">
        <v>22.724251462187119</v>
      </c>
      <c r="C169" s="302">
        <v>5.3097061570670556</v>
      </c>
      <c r="D169" s="302">
        <v>1.9485145349274104</v>
      </c>
      <c r="E169" s="302">
        <f t="shared" si="77"/>
        <v>29.982472154181586</v>
      </c>
      <c r="F169" s="303"/>
      <c r="G169" s="302">
        <v>20.498297181608642</v>
      </c>
      <c r="H169" s="302">
        <v>5.2286944753318698</v>
      </c>
      <c r="I169" s="302">
        <v>1.0025908622151498</v>
      </c>
      <c r="J169" s="302">
        <f t="shared" si="80"/>
        <v>26.729582519155663</v>
      </c>
      <c r="K169" s="303"/>
      <c r="L169" s="302">
        <v>16.904759273043744</v>
      </c>
      <c r="M169" s="302">
        <v>6.235571054022496</v>
      </c>
      <c r="N169" s="302">
        <v>1.7394032855416046</v>
      </c>
      <c r="O169" s="302">
        <f t="shared" si="79"/>
        <v>24.879733612607847</v>
      </c>
    </row>
    <row r="170" spans="1:15" s="236" customFormat="1" x14ac:dyDescent="0.2">
      <c r="A170" s="237" t="str">
        <f>name!E$12</f>
        <v>Elementary occupations</v>
      </c>
      <c r="B170" s="302">
        <v>31.025974330683145</v>
      </c>
      <c r="C170" s="302">
        <v>35.763411277756525</v>
      </c>
      <c r="D170" s="302">
        <v>0.96150030071707671</v>
      </c>
      <c r="E170" s="302">
        <f t="shared" si="77"/>
        <v>67.75088590915675</v>
      </c>
      <c r="F170" s="303"/>
      <c r="G170" s="302">
        <v>26.533673092079919</v>
      </c>
      <c r="H170" s="302">
        <v>26.397865785979427</v>
      </c>
      <c r="I170" s="302">
        <v>0.35377456205396174</v>
      </c>
      <c r="J170" s="302">
        <f t="shared" si="80"/>
        <v>53.285313440113306</v>
      </c>
      <c r="K170" s="303"/>
      <c r="L170" s="302">
        <v>25.807355605082488</v>
      </c>
      <c r="M170" s="302">
        <v>21.417499119106676</v>
      </c>
      <c r="N170" s="302">
        <v>0.60842729692488406</v>
      </c>
      <c r="O170" s="302">
        <f t="shared" si="79"/>
        <v>47.833282021114051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360.98145793565953</v>
      </c>
      <c r="C172" s="311">
        <f t="shared" ref="C172:E172" si="81">SUM(C162:C170)</f>
        <v>257.99461259407616</v>
      </c>
      <c r="D172" s="311">
        <f t="shared" si="81"/>
        <v>46.968929470263795</v>
      </c>
      <c r="E172" s="311">
        <f t="shared" si="81"/>
        <v>665.94499999999948</v>
      </c>
      <c r="F172" s="311"/>
      <c r="G172" s="311">
        <f t="shared" ref="G172:J172" si="82">SUM(G162:G170)</f>
        <v>386.65621077060257</v>
      </c>
      <c r="H172" s="311">
        <f t="shared" si="82"/>
        <v>228.97071700043958</v>
      </c>
      <c r="I172" s="311">
        <f t="shared" si="82"/>
        <v>23.066072228957857</v>
      </c>
      <c r="J172" s="311">
        <f t="shared" si="82"/>
        <v>638.6930000000001</v>
      </c>
      <c r="K172" s="311"/>
      <c r="L172" s="311">
        <f t="shared" ref="L172:O172" si="83">SUM(L162:L170)</f>
        <v>399.81273481188924</v>
      </c>
      <c r="M172" s="311">
        <f t="shared" si="83"/>
        <v>208.41434048932192</v>
      </c>
      <c r="N172" s="311">
        <f t="shared" si="83"/>
        <v>23.795924698789513</v>
      </c>
      <c r="O172" s="311">
        <f t="shared" si="83"/>
        <v>632.02300000000082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16.996871299474563</v>
      </c>
      <c r="C179" s="302">
        <v>1.0309716597168572</v>
      </c>
      <c r="D179" s="302">
        <v>5.1815626661677383</v>
      </c>
      <c r="E179" s="302">
        <f>SUM(B179:D179)</f>
        <v>23.20940562535916</v>
      </c>
      <c r="F179" s="303"/>
      <c r="G179" s="302">
        <v>21.795647181917076</v>
      </c>
      <c r="H179" s="302">
        <v>2.2984347234852271</v>
      </c>
      <c r="I179" s="302">
        <v>5.6069917557902915</v>
      </c>
      <c r="J179" s="302">
        <f>SUM(G179:I179)</f>
        <v>29.701073661192595</v>
      </c>
      <c r="K179" s="303"/>
      <c r="L179" s="302">
        <v>21.849105952874638</v>
      </c>
      <c r="M179" s="302">
        <v>2.5560331208975176</v>
      </c>
      <c r="N179" s="302">
        <v>5.865573715005687</v>
      </c>
      <c r="O179" s="302">
        <f>SUM(L179:N179)</f>
        <v>30.270712788777843</v>
      </c>
    </row>
    <row r="180" spans="1:15" s="236" customFormat="1" x14ac:dyDescent="0.2">
      <c r="A180" s="237" t="str">
        <f>name!E$5</f>
        <v>Professional occupations</v>
      </c>
      <c r="B180" s="302">
        <v>19.499633985479054</v>
      </c>
      <c r="C180" s="302">
        <v>1.3995368288316454</v>
      </c>
      <c r="D180" s="302">
        <v>1.5696372813502364</v>
      </c>
      <c r="E180" s="302">
        <f t="shared" ref="E180:E187" si="84">SUM(B180:D180)</f>
        <v>22.468808095660936</v>
      </c>
      <c r="F180" s="303"/>
      <c r="G180" s="302">
        <v>29.045478104878544</v>
      </c>
      <c r="H180" s="302">
        <v>2.8309010740583314</v>
      </c>
      <c r="I180" s="302">
        <v>1.9291713998727111</v>
      </c>
      <c r="J180" s="302">
        <f t="shared" ref="J180:J182" si="85">SUM(G180:I180)</f>
        <v>33.805550578809587</v>
      </c>
      <c r="K180" s="303"/>
      <c r="L180" s="302">
        <v>42.120370091578152</v>
      </c>
      <c r="M180" s="302">
        <v>4.0728265776512167</v>
      </c>
      <c r="N180" s="302">
        <v>1.6121617613146457</v>
      </c>
      <c r="O180" s="302">
        <f t="shared" ref="O180:O187" si="86">SUM(L180:N180)</f>
        <v>47.805358430544011</v>
      </c>
    </row>
    <row r="181" spans="1:15" s="236" customFormat="1" x14ac:dyDescent="0.2">
      <c r="A181" s="237" t="str">
        <f>name!E$6</f>
        <v>Associate professional occupations</v>
      </c>
      <c r="B181" s="302">
        <v>23.155282740176943</v>
      </c>
      <c r="C181" s="302">
        <v>3.4537521748934261</v>
      </c>
      <c r="D181" s="302">
        <v>1.2072212955528068</v>
      </c>
      <c r="E181" s="302">
        <f t="shared" si="84"/>
        <v>27.816256210623177</v>
      </c>
      <c r="F181" s="303"/>
      <c r="G181" s="302">
        <v>30.676115492090641</v>
      </c>
      <c r="H181" s="302">
        <v>4.0871974200457801</v>
      </c>
      <c r="I181" s="302">
        <v>1.59165160280614</v>
      </c>
      <c r="J181" s="302">
        <f t="shared" si="85"/>
        <v>36.354964514942559</v>
      </c>
      <c r="K181" s="303"/>
      <c r="L181" s="302">
        <v>37.211445302982845</v>
      </c>
      <c r="M181" s="302">
        <v>4.5705201056389617</v>
      </c>
      <c r="N181" s="302">
        <v>1.6513873152287633</v>
      </c>
      <c r="O181" s="302">
        <f t="shared" si="86"/>
        <v>43.433352723850568</v>
      </c>
    </row>
    <row r="182" spans="1:15" s="236" customFormat="1" x14ac:dyDescent="0.2">
      <c r="A182" s="237" t="str">
        <f>name!E$7</f>
        <v>Administrative and secretarial occupations</v>
      </c>
      <c r="B182" s="302">
        <v>18.911098400743043</v>
      </c>
      <c r="C182" s="302">
        <v>4.8282785260032011</v>
      </c>
      <c r="D182" s="302">
        <v>0.80296482171050665</v>
      </c>
      <c r="E182" s="302">
        <f t="shared" si="84"/>
        <v>24.542341748456753</v>
      </c>
      <c r="F182" s="303"/>
      <c r="G182" s="302">
        <v>21.298520148149535</v>
      </c>
      <c r="H182" s="302">
        <v>8.0551026679777369</v>
      </c>
      <c r="I182" s="302">
        <v>0.7942401420797619</v>
      </c>
      <c r="J182" s="302">
        <f t="shared" si="85"/>
        <v>30.147862958207032</v>
      </c>
      <c r="K182" s="303"/>
      <c r="L182" s="302">
        <v>23.3745361811885</v>
      </c>
      <c r="M182" s="302">
        <v>8.0039966646344194</v>
      </c>
      <c r="N182" s="302">
        <v>0.73974742771397584</v>
      </c>
      <c r="O182" s="302">
        <f t="shared" si="86"/>
        <v>32.118280273536897</v>
      </c>
    </row>
    <row r="183" spans="1:15" s="236" customFormat="1" x14ac:dyDescent="0.2">
      <c r="A183" s="237" t="str">
        <f>name!E$8</f>
        <v>Skilled trades occupations</v>
      </c>
      <c r="B183" s="302">
        <v>9.785248127368332</v>
      </c>
      <c r="C183" s="302">
        <v>1.6500829711265814</v>
      </c>
      <c r="D183" s="302">
        <v>4.7708004839799658</v>
      </c>
      <c r="E183" s="302">
        <f t="shared" si="84"/>
        <v>16.206131582474878</v>
      </c>
      <c r="F183" s="303"/>
      <c r="G183" s="302">
        <v>9.1334008984060304</v>
      </c>
      <c r="H183" s="302">
        <v>1.2370156752243133</v>
      </c>
      <c r="I183" s="302">
        <v>3.4591394622508402</v>
      </c>
      <c r="J183" s="302">
        <f>SUM(G183:I183)</f>
        <v>13.829556035881184</v>
      </c>
      <c r="K183" s="303"/>
      <c r="L183" s="302">
        <v>8.6415914907152587</v>
      </c>
      <c r="M183" s="302">
        <v>1.6830582451936555</v>
      </c>
      <c r="N183" s="302">
        <v>3.6550677191927261</v>
      </c>
      <c r="O183" s="302">
        <f t="shared" si="86"/>
        <v>13.979717455101639</v>
      </c>
    </row>
    <row r="184" spans="1:15" s="236" customFormat="1" x14ac:dyDescent="0.2">
      <c r="A184" s="237" t="str">
        <f>name!E$9</f>
        <v>Caring, leisure and other service occupations</v>
      </c>
      <c r="B184" s="302">
        <v>17.165130982662195</v>
      </c>
      <c r="C184" s="302">
        <v>11.014036842331816</v>
      </c>
      <c r="D184" s="302">
        <v>1.2785145497325596</v>
      </c>
      <c r="E184" s="302">
        <f t="shared" si="84"/>
        <v>29.45768237472657</v>
      </c>
      <c r="F184" s="303"/>
      <c r="G184" s="302">
        <v>18.057720043886874</v>
      </c>
      <c r="H184" s="302">
        <v>12.408056040044528</v>
      </c>
      <c r="I184" s="302">
        <v>1.1794481028992057</v>
      </c>
      <c r="J184" s="302">
        <f t="shared" ref="J184:J187" si="87">SUM(G184:I184)</f>
        <v>31.645224186830607</v>
      </c>
      <c r="K184" s="303"/>
      <c r="L184" s="302">
        <v>17.181818918297196</v>
      </c>
      <c r="M184" s="302">
        <v>11.610610893872625</v>
      </c>
      <c r="N184" s="302">
        <v>1.2981139556882706</v>
      </c>
      <c r="O184" s="302">
        <f t="shared" si="86"/>
        <v>30.090543767858094</v>
      </c>
    </row>
    <row r="185" spans="1:15" s="236" customFormat="1" x14ac:dyDescent="0.2">
      <c r="A185" s="237" t="str">
        <f>name!E$10</f>
        <v>Sales and customer service occupations</v>
      </c>
      <c r="B185" s="302">
        <v>6.5109033642550651</v>
      </c>
      <c r="C185" s="302">
        <v>2.1555649664307457</v>
      </c>
      <c r="D185" s="302">
        <v>0.94152189807803977</v>
      </c>
      <c r="E185" s="302">
        <f t="shared" si="84"/>
        <v>9.6079902287638514</v>
      </c>
      <c r="F185" s="303"/>
      <c r="G185" s="302">
        <v>7.5127695204928093</v>
      </c>
      <c r="H185" s="302">
        <v>2.8622962035857324</v>
      </c>
      <c r="I185" s="302">
        <v>0.75383352436815099</v>
      </c>
      <c r="J185" s="302">
        <f t="shared" si="87"/>
        <v>11.128899248446693</v>
      </c>
      <c r="K185" s="303"/>
      <c r="L185" s="302">
        <v>8.7607790390673781</v>
      </c>
      <c r="M185" s="302">
        <v>3.7367383072307736</v>
      </c>
      <c r="N185" s="302">
        <v>0.68746403754264496</v>
      </c>
      <c r="O185" s="302">
        <f t="shared" si="86"/>
        <v>13.184981383840796</v>
      </c>
    </row>
    <row r="186" spans="1:15" s="236" customFormat="1" x14ac:dyDescent="0.2">
      <c r="A186" s="237" t="str">
        <f>name!E$11</f>
        <v>Process, plant and machine operatives</v>
      </c>
      <c r="B186" s="302">
        <v>55.04122080592127</v>
      </c>
      <c r="C186" s="302">
        <v>6.6073886129369166</v>
      </c>
      <c r="D186" s="302">
        <v>38.082109004586322</v>
      </c>
      <c r="E186" s="302">
        <f t="shared" si="84"/>
        <v>99.7307184234445</v>
      </c>
      <c r="F186" s="303"/>
      <c r="G186" s="302">
        <v>50.620633038668885</v>
      </c>
      <c r="H186" s="302">
        <v>13.420717438103221</v>
      </c>
      <c r="I186" s="302">
        <v>31.925062860790671</v>
      </c>
      <c r="J186" s="302">
        <f t="shared" si="87"/>
        <v>95.966413337562784</v>
      </c>
      <c r="K186" s="303"/>
      <c r="L186" s="302">
        <v>41.20180243331275</v>
      </c>
      <c r="M186" s="302">
        <v>17.480131998393855</v>
      </c>
      <c r="N186" s="302">
        <v>41.0412905235384</v>
      </c>
      <c r="O186" s="302">
        <f t="shared" si="86"/>
        <v>99.723224955245001</v>
      </c>
    </row>
    <row r="187" spans="1:15" s="236" customFormat="1" x14ac:dyDescent="0.2">
      <c r="A187" s="237" t="str">
        <f>name!E$12</f>
        <v>Elementary occupations</v>
      </c>
      <c r="B187" s="302">
        <v>25.121940160416148</v>
      </c>
      <c r="C187" s="302">
        <v>6.6402521975327824</v>
      </c>
      <c r="D187" s="302">
        <v>1.9884733525410088</v>
      </c>
      <c r="E187" s="302">
        <f t="shared" si="84"/>
        <v>33.75066571048994</v>
      </c>
      <c r="F187" s="303"/>
      <c r="G187" s="302">
        <v>27.556041106759441</v>
      </c>
      <c r="H187" s="302">
        <v>8.0451060116252417</v>
      </c>
      <c r="I187" s="302">
        <v>1.6233083597426421</v>
      </c>
      <c r="J187" s="302">
        <f t="shared" si="87"/>
        <v>37.224455478127325</v>
      </c>
      <c r="K187" s="303"/>
      <c r="L187" s="302">
        <v>24.553201715348386</v>
      </c>
      <c r="M187" s="302">
        <v>8.4032639316216322</v>
      </c>
      <c r="N187" s="302">
        <v>1.8293625742753625</v>
      </c>
      <c r="O187" s="302">
        <f t="shared" si="86"/>
        <v>34.785828221245382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192.18732986649661</v>
      </c>
      <c r="C189" s="311">
        <f t="shared" ref="C189:E189" si="88">SUM(C179:C187)</f>
        <v>38.779864779803972</v>
      </c>
      <c r="D189" s="311">
        <f t="shared" si="88"/>
        <v>55.822805353699181</v>
      </c>
      <c r="E189" s="311">
        <f t="shared" si="88"/>
        <v>286.78999999999974</v>
      </c>
      <c r="F189" s="311"/>
      <c r="G189" s="311">
        <f t="shared" ref="G189:J189" si="89">SUM(G179:G187)</f>
        <v>215.69632553524985</v>
      </c>
      <c r="H189" s="311">
        <f t="shared" si="89"/>
        <v>55.244827254150117</v>
      </c>
      <c r="I189" s="311">
        <f t="shared" si="89"/>
        <v>48.862847210600414</v>
      </c>
      <c r="J189" s="311">
        <f t="shared" si="89"/>
        <v>319.80400000000031</v>
      </c>
      <c r="K189" s="311"/>
      <c r="L189" s="311">
        <f t="shared" ref="L189:O189" si="90">SUM(L179:L187)</f>
        <v>224.8946511253651</v>
      </c>
      <c r="M189" s="311">
        <f t="shared" si="90"/>
        <v>62.11717984513465</v>
      </c>
      <c r="N189" s="311">
        <f t="shared" si="90"/>
        <v>58.380169029500479</v>
      </c>
      <c r="O189" s="311">
        <f t="shared" si="90"/>
        <v>345.39200000000022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20.405728535449875</v>
      </c>
      <c r="C196" s="302">
        <v>1.4120108464981114</v>
      </c>
      <c r="D196" s="302">
        <v>4.5171508635429314</v>
      </c>
      <c r="E196" s="302">
        <f>SUM(B196:D196)</f>
        <v>26.334890245490918</v>
      </c>
      <c r="F196" s="303"/>
      <c r="G196" s="302">
        <v>26.281854369021183</v>
      </c>
      <c r="H196" s="302">
        <v>3.3447121964206037</v>
      </c>
      <c r="I196" s="302">
        <v>5.7199681921016161</v>
      </c>
      <c r="J196" s="302">
        <f>SUM(G196:I196)</f>
        <v>35.346534757543402</v>
      </c>
      <c r="K196" s="303"/>
      <c r="L196" s="302">
        <v>33.255157497316858</v>
      </c>
      <c r="M196" s="302">
        <v>5.323046008105571</v>
      </c>
      <c r="N196" s="302">
        <v>7.7092513444224684</v>
      </c>
      <c r="O196" s="302">
        <f>SUM(L196:N196)</f>
        <v>46.287454849844899</v>
      </c>
    </row>
    <row r="197" spans="1:15" s="236" customFormat="1" x14ac:dyDescent="0.2">
      <c r="A197" s="237" t="str">
        <f>name!E$5</f>
        <v>Professional occupations</v>
      </c>
      <c r="B197" s="302">
        <v>7.1710017324714173</v>
      </c>
      <c r="C197" s="302">
        <v>0.73921996712251348</v>
      </c>
      <c r="D197" s="302">
        <v>0.33273898704496357</v>
      </c>
      <c r="E197" s="302">
        <f t="shared" ref="E197:E204" si="91">SUM(B197:D197)</f>
        <v>8.2429606866388951</v>
      </c>
      <c r="F197" s="303"/>
      <c r="G197" s="302">
        <v>11.015837858752016</v>
      </c>
      <c r="H197" s="302">
        <v>1.7550314710951498</v>
      </c>
      <c r="I197" s="302">
        <v>0.41861160381534851</v>
      </c>
      <c r="J197" s="302">
        <f t="shared" ref="J197:J199" si="92">SUM(G197:I197)</f>
        <v>13.189480933662514</v>
      </c>
      <c r="K197" s="303"/>
      <c r="L197" s="302">
        <v>15.706935461288511</v>
      </c>
      <c r="M197" s="302">
        <v>3.0993122047951345</v>
      </c>
      <c r="N197" s="302">
        <v>0.37594168347180978</v>
      </c>
      <c r="O197" s="302">
        <f t="shared" ref="O197:O204" si="93">SUM(L197:N197)</f>
        <v>19.182189349555454</v>
      </c>
    </row>
    <row r="198" spans="1:15" s="236" customFormat="1" x14ac:dyDescent="0.2">
      <c r="A198" s="237" t="str">
        <f>name!E$6</f>
        <v>Associate professional occupations</v>
      </c>
      <c r="B198" s="302">
        <v>7.3238997161496986</v>
      </c>
      <c r="C198" s="302">
        <v>2.1840739316317146</v>
      </c>
      <c r="D198" s="302">
        <v>0.20739763652044563</v>
      </c>
      <c r="E198" s="302">
        <f t="shared" si="91"/>
        <v>9.7153712843018578</v>
      </c>
      <c r="F198" s="303"/>
      <c r="G198" s="302">
        <v>10.159730233105648</v>
      </c>
      <c r="H198" s="302">
        <v>3.9468816784958518</v>
      </c>
      <c r="I198" s="302">
        <v>0.23730531814316311</v>
      </c>
      <c r="J198" s="302">
        <f t="shared" si="92"/>
        <v>14.343917229744664</v>
      </c>
      <c r="K198" s="303"/>
      <c r="L198" s="302">
        <v>14.525812563810646</v>
      </c>
      <c r="M198" s="302">
        <v>7.7642809024368287</v>
      </c>
      <c r="N198" s="302">
        <v>0.29478967155139973</v>
      </c>
      <c r="O198" s="302">
        <f t="shared" si="93"/>
        <v>22.584883137798876</v>
      </c>
    </row>
    <row r="199" spans="1:15" s="236" customFormat="1" x14ac:dyDescent="0.2">
      <c r="A199" s="237" t="str">
        <f>name!E$7</f>
        <v>Administrative and secretarial occupations</v>
      </c>
      <c r="B199" s="302">
        <v>11.53709993437889</v>
      </c>
      <c r="C199" s="302">
        <v>2.2412516256476236</v>
      </c>
      <c r="D199" s="302">
        <v>6.1469935253913484E-2</v>
      </c>
      <c r="E199" s="302">
        <f t="shared" si="91"/>
        <v>13.839821495280429</v>
      </c>
      <c r="F199" s="303"/>
      <c r="G199" s="302">
        <v>12.739360124291391</v>
      </c>
      <c r="H199" s="302">
        <v>3.7442959806750622</v>
      </c>
      <c r="I199" s="302">
        <v>8.6513781952428676E-2</v>
      </c>
      <c r="J199" s="302">
        <f t="shared" si="92"/>
        <v>16.570169886918883</v>
      </c>
      <c r="K199" s="303"/>
      <c r="L199" s="302">
        <v>18.803285518442497</v>
      </c>
      <c r="M199" s="302">
        <v>6.9069658479568039</v>
      </c>
      <c r="N199" s="302">
        <v>7.5910232679098535E-2</v>
      </c>
      <c r="O199" s="302">
        <f t="shared" si="93"/>
        <v>25.786161599078401</v>
      </c>
    </row>
    <row r="200" spans="1:15" s="236" customFormat="1" x14ac:dyDescent="0.2">
      <c r="A200" s="237" t="str">
        <f>name!E$8</f>
        <v>Skilled trades occupations</v>
      </c>
      <c r="B200" s="302">
        <v>70.832883824696225</v>
      </c>
      <c r="C200" s="302">
        <v>10.01659644814665</v>
      </c>
      <c r="D200" s="302">
        <v>1.6367513169767813</v>
      </c>
      <c r="E200" s="302">
        <f t="shared" si="91"/>
        <v>82.486231589819653</v>
      </c>
      <c r="F200" s="303"/>
      <c r="G200" s="302">
        <v>58.458902723665915</v>
      </c>
      <c r="H200" s="302">
        <v>11.931346844527091</v>
      </c>
      <c r="I200" s="302">
        <v>2.2006745351725918</v>
      </c>
      <c r="J200" s="302">
        <f>SUM(G200:I200)</f>
        <v>72.590924103365609</v>
      </c>
      <c r="K200" s="303"/>
      <c r="L200" s="302">
        <v>71.309728636481083</v>
      </c>
      <c r="M200" s="302">
        <v>11.724427794639867</v>
      </c>
      <c r="N200" s="302">
        <v>2.936240929664431</v>
      </c>
      <c r="O200" s="302">
        <f t="shared" si="93"/>
        <v>85.970397360785384</v>
      </c>
    </row>
    <row r="201" spans="1:15" s="236" customFormat="1" x14ac:dyDescent="0.2">
      <c r="A201" s="237" t="str">
        <f>name!E$9</f>
        <v>Caring, leisure and other service occupations</v>
      </c>
      <c r="B201" s="302">
        <v>9.3229628388029155</v>
      </c>
      <c r="C201" s="302">
        <v>5.4607038723215089</v>
      </c>
      <c r="D201" s="302">
        <v>0.28135236901792471</v>
      </c>
      <c r="E201" s="302">
        <f t="shared" si="91"/>
        <v>15.065019080142349</v>
      </c>
      <c r="F201" s="303"/>
      <c r="G201" s="302">
        <v>9.6512977846141119</v>
      </c>
      <c r="H201" s="302">
        <v>7.7258769680940125</v>
      </c>
      <c r="I201" s="302">
        <v>0.53054678354609242</v>
      </c>
      <c r="J201" s="302">
        <f t="shared" ref="J201:J204" si="94">SUM(G201:I201)</f>
        <v>17.907721536254218</v>
      </c>
      <c r="K201" s="303"/>
      <c r="L201" s="302">
        <v>11.094499254360839</v>
      </c>
      <c r="M201" s="302">
        <v>11.918512763959878</v>
      </c>
      <c r="N201" s="302">
        <v>1.0437969446450079</v>
      </c>
      <c r="O201" s="302">
        <f t="shared" si="93"/>
        <v>24.056808962965725</v>
      </c>
    </row>
    <row r="202" spans="1:15" s="236" customFormat="1" x14ac:dyDescent="0.2">
      <c r="A202" s="237" t="str">
        <f>name!E$10</f>
        <v>Sales and customer service occupations</v>
      </c>
      <c r="B202" s="302">
        <v>6.437231925256671</v>
      </c>
      <c r="C202" s="302">
        <v>12.365958259779287</v>
      </c>
      <c r="D202" s="302">
        <v>1.5780221203371514</v>
      </c>
      <c r="E202" s="302">
        <f t="shared" si="91"/>
        <v>20.381212305373111</v>
      </c>
      <c r="F202" s="303"/>
      <c r="G202" s="302">
        <v>6.9489402844288088</v>
      </c>
      <c r="H202" s="302">
        <v>18.81669247056152</v>
      </c>
      <c r="I202" s="302">
        <v>1.4830864913282407</v>
      </c>
      <c r="J202" s="302">
        <f t="shared" si="94"/>
        <v>27.248719246318569</v>
      </c>
      <c r="K202" s="303"/>
      <c r="L202" s="302">
        <v>9.9448871366001068</v>
      </c>
      <c r="M202" s="302">
        <v>31.017615163760347</v>
      </c>
      <c r="N202" s="302">
        <v>1.3317026275405337</v>
      </c>
      <c r="O202" s="302">
        <f t="shared" si="93"/>
        <v>42.294204927900992</v>
      </c>
    </row>
    <row r="203" spans="1:15" s="236" customFormat="1" x14ac:dyDescent="0.2">
      <c r="A203" s="237" t="str">
        <f>name!E$11</f>
        <v>Process, plant and machine operatives</v>
      </c>
      <c r="B203" s="302">
        <v>3.6527882914584042</v>
      </c>
      <c r="C203" s="302">
        <v>2.9531307366193307</v>
      </c>
      <c r="D203" s="302">
        <v>0.2292931332521744</v>
      </c>
      <c r="E203" s="302">
        <f t="shared" si="91"/>
        <v>6.8352121613299097</v>
      </c>
      <c r="F203" s="303"/>
      <c r="G203" s="302">
        <v>3.3887331201692006</v>
      </c>
      <c r="H203" s="302">
        <v>4.9569414734780679</v>
      </c>
      <c r="I203" s="302">
        <v>0.26330399069699856</v>
      </c>
      <c r="J203" s="302">
        <f t="shared" si="94"/>
        <v>8.6089785843442677</v>
      </c>
      <c r="K203" s="303"/>
      <c r="L203" s="302">
        <v>3.5596637787814842</v>
      </c>
      <c r="M203" s="302">
        <v>11.4180310197561</v>
      </c>
      <c r="N203" s="302">
        <v>0.31386593024263576</v>
      </c>
      <c r="O203" s="302">
        <f t="shared" si="93"/>
        <v>15.291560728780221</v>
      </c>
    </row>
    <row r="204" spans="1:15" s="236" customFormat="1" x14ac:dyDescent="0.2">
      <c r="A204" s="237" t="str">
        <f>name!E$12</f>
        <v>Elementary occupations</v>
      </c>
      <c r="B204" s="302">
        <v>71.585840778570088</v>
      </c>
      <c r="C204" s="302">
        <v>115.37464182741017</v>
      </c>
      <c r="D204" s="302">
        <v>0.44779854564208782</v>
      </c>
      <c r="E204" s="302">
        <f t="shared" si="91"/>
        <v>187.40828115162233</v>
      </c>
      <c r="F204" s="303"/>
      <c r="G204" s="302">
        <v>72.739343500646015</v>
      </c>
      <c r="H204" s="302">
        <v>148.98222091800005</v>
      </c>
      <c r="I204" s="302">
        <v>0.46098930320143028</v>
      </c>
      <c r="J204" s="302">
        <f t="shared" si="94"/>
        <v>222.18255372184751</v>
      </c>
      <c r="K204" s="303"/>
      <c r="L204" s="302">
        <v>88.485530131256624</v>
      </c>
      <c r="M204" s="302">
        <v>162.927335628479</v>
      </c>
      <c r="N204" s="302">
        <v>0.48547332355441747</v>
      </c>
      <c r="O204" s="302">
        <f t="shared" si="93"/>
        <v>251.89833908329004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208.26943757723416</v>
      </c>
      <c r="C206" s="311">
        <f t="shared" ref="C206:E206" si="95">SUM(C196:C204)</f>
        <v>152.74758751517692</v>
      </c>
      <c r="D206" s="311">
        <f t="shared" si="95"/>
        <v>9.291974907588374</v>
      </c>
      <c r="E206" s="311">
        <f t="shared" si="95"/>
        <v>370.30899999999946</v>
      </c>
      <c r="F206" s="311"/>
      <c r="G206" s="311">
        <f t="shared" ref="G206:J206" si="96">SUM(G196:G204)</f>
        <v>211.38399999869429</v>
      </c>
      <c r="H206" s="311">
        <f t="shared" si="96"/>
        <v>205.20400000134742</v>
      </c>
      <c r="I206" s="311">
        <f t="shared" si="96"/>
        <v>11.400999999957911</v>
      </c>
      <c r="J206" s="311">
        <f t="shared" si="96"/>
        <v>427.98899999999963</v>
      </c>
      <c r="K206" s="311"/>
      <c r="L206" s="311">
        <f t="shared" ref="L206:O206" si="97">SUM(L196:L204)</f>
        <v>266.68549997833861</v>
      </c>
      <c r="M206" s="311">
        <f t="shared" si="97"/>
        <v>252.09952733388951</v>
      </c>
      <c r="N206" s="311">
        <f t="shared" si="97"/>
        <v>14.5669726877718</v>
      </c>
      <c r="O206" s="311">
        <f t="shared" si="97"/>
        <v>533.35199999999998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19.92729041572208</v>
      </c>
      <c r="C213" s="302">
        <v>0.99065629118266318</v>
      </c>
      <c r="D213" s="302">
        <v>4.4063260560948674</v>
      </c>
      <c r="E213" s="302">
        <f>SUM(B213:D213)</f>
        <v>25.324272762999612</v>
      </c>
      <c r="F213" s="303"/>
      <c r="G213" s="302">
        <v>19.795323394553503</v>
      </c>
      <c r="H213" s="302">
        <v>1.6164864789413673</v>
      </c>
      <c r="I213" s="302">
        <v>4.7134546631777603</v>
      </c>
      <c r="J213" s="302">
        <f>SUM(G213:I213)</f>
        <v>26.125264536672631</v>
      </c>
      <c r="K213" s="303"/>
      <c r="L213" s="302">
        <v>18.847098339556993</v>
      </c>
      <c r="M213" s="302">
        <v>2.09750501596525</v>
      </c>
      <c r="N213" s="302">
        <v>5.7254556017053364</v>
      </c>
      <c r="O213" s="302">
        <f>SUM(L213:N213)</f>
        <v>26.670058957227582</v>
      </c>
    </row>
    <row r="214" spans="1:15" s="236" customFormat="1" x14ac:dyDescent="0.2">
      <c r="A214" s="237" t="str">
        <f>name!E$5</f>
        <v>Professional occupations</v>
      </c>
      <c r="B214" s="302">
        <v>33.401786194266023</v>
      </c>
      <c r="C214" s="302">
        <v>2.4032756210836572</v>
      </c>
      <c r="D214" s="302">
        <v>7.1823205423912153</v>
      </c>
      <c r="E214" s="302">
        <f t="shared" ref="E214:E221" si="98">SUM(B214:D214)</f>
        <v>42.987382357740898</v>
      </c>
      <c r="F214" s="303"/>
      <c r="G214" s="302">
        <v>39.836207461832458</v>
      </c>
      <c r="H214" s="302">
        <v>3.9265155555362967</v>
      </c>
      <c r="I214" s="302">
        <v>7.175995128267183</v>
      </c>
      <c r="J214" s="302">
        <f t="shared" ref="J214:J216" si="99">SUM(G214:I214)</f>
        <v>50.938718145635939</v>
      </c>
      <c r="K214" s="303"/>
      <c r="L214" s="302">
        <v>50.925299024416063</v>
      </c>
      <c r="M214" s="302">
        <v>6.1045184392581344</v>
      </c>
      <c r="N214" s="302">
        <v>7.074166352616559</v>
      </c>
      <c r="O214" s="302">
        <f t="shared" ref="O214:O221" si="100">SUM(L214:N214)</f>
        <v>64.103983816290764</v>
      </c>
    </row>
    <row r="215" spans="1:15" s="236" customFormat="1" x14ac:dyDescent="0.2">
      <c r="A215" s="237" t="str">
        <f>name!E$6</f>
        <v>Associate professional occupations</v>
      </c>
      <c r="B215" s="302">
        <v>35.243266803218205</v>
      </c>
      <c r="C215" s="302">
        <v>4.1000932589423318</v>
      </c>
      <c r="D215" s="302">
        <v>20.015887465737535</v>
      </c>
      <c r="E215" s="302">
        <f t="shared" si="98"/>
        <v>59.35924752789807</v>
      </c>
      <c r="F215" s="303"/>
      <c r="G215" s="302">
        <v>37.675378276651443</v>
      </c>
      <c r="H215" s="302">
        <v>5.1833746414772035</v>
      </c>
      <c r="I215" s="302">
        <v>20.531810305730023</v>
      </c>
      <c r="J215" s="302">
        <f t="shared" si="99"/>
        <v>63.390563223858663</v>
      </c>
      <c r="K215" s="303"/>
      <c r="L215" s="302">
        <v>37.465963095788887</v>
      </c>
      <c r="M215" s="302">
        <v>5.5102182938087791</v>
      </c>
      <c r="N215" s="302">
        <v>21.270860900379244</v>
      </c>
      <c r="O215" s="302">
        <f t="shared" si="100"/>
        <v>64.247042289976903</v>
      </c>
    </row>
    <row r="216" spans="1:15" s="236" customFormat="1" x14ac:dyDescent="0.2">
      <c r="A216" s="237" t="str">
        <f>name!E$7</f>
        <v>Administrative and secretarial occupations</v>
      </c>
      <c r="B216" s="302">
        <v>9.1728843794278188</v>
      </c>
      <c r="C216" s="302">
        <v>2.1004349986365995</v>
      </c>
      <c r="D216" s="302">
        <v>0.61478238914928651</v>
      </c>
      <c r="E216" s="302">
        <f t="shared" si="98"/>
        <v>11.888101767213705</v>
      </c>
      <c r="F216" s="303"/>
      <c r="G216" s="302">
        <v>8.4652077354667199</v>
      </c>
      <c r="H216" s="302">
        <v>2.3886726287115816</v>
      </c>
      <c r="I216" s="302">
        <v>0.53542115208023067</v>
      </c>
      <c r="J216" s="302">
        <f t="shared" si="99"/>
        <v>11.389301516258532</v>
      </c>
      <c r="K216" s="303"/>
      <c r="L216" s="302">
        <v>7.5251669350174089</v>
      </c>
      <c r="M216" s="302">
        <v>2.1171352425143115</v>
      </c>
      <c r="N216" s="302">
        <v>0.49676391225850802</v>
      </c>
      <c r="O216" s="302">
        <f t="shared" si="100"/>
        <v>10.139066089790228</v>
      </c>
    </row>
    <row r="217" spans="1:15" s="236" customFormat="1" x14ac:dyDescent="0.2">
      <c r="A217" s="237" t="str">
        <f>name!E$8</f>
        <v>Skilled trades occupations</v>
      </c>
      <c r="B217" s="302">
        <v>7.6953078766465115</v>
      </c>
      <c r="C217" s="302">
        <v>0.52147793997075909</v>
      </c>
      <c r="D217" s="302">
        <v>1.7459201468231018</v>
      </c>
      <c r="E217" s="302">
        <f t="shared" si="98"/>
        <v>9.9627059634403725</v>
      </c>
      <c r="F217" s="303"/>
      <c r="G217" s="302">
        <v>5.5572372997768946</v>
      </c>
      <c r="H217" s="302">
        <v>0.46596008401548528</v>
      </c>
      <c r="I217" s="302">
        <v>1.6381311403242151</v>
      </c>
      <c r="J217" s="302">
        <f>SUM(G217:I217)</f>
        <v>7.6613285241165947</v>
      </c>
      <c r="K217" s="303"/>
      <c r="L217" s="302">
        <v>4.2887050006942191</v>
      </c>
      <c r="M217" s="302">
        <v>0.60176116533476265</v>
      </c>
      <c r="N217" s="302">
        <v>2.016972658259685</v>
      </c>
      <c r="O217" s="302">
        <f t="shared" si="100"/>
        <v>6.9074388242886666</v>
      </c>
    </row>
    <row r="218" spans="1:15" s="236" customFormat="1" x14ac:dyDescent="0.2">
      <c r="A218" s="237" t="str">
        <f>name!E$9</f>
        <v>Caring, leisure and other service occupations</v>
      </c>
      <c r="B218" s="302">
        <v>3.3292333911966421</v>
      </c>
      <c r="C218" s="302">
        <v>0.84165614954720347</v>
      </c>
      <c r="D218" s="302">
        <v>0.41410404496615788</v>
      </c>
      <c r="E218" s="302">
        <f t="shared" si="98"/>
        <v>4.584993585710003</v>
      </c>
      <c r="F218" s="303"/>
      <c r="G218" s="302">
        <v>2.8796346194989026</v>
      </c>
      <c r="H218" s="302">
        <v>1.1075978769540564</v>
      </c>
      <c r="I218" s="302">
        <v>0.4403546435816455</v>
      </c>
      <c r="J218" s="302">
        <f t="shared" ref="J218:J221" si="101">SUM(G218:I218)</f>
        <v>4.4275871400346052</v>
      </c>
      <c r="K218" s="303"/>
      <c r="L218" s="302">
        <v>3.0386863246550622</v>
      </c>
      <c r="M218" s="302">
        <v>1.1801024854461193</v>
      </c>
      <c r="N218" s="302">
        <v>0.57076614390608904</v>
      </c>
      <c r="O218" s="302">
        <f t="shared" si="100"/>
        <v>4.7895549540072704</v>
      </c>
    </row>
    <row r="219" spans="1:15" s="236" customFormat="1" x14ac:dyDescent="0.2">
      <c r="A219" s="237" t="str">
        <f>name!E$10</f>
        <v>Sales and customer service occupations</v>
      </c>
      <c r="B219" s="302">
        <v>4.8783506091346371</v>
      </c>
      <c r="C219" s="302">
        <v>0.68859450057924365</v>
      </c>
      <c r="D219" s="302">
        <v>0.90830025943772374</v>
      </c>
      <c r="E219" s="302">
        <f t="shared" si="98"/>
        <v>6.4752453691516045</v>
      </c>
      <c r="F219" s="303"/>
      <c r="G219" s="302">
        <v>4.2756794034614174</v>
      </c>
      <c r="H219" s="302">
        <v>0.86577623970873607</v>
      </c>
      <c r="I219" s="302">
        <v>0.67461024649168821</v>
      </c>
      <c r="J219" s="302">
        <f t="shared" si="101"/>
        <v>5.8160658896618411</v>
      </c>
      <c r="K219" s="303"/>
      <c r="L219" s="302">
        <v>4.332379705316578</v>
      </c>
      <c r="M219" s="302">
        <v>0.98606610080524726</v>
      </c>
      <c r="N219" s="302">
        <v>0.62078593308193109</v>
      </c>
      <c r="O219" s="302">
        <f t="shared" si="100"/>
        <v>5.9392317392037564</v>
      </c>
    </row>
    <row r="220" spans="1:15" s="236" customFormat="1" x14ac:dyDescent="0.2">
      <c r="A220" s="237" t="str">
        <f>name!E$11</f>
        <v>Process, plant and machine operatives</v>
      </c>
      <c r="B220" s="302">
        <v>0.89443720948219929</v>
      </c>
      <c r="C220" s="302">
        <v>0.25018396205673554</v>
      </c>
      <c r="D220" s="302">
        <v>0.19832818115272982</v>
      </c>
      <c r="E220" s="302">
        <f t="shared" si="98"/>
        <v>1.3429493526916647</v>
      </c>
      <c r="F220" s="303"/>
      <c r="G220" s="302">
        <v>0.6441471816896478</v>
      </c>
      <c r="H220" s="302">
        <v>0.3356434734967032</v>
      </c>
      <c r="I220" s="302">
        <v>0.21545295388029145</v>
      </c>
      <c r="J220" s="302">
        <f t="shared" si="101"/>
        <v>1.1952436090666425</v>
      </c>
      <c r="K220" s="303"/>
      <c r="L220" s="302">
        <v>0.49483939638785096</v>
      </c>
      <c r="M220" s="302">
        <v>0.42867198564043518</v>
      </c>
      <c r="N220" s="302">
        <v>0.28143816981750797</v>
      </c>
      <c r="O220" s="302">
        <f t="shared" si="100"/>
        <v>1.204949551845794</v>
      </c>
    </row>
    <row r="221" spans="1:15" s="236" customFormat="1" x14ac:dyDescent="0.2">
      <c r="A221" s="237" t="str">
        <f>name!E$12</f>
        <v>Elementary occupations</v>
      </c>
      <c r="B221" s="302">
        <v>4.0196316840778579</v>
      </c>
      <c r="C221" s="302">
        <v>2.318129447864905</v>
      </c>
      <c r="D221" s="302">
        <v>1.5743401812115281</v>
      </c>
      <c r="E221" s="302">
        <f t="shared" si="98"/>
        <v>7.9121013131542908</v>
      </c>
      <c r="F221" s="303"/>
      <c r="G221" s="302">
        <v>3.3250486962982673</v>
      </c>
      <c r="H221" s="302">
        <v>2.5683495815929871</v>
      </c>
      <c r="I221" s="302">
        <v>0.80652913680329275</v>
      </c>
      <c r="J221" s="302">
        <f t="shared" si="101"/>
        <v>6.6999274146945469</v>
      </c>
      <c r="K221" s="303"/>
      <c r="L221" s="302">
        <v>3.5617501784416663</v>
      </c>
      <c r="M221" s="302">
        <v>1.8043648143477249</v>
      </c>
      <c r="N221" s="302">
        <v>1.0215587845797502</v>
      </c>
      <c r="O221" s="302">
        <f t="shared" si="100"/>
        <v>6.3876737773691419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118.56218856317199</v>
      </c>
      <c r="C223" s="311">
        <f t="shared" ref="C223:E223" si="102">SUM(C213:C221)</f>
        <v>14.214502169864101</v>
      </c>
      <c r="D223" s="311">
        <f t="shared" si="102"/>
        <v>37.060309266964147</v>
      </c>
      <c r="E223" s="311">
        <f t="shared" si="102"/>
        <v>169.83700000000024</v>
      </c>
      <c r="F223" s="311"/>
      <c r="G223" s="311">
        <f t="shared" ref="G223:J223" si="103">SUM(G213:G221)</f>
        <v>122.45386406922927</v>
      </c>
      <c r="H223" s="311">
        <f t="shared" si="103"/>
        <v>18.458376560434417</v>
      </c>
      <c r="I223" s="311">
        <f t="shared" si="103"/>
        <v>36.731759370336327</v>
      </c>
      <c r="J223" s="311">
        <f t="shared" si="103"/>
        <v>177.64399999999998</v>
      </c>
      <c r="K223" s="311"/>
      <c r="L223" s="311">
        <f t="shared" ref="L223:O223" si="104">SUM(L213:L221)</f>
        <v>130.47988800027471</v>
      </c>
      <c r="M223" s="311">
        <f t="shared" si="104"/>
        <v>20.830343543120765</v>
      </c>
      <c r="N223" s="311">
        <f t="shared" si="104"/>
        <v>39.078768456604614</v>
      </c>
      <c r="O223" s="311">
        <f t="shared" si="104"/>
        <v>190.38900000000012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40.645430031225239</v>
      </c>
      <c r="C230" s="302">
        <v>2.9488135568614138</v>
      </c>
      <c r="D230" s="302">
        <v>3.4230005971975501</v>
      </c>
      <c r="E230" s="302">
        <f>SUM(B230:D230)</f>
        <v>47.017244185284206</v>
      </c>
      <c r="F230" s="303"/>
      <c r="G230" s="302">
        <v>49.937560730794594</v>
      </c>
      <c r="H230" s="302">
        <v>4.8406890539317295</v>
      </c>
      <c r="I230" s="302">
        <v>4.9649140258446067</v>
      </c>
      <c r="J230" s="302">
        <f>SUM(G230:I230)</f>
        <v>59.743163810570934</v>
      </c>
      <c r="K230" s="303"/>
      <c r="L230" s="302">
        <v>49.369215335056744</v>
      </c>
      <c r="M230" s="302">
        <v>5.5681852929138049</v>
      </c>
      <c r="N230" s="302">
        <v>6.4042290758699965</v>
      </c>
      <c r="O230" s="302">
        <f>SUM(L230:N230)</f>
        <v>61.341629703840546</v>
      </c>
    </row>
    <row r="231" spans="1:15" s="236" customFormat="1" x14ac:dyDescent="0.2">
      <c r="A231" s="237" t="str">
        <f>name!E$5</f>
        <v>Professional occupations</v>
      </c>
      <c r="B231" s="302">
        <v>103.75417185308095</v>
      </c>
      <c r="C231" s="302">
        <v>5.0461996549435195</v>
      </c>
      <c r="D231" s="302">
        <v>6.6906872761123521</v>
      </c>
      <c r="E231" s="302">
        <f t="shared" ref="E231:E238" si="105">SUM(B231:D231)</f>
        <v>115.49105878413683</v>
      </c>
      <c r="F231" s="303"/>
      <c r="G231" s="302">
        <v>143.9183778061423</v>
      </c>
      <c r="H231" s="302">
        <v>6.8562374132215744</v>
      </c>
      <c r="I231" s="302">
        <v>8.1795596492171043</v>
      </c>
      <c r="J231" s="302">
        <f t="shared" ref="J231:J233" si="106">SUM(G231:I231)</f>
        <v>158.95417486858099</v>
      </c>
      <c r="K231" s="303"/>
      <c r="L231" s="302">
        <v>192.64124299587928</v>
      </c>
      <c r="M231" s="302">
        <v>9.6972284335547165</v>
      </c>
      <c r="N231" s="302">
        <v>7.9385696441340512</v>
      </c>
      <c r="O231" s="302">
        <f t="shared" ref="O231:O238" si="107">SUM(L231:N231)</f>
        <v>210.27704107356806</v>
      </c>
    </row>
    <row r="232" spans="1:15" s="236" customFormat="1" x14ac:dyDescent="0.2">
      <c r="A232" s="237" t="str">
        <f>name!E$6</f>
        <v>Associate professional occupations</v>
      </c>
      <c r="B232" s="302">
        <v>42.369665408037449</v>
      </c>
      <c r="C232" s="302">
        <v>3.4424810419338838</v>
      </c>
      <c r="D232" s="302">
        <v>4.7204432913185821</v>
      </c>
      <c r="E232" s="302">
        <f t="shared" si="105"/>
        <v>50.532589741289911</v>
      </c>
      <c r="F232" s="303"/>
      <c r="G232" s="302">
        <v>54.855860693029967</v>
      </c>
      <c r="H232" s="302">
        <v>4.2325606862296032</v>
      </c>
      <c r="I232" s="302">
        <v>5.4801345026600456</v>
      </c>
      <c r="J232" s="302">
        <f t="shared" si="106"/>
        <v>64.568555881919622</v>
      </c>
      <c r="K232" s="303"/>
      <c r="L232" s="302">
        <v>57.430861307656556</v>
      </c>
      <c r="M232" s="302">
        <v>4.1188089631101725</v>
      </c>
      <c r="N232" s="302">
        <v>6.5333295613848383</v>
      </c>
      <c r="O232" s="302">
        <f t="shared" si="107"/>
        <v>68.082999832151557</v>
      </c>
    </row>
    <row r="233" spans="1:15" s="236" customFormat="1" x14ac:dyDescent="0.2">
      <c r="A233" s="237" t="str">
        <f>name!E$7</f>
        <v>Administrative and secretarial occupations</v>
      </c>
      <c r="B233" s="302">
        <v>10.857707155195712</v>
      </c>
      <c r="C233" s="302">
        <v>3.5861284061027763</v>
      </c>
      <c r="D233" s="302">
        <v>0.44853461446762544</v>
      </c>
      <c r="E233" s="302">
        <f t="shared" si="105"/>
        <v>14.892370175766114</v>
      </c>
      <c r="F233" s="303"/>
      <c r="G233" s="302">
        <v>13.099542474312118</v>
      </c>
      <c r="H233" s="302">
        <v>3.0679448834082339</v>
      </c>
      <c r="I233" s="302">
        <v>0.35308537405295187</v>
      </c>
      <c r="J233" s="302">
        <f t="shared" si="106"/>
        <v>16.520572731773303</v>
      </c>
      <c r="K233" s="303"/>
      <c r="L233" s="302">
        <v>13.397318053066758</v>
      </c>
      <c r="M233" s="302">
        <v>2.6387707085976797</v>
      </c>
      <c r="N233" s="302">
        <v>0.36150255808064347</v>
      </c>
      <c r="O233" s="302">
        <f t="shared" si="107"/>
        <v>16.397591319745082</v>
      </c>
    </row>
    <row r="234" spans="1:15" s="236" customFormat="1" x14ac:dyDescent="0.2">
      <c r="A234" s="237" t="str">
        <f>name!E$8</f>
        <v>Skilled trades occupations</v>
      </c>
      <c r="B234" s="302">
        <v>11.709796473557784</v>
      </c>
      <c r="C234" s="302">
        <v>0.66117472547676481</v>
      </c>
      <c r="D234" s="302">
        <v>1.6884017004371146</v>
      </c>
      <c r="E234" s="302">
        <f t="shared" si="105"/>
        <v>14.059372899471665</v>
      </c>
      <c r="F234" s="303"/>
      <c r="G234" s="302">
        <v>9.7372995709208112</v>
      </c>
      <c r="H234" s="302">
        <v>0.59093938286248626</v>
      </c>
      <c r="I234" s="302">
        <v>1.7978767397016278</v>
      </c>
      <c r="J234" s="302">
        <f>SUM(G234:I234)</f>
        <v>12.126115693484927</v>
      </c>
      <c r="K234" s="303"/>
      <c r="L234" s="302">
        <v>7.4632828540178622</v>
      </c>
      <c r="M234" s="302">
        <v>0.85015846686243457</v>
      </c>
      <c r="N234" s="302">
        <v>3.2010005462576689</v>
      </c>
      <c r="O234" s="302">
        <f t="shared" si="107"/>
        <v>11.514441867137966</v>
      </c>
    </row>
    <row r="235" spans="1:15" s="236" customFormat="1" x14ac:dyDescent="0.2">
      <c r="A235" s="237" t="str">
        <f>name!E$9</f>
        <v>Caring, leisure and other service occupations</v>
      </c>
      <c r="B235" s="302">
        <v>4.0711093648257481</v>
      </c>
      <c r="C235" s="302">
        <v>0.51763805689318709</v>
      </c>
      <c r="D235" s="302">
        <v>0.26275590043887209</v>
      </c>
      <c r="E235" s="302">
        <f t="shared" si="105"/>
        <v>4.8515033221578072</v>
      </c>
      <c r="F235" s="303"/>
      <c r="G235" s="302">
        <v>4.2770686178794843</v>
      </c>
      <c r="H235" s="302">
        <v>0.61079397726312346</v>
      </c>
      <c r="I235" s="302">
        <v>0.23403404003044911</v>
      </c>
      <c r="J235" s="302">
        <f t="shared" ref="J235:J238" si="108">SUM(G235:I235)</f>
        <v>5.1218966351730568</v>
      </c>
      <c r="K235" s="303"/>
      <c r="L235" s="302">
        <v>5.3847529223612325</v>
      </c>
      <c r="M235" s="302">
        <v>0.61737546523350417</v>
      </c>
      <c r="N235" s="302">
        <v>0.36377192485722581</v>
      </c>
      <c r="O235" s="302">
        <f t="shared" si="107"/>
        <v>6.3659003124519629</v>
      </c>
    </row>
    <row r="236" spans="1:15" s="236" customFormat="1" x14ac:dyDescent="0.2">
      <c r="A236" s="237" t="str">
        <f>name!E$10</f>
        <v>Sales and customer service occupations</v>
      </c>
      <c r="B236" s="302">
        <v>6.541401966881419</v>
      </c>
      <c r="C236" s="302">
        <v>1.5028328921913077</v>
      </c>
      <c r="D236" s="302">
        <v>0.44038087957048921</v>
      </c>
      <c r="E236" s="302">
        <f t="shared" si="105"/>
        <v>8.4846157386432157</v>
      </c>
      <c r="F236" s="303"/>
      <c r="G236" s="302">
        <v>6.8264492327412079</v>
      </c>
      <c r="H236" s="302">
        <v>2.2464267912141369</v>
      </c>
      <c r="I236" s="302">
        <v>0.35705644238457662</v>
      </c>
      <c r="J236" s="302">
        <f t="shared" si="108"/>
        <v>9.4299324663399222</v>
      </c>
      <c r="K236" s="303"/>
      <c r="L236" s="302">
        <v>8.3061176791480023</v>
      </c>
      <c r="M236" s="302">
        <v>2.8070744793383846</v>
      </c>
      <c r="N236" s="302">
        <v>0.41543379114138146</v>
      </c>
      <c r="O236" s="302">
        <f t="shared" si="107"/>
        <v>11.528625949627768</v>
      </c>
    </row>
    <row r="237" spans="1:15" s="236" customFormat="1" x14ac:dyDescent="0.2">
      <c r="A237" s="237" t="str">
        <f>name!E$11</f>
        <v>Process, plant and machine operatives</v>
      </c>
      <c r="B237" s="302">
        <v>0.92816036055828022</v>
      </c>
      <c r="C237" s="302">
        <v>0.42611142598655377</v>
      </c>
      <c r="D237" s="302">
        <v>0.65470179405326234</v>
      </c>
      <c r="E237" s="302">
        <f t="shared" si="105"/>
        <v>2.0089735805980964</v>
      </c>
      <c r="F237" s="303"/>
      <c r="G237" s="302">
        <v>0.81625049177589171</v>
      </c>
      <c r="H237" s="302">
        <v>0.63895327891488229</v>
      </c>
      <c r="I237" s="302">
        <v>0.92415886389009527</v>
      </c>
      <c r="J237" s="302">
        <f t="shared" si="108"/>
        <v>2.3793626345808692</v>
      </c>
      <c r="K237" s="303"/>
      <c r="L237" s="302">
        <v>0.94847940854847268</v>
      </c>
      <c r="M237" s="302">
        <v>0.70709514551224273</v>
      </c>
      <c r="N237" s="302">
        <v>1.3927742591979722</v>
      </c>
      <c r="O237" s="302">
        <f t="shared" si="107"/>
        <v>3.0483488132586878</v>
      </c>
    </row>
    <row r="238" spans="1:15" s="236" customFormat="1" x14ac:dyDescent="0.2">
      <c r="A238" s="237" t="str">
        <f>name!E$12</f>
        <v>Elementary occupations</v>
      </c>
      <c r="B238" s="302">
        <v>2.3772973360514027</v>
      </c>
      <c r="C238" s="302">
        <v>0.80825884172959528</v>
      </c>
      <c r="D238" s="302">
        <v>1.5097153948719082</v>
      </c>
      <c r="E238" s="302">
        <f t="shared" si="105"/>
        <v>4.6952715726529064</v>
      </c>
      <c r="F238" s="303"/>
      <c r="G238" s="302">
        <v>1.9927324612609982</v>
      </c>
      <c r="H238" s="302">
        <v>0.89238247292903927</v>
      </c>
      <c r="I238" s="302">
        <v>1.0071103433872004</v>
      </c>
      <c r="J238" s="302">
        <f t="shared" si="108"/>
        <v>3.8922252775772379</v>
      </c>
      <c r="K238" s="303"/>
      <c r="L238" s="302">
        <v>2.2370145844416478</v>
      </c>
      <c r="M238" s="302">
        <v>0.64216243474056944</v>
      </c>
      <c r="N238" s="302">
        <v>1.8072441090359481</v>
      </c>
      <c r="O238" s="302">
        <f t="shared" si="107"/>
        <v>4.6864211282181651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223.25473994941399</v>
      </c>
      <c r="C240" s="311">
        <f t="shared" ref="C240:E240" si="109">SUM(C230:C238)</f>
        <v>18.939638602119004</v>
      </c>
      <c r="D240" s="311">
        <f t="shared" si="109"/>
        <v>19.838621448467759</v>
      </c>
      <c r="E240" s="311">
        <f t="shared" si="109"/>
        <v>262.03300000000075</v>
      </c>
      <c r="F240" s="311"/>
      <c r="G240" s="311">
        <f t="shared" ref="G240:J240" si="110">SUM(G230:G238)</f>
        <v>285.46114207885734</v>
      </c>
      <c r="H240" s="311">
        <f t="shared" si="110"/>
        <v>23.976927939974814</v>
      </c>
      <c r="I240" s="311">
        <f t="shared" si="110"/>
        <v>23.297929981168657</v>
      </c>
      <c r="J240" s="311">
        <f t="shared" si="110"/>
        <v>332.73600000000084</v>
      </c>
      <c r="K240" s="311"/>
      <c r="L240" s="311">
        <f t="shared" ref="L240:O240" si="111">SUM(L230:L238)</f>
        <v>337.17828514017657</v>
      </c>
      <c r="M240" s="311">
        <f t="shared" si="111"/>
        <v>27.646859389863508</v>
      </c>
      <c r="N240" s="311">
        <f t="shared" si="111"/>
        <v>28.417855469959726</v>
      </c>
      <c r="O240" s="311">
        <f t="shared" si="111"/>
        <v>393.24299999999988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67.079803610792666</v>
      </c>
      <c r="C247" s="302">
        <v>3.3907833838699157</v>
      </c>
      <c r="D247" s="302">
        <v>3.0603741739457706</v>
      </c>
      <c r="E247" s="302">
        <f>SUM(B247:D247)</f>
        <v>73.530961168608357</v>
      </c>
      <c r="F247" s="303"/>
      <c r="G247" s="302">
        <v>72.413983387372525</v>
      </c>
      <c r="H247" s="302">
        <v>4.7270561953991894</v>
      </c>
      <c r="I247" s="302">
        <v>3.6013769236699766</v>
      </c>
      <c r="J247" s="302">
        <f>SUM(G247:I247)</f>
        <v>80.742416506441685</v>
      </c>
      <c r="K247" s="303"/>
      <c r="L247" s="302">
        <v>64.316636212564902</v>
      </c>
      <c r="M247" s="302">
        <v>5.6005403263997078</v>
      </c>
      <c r="N247" s="302">
        <v>4.1361230547206276</v>
      </c>
      <c r="O247" s="302">
        <f>SUM(L247:N247)</f>
        <v>74.053299593685239</v>
      </c>
    </row>
    <row r="248" spans="1:15" s="236" customFormat="1" x14ac:dyDescent="0.2">
      <c r="A248" s="237" t="str">
        <f>name!E$5</f>
        <v>Professional occupations</v>
      </c>
      <c r="B248" s="302">
        <v>81.679314440931321</v>
      </c>
      <c r="C248" s="302">
        <v>3.0661416438177476</v>
      </c>
      <c r="D248" s="302">
        <v>3.9555472407051639</v>
      </c>
      <c r="E248" s="302">
        <f t="shared" ref="E248:E255" si="112">SUM(B248:D248)</f>
        <v>88.701003325454224</v>
      </c>
      <c r="F248" s="303"/>
      <c r="G248" s="302">
        <v>103.77743176522344</v>
      </c>
      <c r="H248" s="302">
        <v>3.8958537825051733</v>
      </c>
      <c r="I248" s="302">
        <v>4.552127929141184</v>
      </c>
      <c r="J248" s="302">
        <f t="shared" ref="J248:J250" si="113">SUM(G248:I248)</f>
        <v>112.22541347686979</v>
      </c>
      <c r="K248" s="303"/>
      <c r="L248" s="302">
        <v>124.76116460751446</v>
      </c>
      <c r="M248" s="302">
        <v>4.5430302069310562</v>
      </c>
      <c r="N248" s="302">
        <v>4.5409644959212923</v>
      </c>
      <c r="O248" s="302">
        <f t="shared" ref="O248:O255" si="114">SUM(L248:N248)</f>
        <v>133.8451593103668</v>
      </c>
    </row>
    <row r="249" spans="1:15" s="236" customFormat="1" x14ac:dyDescent="0.2">
      <c r="A249" s="237" t="str">
        <f>name!E$6</f>
        <v>Associate professional occupations</v>
      </c>
      <c r="B249" s="302">
        <v>93.291634134995519</v>
      </c>
      <c r="C249" s="302">
        <v>6.1442272177892256</v>
      </c>
      <c r="D249" s="302">
        <v>5.8462381357339694</v>
      </c>
      <c r="E249" s="302">
        <f t="shared" si="112"/>
        <v>105.28209948851871</v>
      </c>
      <c r="F249" s="303"/>
      <c r="G249" s="302">
        <v>100.51298947400755</v>
      </c>
      <c r="H249" s="302">
        <v>6.2661453032081367</v>
      </c>
      <c r="I249" s="302">
        <v>6.9506538666901578</v>
      </c>
      <c r="J249" s="302">
        <f t="shared" si="113"/>
        <v>113.72978864390585</v>
      </c>
      <c r="K249" s="303"/>
      <c r="L249" s="302">
        <v>101.19862305059631</v>
      </c>
      <c r="M249" s="302">
        <v>6.7373762519281568</v>
      </c>
      <c r="N249" s="302">
        <v>8.4362180667601834</v>
      </c>
      <c r="O249" s="302">
        <f t="shared" si="114"/>
        <v>116.37221736928464</v>
      </c>
    </row>
    <row r="250" spans="1:15" s="236" customFormat="1" x14ac:dyDescent="0.2">
      <c r="A250" s="237" t="str">
        <f>name!E$7</f>
        <v>Administrative and secretarial occupations</v>
      </c>
      <c r="B250" s="302">
        <v>54.419629930660562</v>
      </c>
      <c r="C250" s="302">
        <v>16.563973929228499</v>
      </c>
      <c r="D250" s="302">
        <v>1.1060748468244972</v>
      </c>
      <c r="E250" s="302">
        <f t="shared" si="112"/>
        <v>72.089678706713556</v>
      </c>
      <c r="F250" s="303"/>
      <c r="G250" s="302">
        <v>52.367412799371813</v>
      </c>
      <c r="H250" s="302">
        <v>15.156212196634799</v>
      </c>
      <c r="I250" s="302">
        <v>0.94126956712053256</v>
      </c>
      <c r="J250" s="302">
        <f t="shared" si="113"/>
        <v>68.464894563127146</v>
      </c>
      <c r="K250" s="303"/>
      <c r="L250" s="302">
        <v>47.453750567910227</v>
      </c>
      <c r="M250" s="302">
        <v>13.795787246887814</v>
      </c>
      <c r="N250" s="302">
        <v>0.87592354844560105</v>
      </c>
      <c r="O250" s="302">
        <f t="shared" si="114"/>
        <v>62.125461363243637</v>
      </c>
    </row>
    <row r="251" spans="1:15" s="236" customFormat="1" x14ac:dyDescent="0.2">
      <c r="A251" s="237" t="str">
        <f>name!E$8</f>
        <v>Skilled trades occupations</v>
      </c>
      <c r="B251" s="302">
        <v>3.8883930945501208</v>
      </c>
      <c r="C251" s="302">
        <v>0.46898053648126908</v>
      </c>
      <c r="D251" s="302">
        <v>0.75331379729727788</v>
      </c>
      <c r="E251" s="302">
        <f t="shared" si="112"/>
        <v>5.1106874283286672</v>
      </c>
      <c r="F251" s="303"/>
      <c r="G251" s="302">
        <v>3.0861520822470339</v>
      </c>
      <c r="H251" s="302">
        <v>0.29868728398156358</v>
      </c>
      <c r="I251" s="302">
        <v>0.67753495788889784</v>
      </c>
      <c r="J251" s="302">
        <f>SUM(G251:I251)</f>
        <v>4.0623743241174957</v>
      </c>
      <c r="K251" s="303"/>
      <c r="L251" s="302">
        <v>2.81678412857792</v>
      </c>
      <c r="M251" s="302">
        <v>0.36705115998244647</v>
      </c>
      <c r="N251" s="302">
        <v>0.70094465338482681</v>
      </c>
      <c r="O251" s="302">
        <f t="shared" si="114"/>
        <v>3.8847799419451934</v>
      </c>
    </row>
    <row r="252" spans="1:15" s="236" customFormat="1" x14ac:dyDescent="0.2">
      <c r="A252" s="237" t="str">
        <f>name!E$9</f>
        <v>Caring, leisure and other service occupations</v>
      </c>
      <c r="B252" s="302">
        <v>1.6219558908972123</v>
      </c>
      <c r="C252" s="302">
        <v>0.1601893095986909</v>
      </c>
      <c r="D252" s="302">
        <v>0.42913549399079332</v>
      </c>
      <c r="E252" s="302">
        <f t="shared" si="112"/>
        <v>2.2112806944866965</v>
      </c>
      <c r="F252" s="303"/>
      <c r="G252" s="302">
        <v>1.6023267746485734</v>
      </c>
      <c r="H252" s="302">
        <v>0.13219302797590279</v>
      </c>
      <c r="I252" s="302">
        <v>0.36792776829512863</v>
      </c>
      <c r="J252" s="302">
        <f t="shared" ref="J252:J255" si="115">SUM(G252:I252)</f>
        <v>2.1024475709196047</v>
      </c>
      <c r="K252" s="303"/>
      <c r="L252" s="302">
        <v>1.7698422348848915</v>
      </c>
      <c r="M252" s="302">
        <v>0.11235938606625291</v>
      </c>
      <c r="N252" s="302">
        <v>0.53417676260287794</v>
      </c>
      <c r="O252" s="302">
        <f t="shared" si="114"/>
        <v>2.4163783835540222</v>
      </c>
    </row>
    <row r="253" spans="1:15" s="236" customFormat="1" x14ac:dyDescent="0.2">
      <c r="A253" s="237" t="str">
        <f>name!E$10</f>
        <v>Sales and customer service occupations</v>
      </c>
      <c r="B253" s="302">
        <v>14.013892774740437</v>
      </c>
      <c r="C253" s="302">
        <v>4.3008400305759222</v>
      </c>
      <c r="D253" s="302">
        <v>1.6772528330022252</v>
      </c>
      <c r="E253" s="302">
        <f t="shared" si="112"/>
        <v>19.991985638318585</v>
      </c>
      <c r="F253" s="303"/>
      <c r="G253" s="302">
        <v>13.080360177444819</v>
      </c>
      <c r="H253" s="302">
        <v>4.2608724083533751</v>
      </c>
      <c r="I253" s="302">
        <v>0.92270713891012901</v>
      </c>
      <c r="J253" s="302">
        <f t="shared" si="115"/>
        <v>18.263939724708326</v>
      </c>
      <c r="K253" s="303"/>
      <c r="L253" s="302">
        <v>12.790836632283675</v>
      </c>
      <c r="M253" s="302">
        <v>4.4493412515000621</v>
      </c>
      <c r="N253" s="302">
        <v>0.80508188066644837</v>
      </c>
      <c r="O253" s="302">
        <f t="shared" si="114"/>
        <v>18.045259764450186</v>
      </c>
    </row>
    <row r="254" spans="1:15" s="236" customFormat="1" x14ac:dyDescent="0.2">
      <c r="A254" s="237" t="str">
        <f>name!E$11</f>
        <v>Process, plant and machine operatives</v>
      </c>
      <c r="B254" s="302">
        <v>1.6054932966642932</v>
      </c>
      <c r="C254" s="302">
        <v>0.17025746328455735</v>
      </c>
      <c r="D254" s="302">
        <v>0.2782150604582066</v>
      </c>
      <c r="E254" s="302">
        <f t="shared" si="112"/>
        <v>2.0539658204070572</v>
      </c>
      <c r="F254" s="303"/>
      <c r="G254" s="302">
        <v>1.2064160815064502</v>
      </c>
      <c r="H254" s="302">
        <v>0.13062558916426725</v>
      </c>
      <c r="I254" s="302">
        <v>0.52191450763743741</v>
      </c>
      <c r="J254" s="302">
        <f t="shared" si="115"/>
        <v>1.8589561783081547</v>
      </c>
      <c r="K254" s="303"/>
      <c r="L254" s="302">
        <v>1.1293769744607347</v>
      </c>
      <c r="M254" s="302">
        <v>0.22575276006856768</v>
      </c>
      <c r="N254" s="302">
        <v>0.63064593283826453</v>
      </c>
      <c r="O254" s="302">
        <f t="shared" si="114"/>
        <v>1.9857756673675668</v>
      </c>
    </row>
    <row r="255" spans="1:15" s="236" customFormat="1" x14ac:dyDescent="0.2">
      <c r="A255" s="237" t="str">
        <f>name!E$12</f>
        <v>Elementary occupations</v>
      </c>
      <c r="B255" s="302">
        <v>2.1050239170478209</v>
      </c>
      <c r="C255" s="302">
        <v>0.72751247549251985</v>
      </c>
      <c r="D255" s="302">
        <v>0.41880133662432728</v>
      </c>
      <c r="E255" s="302">
        <f t="shared" si="112"/>
        <v>3.2513377291646681</v>
      </c>
      <c r="F255" s="303"/>
      <c r="G255" s="302">
        <v>1.6479274580655294</v>
      </c>
      <c r="H255" s="302">
        <v>0.50935421253224022</v>
      </c>
      <c r="I255" s="302">
        <v>0.27748734100303835</v>
      </c>
      <c r="J255" s="302">
        <f t="shared" si="115"/>
        <v>2.4347690116008081</v>
      </c>
      <c r="K255" s="303"/>
      <c r="L255" s="302">
        <v>1.3941236695806576</v>
      </c>
      <c r="M255" s="302">
        <v>0.48867387543156349</v>
      </c>
      <c r="N255" s="302">
        <v>0.31187106109024237</v>
      </c>
      <c r="O255" s="302">
        <f t="shared" si="114"/>
        <v>2.1946686061024634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319.70514109127993</v>
      </c>
      <c r="C257" s="311">
        <f t="shared" ref="C257:E257" si="116">SUM(C247:C255)</f>
        <v>34.992905990138347</v>
      </c>
      <c r="D257" s="311">
        <f t="shared" si="116"/>
        <v>17.52495291858223</v>
      </c>
      <c r="E257" s="311">
        <f t="shared" si="116"/>
        <v>372.22300000000052</v>
      </c>
      <c r="F257" s="311"/>
      <c r="G257" s="311">
        <f t="shared" ref="G257:J257" si="117">SUM(G247:G255)</f>
        <v>349.69499999988778</v>
      </c>
      <c r="H257" s="311">
        <f t="shared" si="117"/>
        <v>35.376999999754652</v>
      </c>
      <c r="I257" s="311">
        <f t="shared" si="117"/>
        <v>18.813000000356482</v>
      </c>
      <c r="J257" s="311">
        <f t="shared" si="117"/>
        <v>403.88499999999885</v>
      </c>
      <c r="K257" s="311"/>
      <c r="L257" s="311">
        <f t="shared" ref="L257:O257" si="118">SUM(L247:L255)</f>
        <v>357.63113807837379</v>
      </c>
      <c r="M257" s="311">
        <f t="shared" si="118"/>
        <v>36.319912465195628</v>
      </c>
      <c r="N257" s="311">
        <f t="shared" si="118"/>
        <v>20.971949456430369</v>
      </c>
      <c r="O257" s="311">
        <f t="shared" si="118"/>
        <v>414.92299999999977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22.46120024245214</v>
      </c>
      <c r="C264" s="302">
        <v>3.7233627230092461</v>
      </c>
      <c r="D264" s="302">
        <v>4.3466763744243551</v>
      </c>
      <c r="E264" s="302">
        <f>SUM(B264:D264)</f>
        <v>30.53123933988574</v>
      </c>
      <c r="F264" s="303"/>
      <c r="G264" s="302">
        <v>28.455250352466102</v>
      </c>
      <c r="H264" s="302">
        <v>6.0133394692175788</v>
      </c>
      <c r="I264" s="302">
        <v>3.5120661651229828</v>
      </c>
      <c r="J264" s="302">
        <f>SUM(G264:I264)</f>
        <v>37.98065598680666</v>
      </c>
      <c r="K264" s="303"/>
      <c r="L264" s="302">
        <v>26.860013819773268</v>
      </c>
      <c r="M264" s="302">
        <v>5.5066998387291513</v>
      </c>
      <c r="N264" s="302">
        <v>3.7047469987054908</v>
      </c>
      <c r="O264" s="302">
        <f>SUM(L264:N264)</f>
        <v>36.071460657207908</v>
      </c>
    </row>
    <row r="265" spans="1:15" s="236" customFormat="1" x14ac:dyDescent="0.2">
      <c r="A265" s="237" t="str">
        <f>name!E$5</f>
        <v>Professional occupations</v>
      </c>
      <c r="B265" s="302">
        <v>27.347542979913406</v>
      </c>
      <c r="C265" s="302">
        <v>4.3357223214899161</v>
      </c>
      <c r="D265" s="302">
        <v>1.8312011975126818</v>
      </c>
      <c r="E265" s="302">
        <f t="shared" ref="E265:E272" si="119">SUM(B265:D265)</f>
        <v>33.514466498916008</v>
      </c>
      <c r="F265" s="303"/>
      <c r="G265" s="302">
        <v>38.5053551900359</v>
      </c>
      <c r="H265" s="302">
        <v>6.4869042637106107</v>
      </c>
      <c r="I265" s="302">
        <v>1.4383367030213954</v>
      </c>
      <c r="J265" s="302">
        <f t="shared" ref="J265:J267" si="120">SUM(G265:I265)</f>
        <v>46.430596156767905</v>
      </c>
      <c r="K265" s="303"/>
      <c r="L265" s="302">
        <v>40.484728147482308</v>
      </c>
      <c r="M265" s="302">
        <v>6.5425122428931006</v>
      </c>
      <c r="N265" s="302">
        <v>1.112970525824905</v>
      </c>
      <c r="O265" s="302">
        <f t="shared" ref="O265:O272" si="121">SUM(L265:N265)</f>
        <v>48.140210916200317</v>
      </c>
    </row>
    <row r="266" spans="1:15" s="236" customFormat="1" x14ac:dyDescent="0.2">
      <c r="A266" s="237" t="str">
        <f>name!E$6</f>
        <v>Associate professional occupations</v>
      </c>
      <c r="B266" s="302">
        <v>22.407274256072633</v>
      </c>
      <c r="C266" s="302">
        <v>4.5858434121538263</v>
      </c>
      <c r="D266" s="302">
        <v>1.4035980120690266</v>
      </c>
      <c r="E266" s="302">
        <f t="shared" si="119"/>
        <v>28.396715680295486</v>
      </c>
      <c r="F266" s="303"/>
      <c r="G266" s="302">
        <v>28.298729811447362</v>
      </c>
      <c r="H266" s="302">
        <v>6.0283776018645598</v>
      </c>
      <c r="I266" s="302">
        <v>0.94310412352850359</v>
      </c>
      <c r="J266" s="302">
        <f t="shared" si="120"/>
        <v>35.270211536840428</v>
      </c>
      <c r="K266" s="303"/>
      <c r="L266" s="302">
        <v>31.60475200027431</v>
      </c>
      <c r="M266" s="302">
        <v>6.0131981415597053</v>
      </c>
      <c r="N266" s="302">
        <v>1.004424215078223</v>
      </c>
      <c r="O266" s="302">
        <f t="shared" si="121"/>
        <v>38.622374356912239</v>
      </c>
    </row>
    <row r="267" spans="1:15" s="236" customFormat="1" x14ac:dyDescent="0.2">
      <c r="A267" s="237" t="str">
        <f>name!E$7</f>
        <v>Administrative and secretarial occupations</v>
      </c>
      <c r="B267" s="302">
        <v>9.1348876855945207</v>
      </c>
      <c r="C267" s="302">
        <v>8.1444332509785831</v>
      </c>
      <c r="D267" s="302">
        <v>0.57943653385828275</v>
      </c>
      <c r="E267" s="302">
        <f t="shared" si="119"/>
        <v>17.858757470431385</v>
      </c>
      <c r="F267" s="303"/>
      <c r="G267" s="302">
        <v>9.3131776725267166</v>
      </c>
      <c r="H267" s="302">
        <v>7.588986513915466</v>
      </c>
      <c r="I267" s="302">
        <v>0.39137866341791938</v>
      </c>
      <c r="J267" s="302">
        <f t="shared" si="120"/>
        <v>17.293542849860103</v>
      </c>
      <c r="K267" s="303"/>
      <c r="L267" s="302">
        <v>8.8015963029406752</v>
      </c>
      <c r="M267" s="302">
        <v>6.0010289892279358</v>
      </c>
      <c r="N267" s="302">
        <v>0.28694684815151345</v>
      </c>
      <c r="O267" s="302">
        <f t="shared" si="121"/>
        <v>15.089572140320124</v>
      </c>
    </row>
    <row r="268" spans="1:15" s="236" customFormat="1" x14ac:dyDescent="0.2">
      <c r="A268" s="237" t="str">
        <f>name!E$8</f>
        <v>Skilled trades occupations</v>
      </c>
      <c r="B268" s="302">
        <v>4.8439160303054649</v>
      </c>
      <c r="C268" s="302">
        <v>0.71459075665035998</v>
      </c>
      <c r="D268" s="302">
        <v>2.0361630836510662</v>
      </c>
      <c r="E268" s="302">
        <f t="shared" si="119"/>
        <v>7.5946698706068911</v>
      </c>
      <c r="F268" s="303"/>
      <c r="G268" s="302">
        <v>4.9357335584586028</v>
      </c>
      <c r="H268" s="302">
        <v>0.83490273158397077</v>
      </c>
      <c r="I268" s="302">
        <v>1.2856321813454528</v>
      </c>
      <c r="J268" s="302">
        <f>SUM(G268:I268)</f>
        <v>7.0562684713880266</v>
      </c>
      <c r="K268" s="303"/>
      <c r="L268" s="302">
        <v>5.2194358662953233</v>
      </c>
      <c r="M268" s="302">
        <v>1.0905801174387919</v>
      </c>
      <c r="N268" s="302">
        <v>1.6031427692250366</v>
      </c>
      <c r="O268" s="302">
        <f t="shared" si="121"/>
        <v>7.9131587529591521</v>
      </c>
    </row>
    <row r="269" spans="1:15" s="236" customFormat="1" x14ac:dyDescent="0.2">
      <c r="A269" s="237" t="str">
        <f>name!E$9</f>
        <v>Caring, leisure and other service occupations</v>
      </c>
      <c r="B269" s="302">
        <v>1.6827537689001357</v>
      </c>
      <c r="C269" s="302">
        <v>0.88946266589589407</v>
      </c>
      <c r="D269" s="302">
        <v>0.52297113928084793</v>
      </c>
      <c r="E269" s="302">
        <f t="shared" si="119"/>
        <v>3.0951875740768777</v>
      </c>
      <c r="F269" s="303"/>
      <c r="G269" s="302">
        <v>1.7155884094362588</v>
      </c>
      <c r="H269" s="302">
        <v>0.94388629225025422</v>
      </c>
      <c r="I269" s="302">
        <v>0.35055571224897869</v>
      </c>
      <c r="J269" s="302">
        <f t="shared" ref="J269:J272" si="122">SUM(G269:I269)</f>
        <v>3.0100304139354916</v>
      </c>
      <c r="K269" s="303"/>
      <c r="L269" s="302">
        <v>1.4331581260630069</v>
      </c>
      <c r="M269" s="302">
        <v>0.76018182567217096</v>
      </c>
      <c r="N269" s="302">
        <v>0.60690450339776181</v>
      </c>
      <c r="O269" s="302">
        <f t="shared" si="121"/>
        <v>2.8002444551329395</v>
      </c>
    </row>
    <row r="270" spans="1:15" s="236" customFormat="1" x14ac:dyDescent="0.2">
      <c r="A270" s="237" t="str">
        <f>name!E$10</f>
        <v>Sales and customer service occupations</v>
      </c>
      <c r="B270" s="302">
        <v>7.3114976359095234</v>
      </c>
      <c r="C270" s="302">
        <v>2.5909903074067788</v>
      </c>
      <c r="D270" s="302">
        <v>1.0050369532207934</v>
      </c>
      <c r="E270" s="302">
        <f t="shared" si="119"/>
        <v>10.907524896537096</v>
      </c>
      <c r="F270" s="303"/>
      <c r="G270" s="302">
        <v>6.9964641528509892</v>
      </c>
      <c r="H270" s="302">
        <v>2.54837814285229</v>
      </c>
      <c r="I270" s="302">
        <v>0.60064822971018372</v>
      </c>
      <c r="J270" s="302">
        <f t="shared" si="122"/>
        <v>10.145490525413463</v>
      </c>
      <c r="K270" s="303"/>
      <c r="L270" s="302">
        <v>6.6131645096175919</v>
      </c>
      <c r="M270" s="302">
        <v>2.2267924277103495</v>
      </c>
      <c r="N270" s="302">
        <v>0.4672074946161921</v>
      </c>
      <c r="O270" s="302">
        <f t="shared" si="121"/>
        <v>9.3071644319441322</v>
      </c>
    </row>
    <row r="271" spans="1:15" s="236" customFormat="1" x14ac:dyDescent="0.2">
      <c r="A271" s="237" t="str">
        <f>name!E$11</f>
        <v>Process, plant and machine operatives</v>
      </c>
      <c r="B271" s="302">
        <v>0.66676980701302835</v>
      </c>
      <c r="C271" s="302">
        <v>0.1519604928378554</v>
      </c>
      <c r="D271" s="302">
        <v>7.0234397168271803E-2</v>
      </c>
      <c r="E271" s="302">
        <f t="shared" si="119"/>
        <v>0.88896469701915559</v>
      </c>
      <c r="F271" s="303"/>
      <c r="G271" s="302">
        <v>0.6406037797395997</v>
      </c>
      <c r="H271" s="302">
        <v>0.17208495131025997</v>
      </c>
      <c r="I271" s="302">
        <v>6.3519385845167878E-2</v>
      </c>
      <c r="J271" s="302">
        <f t="shared" si="122"/>
        <v>0.87620811689502753</v>
      </c>
      <c r="K271" s="303"/>
      <c r="L271" s="302">
        <v>0.54510612179759577</v>
      </c>
      <c r="M271" s="302">
        <v>0.13998222634030683</v>
      </c>
      <c r="N271" s="302">
        <v>9.8043061505133866E-2</v>
      </c>
      <c r="O271" s="302">
        <f t="shared" si="121"/>
        <v>0.78313140964303651</v>
      </c>
    </row>
    <row r="272" spans="1:15" s="236" customFormat="1" x14ac:dyDescent="0.2">
      <c r="A272" s="237" t="str">
        <f>name!E$12</f>
        <v>Elementary occupations</v>
      </c>
      <c r="B272" s="302">
        <v>1.1911575932960896</v>
      </c>
      <c r="C272" s="302">
        <v>1.2566340698390959</v>
      </c>
      <c r="D272" s="302">
        <v>1.1616823090963482</v>
      </c>
      <c r="E272" s="302">
        <f t="shared" si="119"/>
        <v>3.6094739722315339</v>
      </c>
      <c r="F272" s="303"/>
      <c r="G272" s="302">
        <v>1.1380970731507889</v>
      </c>
      <c r="H272" s="302">
        <v>0.97214003321413345</v>
      </c>
      <c r="I272" s="302">
        <v>0.60375883572783728</v>
      </c>
      <c r="J272" s="302">
        <f t="shared" si="122"/>
        <v>2.7139959420927595</v>
      </c>
      <c r="K272" s="303"/>
      <c r="L272" s="302">
        <v>1.0382827569593338</v>
      </c>
      <c r="M272" s="302">
        <v>0.12584755160716465</v>
      </c>
      <c r="N272" s="302">
        <v>0.92755257111351774</v>
      </c>
      <c r="O272" s="302">
        <f t="shared" si="121"/>
        <v>2.0916828796800164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97.046999999456929</v>
      </c>
      <c r="C274" s="311">
        <f t="shared" ref="C274:E274" si="123">SUM(C264:C272)</f>
        <v>26.393000000261555</v>
      </c>
      <c r="D274" s="311">
        <f t="shared" si="123"/>
        <v>12.957000000281674</v>
      </c>
      <c r="E274" s="311">
        <f t="shared" si="123"/>
        <v>136.39700000000019</v>
      </c>
      <c r="F274" s="311"/>
      <c r="G274" s="311">
        <f t="shared" ref="G274:J274" si="124">SUM(G264:G272)</f>
        <v>119.99900000011235</v>
      </c>
      <c r="H274" s="311">
        <f t="shared" si="124"/>
        <v>31.588999999919125</v>
      </c>
      <c r="I274" s="311">
        <f t="shared" si="124"/>
        <v>9.1889999999684235</v>
      </c>
      <c r="J274" s="311">
        <f t="shared" si="124"/>
        <v>160.77699999999984</v>
      </c>
      <c r="K274" s="311"/>
      <c r="L274" s="311">
        <f t="shared" ref="L274:O274" si="125">SUM(L264:L272)</f>
        <v>122.60023765120343</v>
      </c>
      <c r="M274" s="311">
        <f t="shared" si="125"/>
        <v>28.406823361178677</v>
      </c>
      <c r="N274" s="311">
        <f t="shared" si="125"/>
        <v>9.8119389876177756</v>
      </c>
      <c r="O274" s="311">
        <f t="shared" si="125"/>
        <v>160.81899999999985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79.600781831855372</v>
      </c>
      <c r="C281" s="302">
        <v>12.302530339350735</v>
      </c>
      <c r="D281" s="302">
        <v>12.162869244406465</v>
      </c>
      <c r="E281" s="302">
        <f>SUM(B281:D281)</f>
        <v>104.06618141561258</v>
      </c>
      <c r="F281" s="303"/>
      <c r="G281" s="302">
        <v>75.909673568424751</v>
      </c>
      <c r="H281" s="302">
        <v>16.8021272329024</v>
      </c>
      <c r="I281" s="302">
        <v>15.268617366238615</v>
      </c>
      <c r="J281" s="302">
        <f>SUM(G281:I281)</f>
        <v>107.98041816756576</v>
      </c>
      <c r="K281" s="303"/>
      <c r="L281" s="302">
        <v>71.546304412445735</v>
      </c>
      <c r="M281" s="302">
        <v>22.425034060722048</v>
      </c>
      <c r="N281" s="302">
        <v>18.812232087491772</v>
      </c>
      <c r="O281" s="302">
        <f>SUM(L281:N281)</f>
        <v>112.78357056065954</v>
      </c>
    </row>
    <row r="282" spans="1:15" s="236" customFormat="1" x14ac:dyDescent="0.2">
      <c r="A282" s="237" t="str">
        <f>name!E$5</f>
        <v>Professional occupations</v>
      </c>
      <c r="B282" s="302">
        <v>249.17900103259555</v>
      </c>
      <c r="C282" s="302">
        <v>29.32738655096027</v>
      </c>
      <c r="D282" s="302">
        <v>55.793313513784589</v>
      </c>
      <c r="E282" s="302">
        <f t="shared" ref="E282:E289" si="126">SUM(B282:D282)</f>
        <v>334.2997010973404</v>
      </c>
      <c r="F282" s="303"/>
      <c r="G282" s="302">
        <v>281.21561419907118</v>
      </c>
      <c r="H282" s="302">
        <v>38.539457482184346</v>
      </c>
      <c r="I282" s="302">
        <v>57.112860209917265</v>
      </c>
      <c r="J282" s="302">
        <f t="shared" ref="J282:J284" si="127">SUM(G282:I282)</f>
        <v>376.86793189117276</v>
      </c>
      <c r="K282" s="303"/>
      <c r="L282" s="302">
        <v>342.01553824495466</v>
      </c>
      <c r="M282" s="302">
        <v>48.268741950195547</v>
      </c>
      <c r="N282" s="302">
        <v>61.406354900276142</v>
      </c>
      <c r="O282" s="302">
        <f t="shared" ref="O282:O289" si="128">SUM(L282:N282)</f>
        <v>451.69063509542633</v>
      </c>
    </row>
    <row r="283" spans="1:15" s="236" customFormat="1" x14ac:dyDescent="0.2">
      <c r="A283" s="237" t="str">
        <f>name!E$6</f>
        <v>Associate professional occupations</v>
      </c>
      <c r="B283" s="302">
        <v>122.82878756687161</v>
      </c>
      <c r="C283" s="302">
        <v>19.457982699481455</v>
      </c>
      <c r="D283" s="302">
        <v>24.466839473793893</v>
      </c>
      <c r="E283" s="302">
        <f t="shared" si="126"/>
        <v>166.75360974014697</v>
      </c>
      <c r="F283" s="303"/>
      <c r="G283" s="302">
        <v>120.68932191121114</v>
      </c>
      <c r="H283" s="302">
        <v>21.259811192303196</v>
      </c>
      <c r="I283" s="302">
        <v>23.706319335331624</v>
      </c>
      <c r="J283" s="302">
        <f t="shared" si="127"/>
        <v>165.65545243884594</v>
      </c>
      <c r="K283" s="303"/>
      <c r="L283" s="302">
        <v>131.18309796839736</v>
      </c>
      <c r="M283" s="302">
        <v>24.468263467325325</v>
      </c>
      <c r="N283" s="302">
        <v>28.017927491421577</v>
      </c>
      <c r="O283" s="302">
        <f t="shared" si="128"/>
        <v>183.66928892714427</v>
      </c>
    </row>
    <row r="284" spans="1:15" s="236" customFormat="1" x14ac:dyDescent="0.2">
      <c r="A284" s="237" t="str">
        <f>name!E$7</f>
        <v>Administrative and secretarial occupations</v>
      </c>
      <c r="B284" s="302">
        <v>54.577566129689394</v>
      </c>
      <c r="C284" s="302">
        <v>30.531797155230311</v>
      </c>
      <c r="D284" s="302">
        <v>8.3279205266537986</v>
      </c>
      <c r="E284" s="302">
        <f t="shared" si="126"/>
        <v>93.437283811573508</v>
      </c>
      <c r="F284" s="303"/>
      <c r="G284" s="302">
        <v>45.199579943998351</v>
      </c>
      <c r="H284" s="302">
        <v>28.500142760258822</v>
      </c>
      <c r="I284" s="302">
        <v>7.3181989354416928</v>
      </c>
      <c r="J284" s="302">
        <f t="shared" si="127"/>
        <v>81.017921639698869</v>
      </c>
      <c r="K284" s="303"/>
      <c r="L284" s="302">
        <v>37.566949945705161</v>
      </c>
      <c r="M284" s="302">
        <v>27.033781264526972</v>
      </c>
      <c r="N284" s="302">
        <v>7.2603105762493039</v>
      </c>
      <c r="O284" s="302">
        <f t="shared" si="128"/>
        <v>71.861041786481451</v>
      </c>
    </row>
    <row r="285" spans="1:15" s="236" customFormat="1" x14ac:dyDescent="0.2">
      <c r="A285" s="237" t="str">
        <f>name!E$8</f>
        <v>Skilled trades occupations</v>
      </c>
      <c r="B285" s="302">
        <v>11.606460986692692</v>
      </c>
      <c r="C285" s="302">
        <v>2.1125259984864706</v>
      </c>
      <c r="D285" s="302">
        <v>1.6172948923696679</v>
      </c>
      <c r="E285" s="302">
        <f t="shared" si="126"/>
        <v>15.33628187754883</v>
      </c>
      <c r="F285" s="303"/>
      <c r="G285" s="302">
        <v>8.1802970534396042</v>
      </c>
      <c r="H285" s="302">
        <v>1.1483150787468015</v>
      </c>
      <c r="I285" s="302">
        <v>1.498046530766048</v>
      </c>
      <c r="J285" s="302">
        <f>SUM(G285:I285)</f>
        <v>10.826658662952454</v>
      </c>
      <c r="K285" s="303"/>
      <c r="L285" s="302">
        <v>7.5924683498807708</v>
      </c>
      <c r="M285" s="302">
        <v>1.6857788549968544</v>
      </c>
      <c r="N285" s="302">
        <v>2.0183577675521946</v>
      </c>
      <c r="O285" s="302">
        <f t="shared" si="128"/>
        <v>11.296604972429819</v>
      </c>
    </row>
    <row r="286" spans="1:15" s="236" customFormat="1" x14ac:dyDescent="0.2">
      <c r="A286" s="237" t="str">
        <f>name!E$9</f>
        <v>Caring, leisure and other service occupations</v>
      </c>
      <c r="B286" s="302">
        <v>3.1133699724649357</v>
      </c>
      <c r="C286" s="302">
        <v>0.93977508164740242</v>
      </c>
      <c r="D286" s="302">
        <v>1.6200772682964359</v>
      </c>
      <c r="E286" s="302">
        <f t="shared" si="126"/>
        <v>5.6732223224087743</v>
      </c>
      <c r="F286" s="303"/>
      <c r="G286" s="302">
        <v>2.3266238156725163</v>
      </c>
      <c r="H286" s="302">
        <v>0.98083362180307787</v>
      </c>
      <c r="I286" s="302">
        <v>1.5048426756124897</v>
      </c>
      <c r="J286" s="302">
        <f t="shared" ref="J286:J289" si="129">SUM(G286:I286)</f>
        <v>4.8123001130880843</v>
      </c>
      <c r="K286" s="303"/>
      <c r="L286" s="302">
        <v>2.5816359875373456</v>
      </c>
      <c r="M286" s="302">
        <v>1.15673678489951</v>
      </c>
      <c r="N286" s="302">
        <v>2.019303807704981</v>
      </c>
      <c r="O286" s="302">
        <f t="shared" si="128"/>
        <v>5.7576765801418368</v>
      </c>
    </row>
    <row r="287" spans="1:15" s="236" customFormat="1" x14ac:dyDescent="0.2">
      <c r="A287" s="237" t="str">
        <f>name!E$10</f>
        <v>Sales and customer service occupations</v>
      </c>
      <c r="B287" s="302">
        <v>13.207093378312239</v>
      </c>
      <c r="C287" s="302">
        <v>4.8749626328658344</v>
      </c>
      <c r="D287" s="302">
        <v>2.1122035361720717</v>
      </c>
      <c r="E287" s="302">
        <f t="shared" si="126"/>
        <v>20.194259547350146</v>
      </c>
      <c r="F287" s="303"/>
      <c r="G287" s="302">
        <v>10.652278198268617</v>
      </c>
      <c r="H287" s="302">
        <v>4.5664570812342182</v>
      </c>
      <c r="I287" s="302">
        <v>1.6098947533784771</v>
      </c>
      <c r="J287" s="302">
        <f t="shared" si="129"/>
        <v>16.828630032881311</v>
      </c>
      <c r="K287" s="303"/>
      <c r="L287" s="302">
        <v>10.67609162374583</v>
      </c>
      <c r="M287" s="302">
        <v>5.2383931831699844</v>
      </c>
      <c r="N287" s="302">
        <v>1.445361719127634</v>
      </c>
      <c r="O287" s="302">
        <f t="shared" si="128"/>
        <v>17.359846526043448</v>
      </c>
    </row>
    <row r="288" spans="1:15" s="236" customFormat="1" x14ac:dyDescent="0.2">
      <c r="A288" s="237" t="str">
        <f>name!E$11</f>
        <v>Process, plant and machine operatives</v>
      </c>
      <c r="B288" s="302">
        <v>2.4768887358093084</v>
      </c>
      <c r="C288" s="302">
        <v>1.3455430592549777</v>
      </c>
      <c r="D288" s="302">
        <v>0.7736240955493231</v>
      </c>
      <c r="E288" s="302">
        <f t="shared" si="126"/>
        <v>4.5960558906136093</v>
      </c>
      <c r="F288" s="303"/>
      <c r="G288" s="302">
        <v>1.6321803950413176</v>
      </c>
      <c r="H288" s="302">
        <v>1.099745034928169</v>
      </c>
      <c r="I288" s="302">
        <v>0.83742265028472529</v>
      </c>
      <c r="J288" s="302">
        <f t="shared" si="129"/>
        <v>3.5693480802542119</v>
      </c>
      <c r="K288" s="303"/>
      <c r="L288" s="302">
        <v>1.438646583173425</v>
      </c>
      <c r="M288" s="302">
        <v>1.5580833308989701</v>
      </c>
      <c r="N288" s="302">
        <v>1.832065885719099</v>
      </c>
      <c r="O288" s="302">
        <f t="shared" si="128"/>
        <v>4.8287957997914939</v>
      </c>
    </row>
    <row r="289" spans="1:15" s="236" customFormat="1" x14ac:dyDescent="0.2">
      <c r="A289" s="237" t="str">
        <f>name!E$12</f>
        <v>Elementary occupations</v>
      </c>
      <c r="B289" s="302">
        <v>4.1483371453179965</v>
      </c>
      <c r="C289" s="302">
        <v>4.3483576742988816</v>
      </c>
      <c r="D289" s="302">
        <v>5.3147094777879866</v>
      </c>
      <c r="E289" s="302">
        <f t="shared" si="126"/>
        <v>13.811404297404863</v>
      </c>
      <c r="F289" s="303"/>
      <c r="G289" s="302">
        <v>3.0482528968380431</v>
      </c>
      <c r="H289" s="302">
        <v>3.6487097448222867</v>
      </c>
      <c r="I289" s="302">
        <v>3.7133763318807831</v>
      </c>
      <c r="J289" s="302">
        <f t="shared" si="129"/>
        <v>10.410338973541112</v>
      </c>
      <c r="K289" s="303"/>
      <c r="L289" s="302">
        <v>1.8685713193685944</v>
      </c>
      <c r="M289" s="302">
        <v>3.475031912184956</v>
      </c>
      <c r="N289" s="302">
        <v>7.3179365203275664</v>
      </c>
      <c r="O289" s="302">
        <f t="shared" si="128"/>
        <v>12.661539751881117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540.7382867796091</v>
      </c>
      <c r="C291" s="311">
        <f t="shared" ref="C291:E291" si="130">SUM(C281:C289)</f>
        <v>105.24086119157634</v>
      </c>
      <c r="D291" s="311">
        <f t="shared" si="130"/>
        <v>112.18885202881425</v>
      </c>
      <c r="E291" s="311">
        <f t="shared" si="130"/>
        <v>758.16799999999944</v>
      </c>
      <c r="F291" s="311"/>
      <c r="G291" s="311">
        <f t="shared" ref="G291:J291" si="131">SUM(G281:G289)</f>
        <v>548.85382198196555</v>
      </c>
      <c r="H291" s="311">
        <f t="shared" si="131"/>
        <v>116.54559922918331</v>
      </c>
      <c r="I291" s="311">
        <f t="shared" si="131"/>
        <v>112.56957878885171</v>
      </c>
      <c r="J291" s="311">
        <f t="shared" si="131"/>
        <v>777.96900000000062</v>
      </c>
      <c r="K291" s="311"/>
      <c r="L291" s="311">
        <f t="shared" ref="L291:O291" si="132">SUM(L281:L289)</f>
        <v>606.46930443520876</v>
      </c>
      <c r="M291" s="311">
        <f t="shared" si="132"/>
        <v>135.30984480892016</v>
      </c>
      <c r="N291" s="311">
        <f t="shared" si="132"/>
        <v>130.12985075587028</v>
      </c>
      <c r="O291" s="311">
        <f t="shared" si="132"/>
        <v>871.90899999999931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51.939849358170378</v>
      </c>
      <c r="C298" s="302">
        <v>11.598612684867392</v>
      </c>
      <c r="D298" s="302">
        <v>5.0232190520303863</v>
      </c>
      <c r="E298" s="302">
        <f>SUM(B298:D298)</f>
        <v>68.561681095068153</v>
      </c>
      <c r="F298" s="303"/>
      <c r="G298" s="302">
        <v>56.235362124670417</v>
      </c>
      <c r="H298" s="302">
        <v>15.989575210007759</v>
      </c>
      <c r="I298" s="302">
        <v>5.0939516186280382</v>
      </c>
      <c r="J298" s="302">
        <f>SUM(G298:I298)</f>
        <v>77.318888953306214</v>
      </c>
      <c r="K298" s="303"/>
      <c r="L298" s="302">
        <v>57.307183241105335</v>
      </c>
      <c r="M298" s="302">
        <v>19.173193580222865</v>
      </c>
      <c r="N298" s="302">
        <v>5.9521692621093116</v>
      </c>
      <c r="O298" s="302">
        <f>SUM(L298:N298)</f>
        <v>82.432546083437515</v>
      </c>
    </row>
    <row r="299" spans="1:15" s="236" customFormat="1" x14ac:dyDescent="0.2">
      <c r="A299" s="237" t="str">
        <f>name!E$5</f>
        <v>Professional occupations</v>
      </c>
      <c r="B299" s="302">
        <v>68.856254306518778</v>
      </c>
      <c r="C299" s="302">
        <v>20.079197337844697</v>
      </c>
      <c r="D299" s="302">
        <v>4.6609530429070558</v>
      </c>
      <c r="E299" s="302">
        <f t="shared" ref="E299:E306" si="133">SUM(B299:D299)</f>
        <v>93.596404687270521</v>
      </c>
      <c r="F299" s="303"/>
      <c r="G299" s="302">
        <v>84.264337399489861</v>
      </c>
      <c r="H299" s="302">
        <v>28.560375725939103</v>
      </c>
      <c r="I299" s="302">
        <v>4.3964335353396242</v>
      </c>
      <c r="J299" s="302">
        <f t="shared" ref="J299:J301" si="134">SUM(G299:I299)</f>
        <v>117.22114666076858</v>
      </c>
      <c r="K299" s="303"/>
      <c r="L299" s="302">
        <v>110.87623493375563</v>
      </c>
      <c r="M299" s="302">
        <v>42.742926343190909</v>
      </c>
      <c r="N299" s="302">
        <v>4.1055107856968966</v>
      </c>
      <c r="O299" s="302">
        <f t="shared" ref="O299:O306" si="135">SUM(L299:N299)</f>
        <v>157.72467206264344</v>
      </c>
    </row>
    <row r="300" spans="1:15" s="236" customFormat="1" x14ac:dyDescent="0.2">
      <c r="A300" s="237" t="str">
        <f>name!E$6</f>
        <v>Associate professional occupations</v>
      </c>
      <c r="B300" s="302">
        <v>80.123978769957233</v>
      </c>
      <c r="C300" s="302">
        <v>24.177277064225446</v>
      </c>
      <c r="D300" s="302">
        <v>11.033094758113632</v>
      </c>
      <c r="E300" s="302">
        <f t="shared" si="133"/>
        <v>115.33435059229632</v>
      </c>
      <c r="F300" s="303"/>
      <c r="G300" s="302">
        <v>87.910058710916942</v>
      </c>
      <c r="H300" s="302">
        <v>28.111013204242621</v>
      </c>
      <c r="I300" s="302">
        <v>10.340045355477736</v>
      </c>
      <c r="J300" s="302">
        <f t="shared" si="134"/>
        <v>126.36111727063731</v>
      </c>
      <c r="K300" s="303"/>
      <c r="L300" s="302">
        <v>92.359530246826765</v>
      </c>
      <c r="M300" s="302">
        <v>37.518610644584378</v>
      </c>
      <c r="N300" s="302">
        <v>9.8551211636888159</v>
      </c>
      <c r="O300" s="302">
        <f t="shared" si="135"/>
        <v>139.73326205509994</v>
      </c>
    </row>
    <row r="301" spans="1:15" s="236" customFormat="1" x14ac:dyDescent="0.2">
      <c r="A301" s="237" t="str">
        <f>name!E$7</f>
        <v>Administrative and secretarial occupations</v>
      </c>
      <c r="B301" s="302">
        <v>29.549967093228119</v>
      </c>
      <c r="C301" s="302">
        <v>20.62547100151448</v>
      </c>
      <c r="D301" s="302">
        <v>1.1223479122956046</v>
      </c>
      <c r="E301" s="302">
        <f t="shared" si="133"/>
        <v>51.297786007038205</v>
      </c>
      <c r="F301" s="303"/>
      <c r="G301" s="302">
        <v>28.923646048913675</v>
      </c>
      <c r="H301" s="302">
        <v>20.57450853952102</v>
      </c>
      <c r="I301" s="302">
        <v>0.99070656444108773</v>
      </c>
      <c r="J301" s="302">
        <f t="shared" si="134"/>
        <v>50.488861152875785</v>
      </c>
      <c r="K301" s="303"/>
      <c r="L301" s="302">
        <v>31.688044694686557</v>
      </c>
      <c r="M301" s="302">
        <v>22.233859701903825</v>
      </c>
      <c r="N301" s="302">
        <v>0.80302988326082603</v>
      </c>
      <c r="O301" s="302">
        <f t="shared" si="135"/>
        <v>54.724934279851205</v>
      </c>
    </row>
    <row r="302" spans="1:15" s="236" customFormat="1" x14ac:dyDescent="0.2">
      <c r="A302" s="237" t="str">
        <f>name!E$8</f>
        <v>Skilled trades occupations</v>
      </c>
      <c r="B302" s="302">
        <v>10.965116795670358</v>
      </c>
      <c r="C302" s="302">
        <v>3.9740669886176883</v>
      </c>
      <c r="D302" s="302">
        <v>2.2030130288305094</v>
      </c>
      <c r="E302" s="302">
        <f t="shared" si="133"/>
        <v>17.142196813118556</v>
      </c>
      <c r="F302" s="303"/>
      <c r="G302" s="302">
        <v>8.8768238874477241</v>
      </c>
      <c r="H302" s="302">
        <v>2.7462939967339333</v>
      </c>
      <c r="I302" s="302">
        <v>1.7650375641571103</v>
      </c>
      <c r="J302" s="302">
        <f>SUM(G302:I302)</f>
        <v>13.388155448338766</v>
      </c>
      <c r="K302" s="303"/>
      <c r="L302" s="302">
        <v>7.8881829581273228</v>
      </c>
      <c r="M302" s="302">
        <v>4.7386024425815165</v>
      </c>
      <c r="N302" s="302">
        <v>2.1930356909927324</v>
      </c>
      <c r="O302" s="302">
        <f t="shared" si="135"/>
        <v>14.819821091701574</v>
      </c>
    </row>
    <row r="303" spans="1:15" s="236" customFormat="1" x14ac:dyDescent="0.2">
      <c r="A303" s="237" t="str">
        <f>name!E$9</f>
        <v>Caring, leisure and other service occupations</v>
      </c>
      <c r="B303" s="302">
        <v>13.804216786620465</v>
      </c>
      <c r="C303" s="302">
        <v>16.768497035235555</v>
      </c>
      <c r="D303" s="302">
        <v>3.4372569665508386</v>
      </c>
      <c r="E303" s="302">
        <f t="shared" si="133"/>
        <v>34.009970788406861</v>
      </c>
      <c r="F303" s="303"/>
      <c r="G303" s="302">
        <v>13.024710427174373</v>
      </c>
      <c r="H303" s="302">
        <v>17.436720494900786</v>
      </c>
      <c r="I303" s="302">
        <v>3.2035523204117915</v>
      </c>
      <c r="J303" s="302">
        <f t="shared" ref="J303:J306" si="136">SUM(G303:I303)</f>
        <v>33.664983242486954</v>
      </c>
      <c r="K303" s="303"/>
      <c r="L303" s="302">
        <v>14.005077196334257</v>
      </c>
      <c r="M303" s="302">
        <v>20.887382567274347</v>
      </c>
      <c r="N303" s="302">
        <v>4.0849120104564198</v>
      </c>
      <c r="O303" s="302">
        <f t="shared" si="135"/>
        <v>38.977371774065027</v>
      </c>
    </row>
    <row r="304" spans="1:15" s="236" customFormat="1" x14ac:dyDescent="0.2">
      <c r="A304" s="237" t="str">
        <f>name!E$10</f>
        <v>Sales and customer service occupations</v>
      </c>
      <c r="B304" s="302">
        <v>18.47383356299132</v>
      </c>
      <c r="C304" s="302">
        <v>10.055044238199423</v>
      </c>
      <c r="D304" s="302">
        <v>1.220925145315364</v>
      </c>
      <c r="E304" s="302">
        <f t="shared" si="133"/>
        <v>29.749802946506108</v>
      </c>
      <c r="F304" s="303"/>
      <c r="G304" s="302">
        <v>17.001494524747091</v>
      </c>
      <c r="H304" s="302">
        <v>10.266696859864805</v>
      </c>
      <c r="I304" s="302">
        <v>0.92678489600329117</v>
      </c>
      <c r="J304" s="302">
        <f t="shared" si="136"/>
        <v>28.194976280615187</v>
      </c>
      <c r="K304" s="303"/>
      <c r="L304" s="302">
        <v>19.140022303515991</v>
      </c>
      <c r="M304" s="302">
        <v>14.414963282479036</v>
      </c>
      <c r="N304" s="302">
        <v>0.78601139075568949</v>
      </c>
      <c r="O304" s="302">
        <f t="shared" si="135"/>
        <v>34.340996976750716</v>
      </c>
    </row>
    <row r="305" spans="1:15" s="236" customFormat="1" x14ac:dyDescent="0.2">
      <c r="A305" s="237" t="str">
        <f>name!E$11</f>
        <v>Process, plant and machine operatives</v>
      </c>
      <c r="B305" s="302">
        <v>8.666554535174507</v>
      </c>
      <c r="C305" s="302">
        <v>8.2964379324404902</v>
      </c>
      <c r="D305" s="302">
        <v>0.45539897427785264</v>
      </c>
      <c r="E305" s="302">
        <f t="shared" si="133"/>
        <v>17.418391441892847</v>
      </c>
      <c r="F305" s="303"/>
      <c r="G305" s="302">
        <v>7.4919865753563526</v>
      </c>
      <c r="H305" s="302">
        <v>8.8336948470359911</v>
      </c>
      <c r="I305" s="302">
        <v>0.48117821636559827</v>
      </c>
      <c r="J305" s="302">
        <f t="shared" si="136"/>
        <v>16.806859638757942</v>
      </c>
      <c r="K305" s="303"/>
      <c r="L305" s="302">
        <v>6.5886127249801545</v>
      </c>
      <c r="M305" s="302">
        <v>9.379810598715709</v>
      </c>
      <c r="N305" s="302">
        <v>0.73608822509507876</v>
      </c>
      <c r="O305" s="302">
        <f t="shared" si="135"/>
        <v>16.70451154879094</v>
      </c>
    </row>
    <row r="306" spans="1:15" s="236" customFormat="1" x14ac:dyDescent="0.2">
      <c r="A306" s="237" t="str">
        <f>name!E$12</f>
        <v>Elementary occupations</v>
      </c>
      <c r="B306" s="302">
        <v>56.176415833645301</v>
      </c>
      <c r="C306" s="302">
        <v>66.282033342781631</v>
      </c>
      <c r="D306" s="302">
        <v>20.849966451974574</v>
      </c>
      <c r="E306" s="302">
        <f t="shared" si="133"/>
        <v>143.30841562840152</v>
      </c>
      <c r="F306" s="303"/>
      <c r="G306" s="302">
        <v>47.797183071432364</v>
      </c>
      <c r="H306" s="302">
        <v>56.780445717446462</v>
      </c>
      <c r="I306" s="302">
        <v>15.161382563333692</v>
      </c>
      <c r="J306" s="302">
        <f t="shared" si="136"/>
        <v>119.73901135221251</v>
      </c>
      <c r="K306" s="303"/>
      <c r="L306" s="302">
        <v>54.682111701283191</v>
      </c>
      <c r="M306" s="302">
        <v>31.179650837452197</v>
      </c>
      <c r="N306" s="302">
        <v>17.880121588924535</v>
      </c>
      <c r="O306" s="302">
        <f t="shared" si="135"/>
        <v>103.74188412765993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338.55618704197644</v>
      </c>
      <c r="C308" s="311">
        <f t="shared" ref="C308:E308" si="137">SUM(C298:C306)</f>
        <v>181.85663762572682</v>
      </c>
      <c r="D308" s="311">
        <f t="shared" si="137"/>
        <v>50.006175332295811</v>
      </c>
      <c r="E308" s="311">
        <f t="shared" si="137"/>
        <v>570.41899999999907</v>
      </c>
      <c r="F308" s="311"/>
      <c r="G308" s="311">
        <f t="shared" ref="G308:J308" si="138">SUM(G298:G306)</f>
        <v>351.52560277014879</v>
      </c>
      <c r="H308" s="311">
        <f t="shared" si="138"/>
        <v>189.2993245956925</v>
      </c>
      <c r="I308" s="311">
        <f t="shared" si="138"/>
        <v>42.359072634157968</v>
      </c>
      <c r="J308" s="311">
        <f t="shared" si="138"/>
        <v>583.18399999999929</v>
      </c>
      <c r="K308" s="311"/>
      <c r="L308" s="311">
        <f t="shared" ref="L308:O308" si="139">SUM(L298:L306)</f>
        <v>394.53500000061518</v>
      </c>
      <c r="M308" s="311">
        <f t="shared" si="139"/>
        <v>202.26899999840481</v>
      </c>
      <c r="N308" s="311">
        <f t="shared" si="139"/>
        <v>46.396000000980308</v>
      </c>
      <c r="O308" s="311">
        <f t="shared" si="139"/>
        <v>643.20000000000016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16.943789374519131</v>
      </c>
      <c r="C315" s="302">
        <v>3.1024474116317888</v>
      </c>
      <c r="D315" s="302">
        <v>0.43353262233879664</v>
      </c>
      <c r="E315" s="302">
        <f>SUM(B315:D315)</f>
        <v>20.479769408489716</v>
      </c>
      <c r="F315" s="303"/>
      <c r="G315" s="302">
        <v>19.65531760212313</v>
      </c>
      <c r="H315" s="302">
        <v>4.0103867946537628</v>
      </c>
      <c r="I315" s="302">
        <v>1.7475757918762305</v>
      </c>
      <c r="J315" s="302">
        <f>SUM(G315:I315)</f>
        <v>25.413280188653122</v>
      </c>
      <c r="K315" s="303"/>
      <c r="L315" s="302">
        <v>17.581521167170525</v>
      </c>
      <c r="M315" s="302">
        <v>4.7895661564692187</v>
      </c>
      <c r="N315" s="302">
        <v>2.1943140424904142</v>
      </c>
      <c r="O315" s="302">
        <f>SUM(L315:N315)</f>
        <v>24.565401366130157</v>
      </c>
    </row>
    <row r="316" spans="1:15" s="236" customFormat="1" x14ac:dyDescent="0.2">
      <c r="A316" s="237" t="str">
        <f>name!E$5</f>
        <v>Professional occupations</v>
      </c>
      <c r="B316" s="302">
        <v>52.446724085931855</v>
      </c>
      <c r="C316" s="302">
        <v>10.820135800222284</v>
      </c>
      <c r="D316" s="302">
        <v>2.0299574605741637</v>
      </c>
      <c r="E316" s="302">
        <f t="shared" ref="E316:E323" si="140">SUM(B316:D316)</f>
        <v>65.296817346728304</v>
      </c>
      <c r="F316" s="303"/>
      <c r="G316" s="302">
        <v>68.99931732299531</v>
      </c>
      <c r="H316" s="302">
        <v>12.947409317927249</v>
      </c>
      <c r="I316" s="302">
        <v>7.0701732337249572</v>
      </c>
      <c r="J316" s="302">
        <f t="shared" ref="J316:J318" si="141">SUM(G316:I316)</f>
        <v>89.016899874647521</v>
      </c>
      <c r="K316" s="303"/>
      <c r="L316" s="302">
        <v>78.017626791652035</v>
      </c>
      <c r="M316" s="302">
        <v>16.072456512414682</v>
      </c>
      <c r="N316" s="302">
        <v>6.8238135510185582</v>
      </c>
      <c r="O316" s="302">
        <f t="shared" ref="O316:O323" si="142">SUM(L316:N316)</f>
        <v>100.91389685508528</v>
      </c>
    </row>
    <row r="317" spans="1:15" s="236" customFormat="1" x14ac:dyDescent="0.2">
      <c r="A317" s="237" t="str">
        <f>name!E$6</f>
        <v>Associate professional occupations</v>
      </c>
      <c r="B317" s="302">
        <v>65.929397382763</v>
      </c>
      <c r="C317" s="302">
        <v>10.001697304395803</v>
      </c>
      <c r="D317" s="302">
        <v>0.79494375124522798</v>
      </c>
      <c r="E317" s="302">
        <f t="shared" si="140"/>
        <v>76.726038438404032</v>
      </c>
      <c r="F317" s="303"/>
      <c r="G317" s="302">
        <v>77.189933484851622</v>
      </c>
      <c r="H317" s="302">
        <v>9.9437023076301863</v>
      </c>
      <c r="I317" s="302">
        <v>2.5254368481834044</v>
      </c>
      <c r="J317" s="302">
        <f t="shared" si="141"/>
        <v>89.659072640665215</v>
      </c>
      <c r="K317" s="303"/>
      <c r="L317" s="302">
        <v>75.938784962488711</v>
      </c>
      <c r="M317" s="302">
        <v>11.849948021502748</v>
      </c>
      <c r="N317" s="302">
        <v>2.8949343961811893</v>
      </c>
      <c r="O317" s="302">
        <f t="shared" si="142"/>
        <v>90.683667380172636</v>
      </c>
    </row>
    <row r="318" spans="1:15" s="236" customFormat="1" x14ac:dyDescent="0.2">
      <c r="A318" s="237" t="str">
        <f>name!E$7</f>
        <v>Administrative and secretarial occupations</v>
      </c>
      <c r="B318" s="302">
        <v>18.412371535412973</v>
      </c>
      <c r="C318" s="302">
        <v>18.277062846079485</v>
      </c>
      <c r="D318" s="302">
        <v>0.19446162887902221</v>
      </c>
      <c r="E318" s="302">
        <f t="shared" si="140"/>
        <v>36.883896010371487</v>
      </c>
      <c r="F318" s="303"/>
      <c r="G318" s="302">
        <v>18.071565199183954</v>
      </c>
      <c r="H318" s="302">
        <v>15.445799300437157</v>
      </c>
      <c r="I318" s="302">
        <v>0.63104471409208829</v>
      </c>
      <c r="J318" s="302">
        <f t="shared" si="141"/>
        <v>34.148409213713201</v>
      </c>
      <c r="K318" s="303"/>
      <c r="L318" s="302">
        <v>11.77501328045463</v>
      </c>
      <c r="M318" s="302">
        <v>13.030234383162558</v>
      </c>
      <c r="N318" s="302">
        <v>0.28469434499775254</v>
      </c>
      <c r="O318" s="302">
        <f t="shared" si="142"/>
        <v>25.089942008614941</v>
      </c>
    </row>
    <row r="319" spans="1:15" s="236" customFormat="1" x14ac:dyDescent="0.2">
      <c r="A319" s="237" t="str">
        <f>name!E$8</f>
        <v>Skilled trades occupations</v>
      </c>
      <c r="B319" s="302">
        <v>2.3897718958008825</v>
      </c>
      <c r="C319" s="302">
        <v>0.24177023446783347</v>
      </c>
      <c r="D319" s="302">
        <v>0.113675783153127</v>
      </c>
      <c r="E319" s="302">
        <f t="shared" si="140"/>
        <v>2.7452179134218428</v>
      </c>
      <c r="F319" s="303"/>
      <c r="G319" s="302">
        <v>2.0458209563956107</v>
      </c>
      <c r="H319" s="302">
        <v>0.20383019436282118</v>
      </c>
      <c r="I319" s="302">
        <v>0.27953678053024239</v>
      </c>
      <c r="J319" s="302">
        <f>SUM(G319:I319)</f>
        <v>2.5291879312886745</v>
      </c>
      <c r="K319" s="303"/>
      <c r="L319" s="302">
        <v>2.0638755952376155</v>
      </c>
      <c r="M319" s="302">
        <v>0.43578159817349416</v>
      </c>
      <c r="N319" s="302">
        <v>0.32550311304826079</v>
      </c>
      <c r="O319" s="302">
        <f t="shared" si="142"/>
        <v>2.8251603064593707</v>
      </c>
    </row>
    <row r="320" spans="1:15" s="236" customFormat="1" x14ac:dyDescent="0.2">
      <c r="A320" s="237" t="str">
        <f>name!E$9</f>
        <v>Caring, leisure and other service occupations</v>
      </c>
      <c r="B320" s="302">
        <v>4.9391962017807636</v>
      </c>
      <c r="C320" s="302">
        <v>1.8869536174667083</v>
      </c>
      <c r="D320" s="302">
        <v>0.13910897424712942</v>
      </c>
      <c r="E320" s="302">
        <f t="shared" si="140"/>
        <v>6.9652587934946011</v>
      </c>
      <c r="F320" s="303"/>
      <c r="G320" s="302">
        <v>4.9020295461809962</v>
      </c>
      <c r="H320" s="302">
        <v>1.7099410105117161</v>
      </c>
      <c r="I320" s="302">
        <v>0.53978689445611283</v>
      </c>
      <c r="J320" s="302">
        <f t="shared" ref="J320:J323" si="143">SUM(G320:I320)</f>
        <v>7.1517574511488258</v>
      </c>
      <c r="K320" s="303"/>
      <c r="L320" s="302">
        <v>5.4492308836440522</v>
      </c>
      <c r="M320" s="302">
        <v>1.7548848109622928</v>
      </c>
      <c r="N320" s="302">
        <v>0.52716531171006198</v>
      </c>
      <c r="O320" s="302">
        <f t="shared" si="142"/>
        <v>7.731281006316407</v>
      </c>
    </row>
    <row r="321" spans="1:15" s="236" customFormat="1" x14ac:dyDescent="0.2">
      <c r="A321" s="237" t="str">
        <f>name!E$10</f>
        <v>Sales and customer service occupations</v>
      </c>
      <c r="B321" s="302">
        <v>2.3847346734243851</v>
      </c>
      <c r="C321" s="302">
        <v>1.8382506853912848</v>
      </c>
      <c r="D321" s="302">
        <v>7.6339745312209648E-2</v>
      </c>
      <c r="E321" s="302">
        <f t="shared" si="140"/>
        <v>4.2993251041278793</v>
      </c>
      <c r="F321" s="303"/>
      <c r="G321" s="302">
        <v>2.3882482738353792</v>
      </c>
      <c r="H321" s="302">
        <v>1.7104196521953592</v>
      </c>
      <c r="I321" s="302">
        <v>0.21499639680727098</v>
      </c>
      <c r="J321" s="302">
        <f t="shared" si="143"/>
        <v>4.3136643228380089</v>
      </c>
      <c r="K321" s="303"/>
      <c r="L321" s="302">
        <v>2.3443534313520185</v>
      </c>
      <c r="M321" s="302">
        <v>1.6968730660976667</v>
      </c>
      <c r="N321" s="302">
        <v>0.17275763966195401</v>
      </c>
      <c r="O321" s="302">
        <f t="shared" si="142"/>
        <v>4.2139841371116393</v>
      </c>
    </row>
    <row r="322" spans="1:15" s="236" customFormat="1" x14ac:dyDescent="0.2">
      <c r="A322" s="237" t="str">
        <f>name!E$11</f>
        <v>Process, plant and machine operatives</v>
      </c>
      <c r="B322" s="302">
        <v>1.7570303323233087</v>
      </c>
      <c r="C322" s="302">
        <v>0.71758674605650663</v>
      </c>
      <c r="D322" s="302">
        <v>4.2194596326608956E-2</v>
      </c>
      <c r="E322" s="302">
        <f t="shared" si="140"/>
        <v>2.5168116747064242</v>
      </c>
      <c r="F322" s="303"/>
      <c r="G322" s="302">
        <v>1.4331289663593894</v>
      </c>
      <c r="H322" s="302">
        <v>0.53477301622993001</v>
      </c>
      <c r="I322" s="302">
        <v>0.17394899405607067</v>
      </c>
      <c r="J322" s="302">
        <f t="shared" si="143"/>
        <v>2.1418509766453901</v>
      </c>
      <c r="K322" s="303"/>
      <c r="L322" s="302">
        <v>1.2911987985148243</v>
      </c>
      <c r="M322" s="302">
        <v>0.7710508196900806</v>
      </c>
      <c r="N322" s="302">
        <v>0.29871069523095151</v>
      </c>
      <c r="O322" s="302">
        <f t="shared" si="142"/>
        <v>2.3609603134358563</v>
      </c>
    </row>
    <row r="323" spans="1:15" s="236" customFormat="1" x14ac:dyDescent="0.2">
      <c r="A323" s="237" t="str">
        <f>name!E$12</f>
        <v>Elementary occupations</v>
      </c>
      <c r="B323" s="302">
        <v>3.5369410576277738</v>
      </c>
      <c r="C323" s="302">
        <v>3.7286037527515914</v>
      </c>
      <c r="D323" s="302">
        <v>5.1320499876586483E-2</v>
      </c>
      <c r="E323" s="302">
        <f t="shared" si="140"/>
        <v>7.3168653102559524</v>
      </c>
      <c r="F323" s="303"/>
      <c r="G323" s="302">
        <v>2.9853808085268327</v>
      </c>
      <c r="H323" s="302">
        <v>2.654147737122877</v>
      </c>
      <c r="I323" s="302">
        <v>0.11834885475017311</v>
      </c>
      <c r="J323" s="302">
        <f t="shared" si="143"/>
        <v>5.7578774003998827</v>
      </c>
      <c r="K323" s="303"/>
      <c r="L323" s="302">
        <v>2.6341377648902027</v>
      </c>
      <c r="M323" s="302">
        <v>1.8748881499440848</v>
      </c>
      <c r="N323" s="302">
        <v>0.33468071183933246</v>
      </c>
      <c r="O323" s="302">
        <f t="shared" si="142"/>
        <v>4.8437066266736206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168.73995653958409</v>
      </c>
      <c r="C325" s="311">
        <f t="shared" ref="C325:E325" si="144">SUM(C315:C323)</f>
        <v>50.614508398463279</v>
      </c>
      <c r="D325" s="311">
        <f t="shared" si="144"/>
        <v>3.8755350619528715</v>
      </c>
      <c r="E325" s="311">
        <f t="shared" si="144"/>
        <v>223.23000000000025</v>
      </c>
      <c r="F325" s="311"/>
      <c r="G325" s="311">
        <f t="shared" ref="G325:J325" si="145">SUM(G315:G323)</f>
        <v>197.67074216045222</v>
      </c>
      <c r="H325" s="311">
        <f t="shared" si="145"/>
        <v>49.160409331071058</v>
      </c>
      <c r="I325" s="311">
        <f t="shared" si="145"/>
        <v>13.300848508476548</v>
      </c>
      <c r="J325" s="311">
        <f t="shared" si="145"/>
        <v>260.13199999999983</v>
      </c>
      <c r="K325" s="311"/>
      <c r="L325" s="311">
        <f t="shared" ref="L325:O325" si="146">SUM(L315:L323)</f>
        <v>197.09574267540458</v>
      </c>
      <c r="M325" s="311">
        <f t="shared" si="146"/>
        <v>52.275683518416827</v>
      </c>
      <c r="N325" s="311">
        <f t="shared" si="146"/>
        <v>13.856573806178474</v>
      </c>
      <c r="O325" s="311">
        <f t="shared" si="146"/>
        <v>263.22799999999989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4.7668415217759668</v>
      </c>
      <c r="C332" s="302">
        <v>2.3486091288132429</v>
      </c>
      <c r="D332" s="302">
        <v>3.3945991709355465</v>
      </c>
      <c r="E332" s="302">
        <f>SUM(B332:D332)</f>
        <v>10.510049821524756</v>
      </c>
      <c r="F332" s="303"/>
      <c r="G332" s="302">
        <v>4.4355051497268159</v>
      </c>
      <c r="H332" s="302">
        <v>2.811637345943609</v>
      </c>
      <c r="I332" s="302">
        <v>4.2645666860469866</v>
      </c>
      <c r="J332" s="302">
        <f>SUM(G332:I332)</f>
        <v>11.511709181717411</v>
      </c>
      <c r="K332" s="303"/>
      <c r="L332" s="302">
        <v>3.4298199740644986</v>
      </c>
      <c r="M332" s="302">
        <v>3.1306455347766993</v>
      </c>
      <c r="N332" s="302">
        <v>4.7371898360394402</v>
      </c>
      <c r="O332" s="302">
        <f>SUM(L332:N332)</f>
        <v>11.297655344880638</v>
      </c>
    </row>
    <row r="333" spans="1:15" s="236" customFormat="1" x14ac:dyDescent="0.2">
      <c r="A333" s="237" t="str">
        <f>name!E$5</f>
        <v>Professional occupations</v>
      </c>
      <c r="B333" s="302">
        <v>186.53192046404641</v>
      </c>
      <c r="C333" s="302">
        <v>86.735464261279532</v>
      </c>
      <c r="D333" s="302">
        <v>26.323123564715591</v>
      </c>
      <c r="E333" s="302">
        <f t="shared" ref="E333:E340" si="147">SUM(B333:D333)</f>
        <v>299.59050829004156</v>
      </c>
      <c r="F333" s="303"/>
      <c r="G333" s="302">
        <v>184.26355326893616</v>
      </c>
      <c r="H333" s="302">
        <v>89.017617714526111</v>
      </c>
      <c r="I333" s="302">
        <v>40.226711089229205</v>
      </c>
      <c r="J333" s="302">
        <f t="shared" ref="J333:J335" si="148">SUM(G333:I333)</f>
        <v>313.50788207269147</v>
      </c>
      <c r="K333" s="303"/>
      <c r="L333" s="302">
        <v>190.24718264728165</v>
      </c>
      <c r="M333" s="302">
        <v>94.980373482738088</v>
      </c>
      <c r="N333" s="302">
        <v>38.802711697839889</v>
      </c>
      <c r="O333" s="302">
        <f t="shared" ref="O333:O340" si="149">SUM(L333:N333)</f>
        <v>324.03026782785957</v>
      </c>
    </row>
    <row r="334" spans="1:15" s="236" customFormat="1" x14ac:dyDescent="0.2">
      <c r="A334" s="237" t="str">
        <f>name!E$6</f>
        <v>Associate professional occupations</v>
      </c>
      <c r="B334" s="302">
        <v>8.8823419488312183</v>
      </c>
      <c r="C334" s="302">
        <v>10.974762292103879</v>
      </c>
      <c r="D334" s="302">
        <v>13.137730483211509</v>
      </c>
      <c r="E334" s="302">
        <f t="shared" si="147"/>
        <v>32.994834724146607</v>
      </c>
      <c r="F334" s="303"/>
      <c r="G334" s="302">
        <v>8.6869401767643968</v>
      </c>
      <c r="H334" s="302">
        <v>10.542131484750055</v>
      </c>
      <c r="I334" s="302">
        <v>13.608410377913806</v>
      </c>
      <c r="J334" s="302">
        <f t="shared" si="148"/>
        <v>32.837482039428259</v>
      </c>
      <c r="K334" s="303"/>
      <c r="L334" s="302">
        <v>8.2755144675419938</v>
      </c>
      <c r="M334" s="302">
        <v>10.85451997389759</v>
      </c>
      <c r="N334" s="302">
        <v>13.35831165946013</v>
      </c>
      <c r="O334" s="302">
        <f t="shared" si="149"/>
        <v>32.488346100899712</v>
      </c>
    </row>
    <row r="335" spans="1:15" s="236" customFormat="1" x14ac:dyDescent="0.2">
      <c r="A335" s="237" t="str">
        <f>name!E$7</f>
        <v>Administrative and secretarial occupations</v>
      </c>
      <c r="B335" s="302">
        <v>5.6084575883361882</v>
      </c>
      <c r="C335" s="302">
        <v>5.4354035023046041</v>
      </c>
      <c r="D335" s="302">
        <v>1.1909924130417073</v>
      </c>
      <c r="E335" s="302">
        <f t="shared" si="147"/>
        <v>12.234853503682499</v>
      </c>
      <c r="F335" s="303"/>
      <c r="G335" s="302">
        <v>4.1692210886458927</v>
      </c>
      <c r="H335" s="302">
        <v>4.353684144303088</v>
      </c>
      <c r="I335" s="302">
        <v>1.2340509276313918</v>
      </c>
      <c r="J335" s="302">
        <f t="shared" si="148"/>
        <v>9.7569561605803727</v>
      </c>
      <c r="K335" s="303"/>
      <c r="L335" s="302">
        <v>2.9326289541134294</v>
      </c>
      <c r="M335" s="302">
        <v>2.5158043968116708</v>
      </c>
      <c r="N335" s="302">
        <v>0.77376488885783257</v>
      </c>
      <c r="O335" s="302">
        <f t="shared" si="149"/>
        <v>6.2221982397829327</v>
      </c>
    </row>
    <row r="336" spans="1:15" s="236" customFormat="1" x14ac:dyDescent="0.2">
      <c r="A336" s="237" t="str">
        <f>name!E$8</f>
        <v>Skilled trades occupations</v>
      </c>
      <c r="B336" s="302">
        <v>1.1670456612891251</v>
      </c>
      <c r="C336" s="302">
        <v>0.89030897722537705</v>
      </c>
      <c r="D336" s="302">
        <v>0.96504876947772822</v>
      </c>
      <c r="E336" s="302">
        <f t="shared" si="147"/>
        <v>3.0224034079922304</v>
      </c>
      <c r="F336" s="303"/>
      <c r="G336" s="302">
        <v>0.78810234702433424</v>
      </c>
      <c r="H336" s="302">
        <v>0.59903909744254868</v>
      </c>
      <c r="I336" s="302">
        <v>1.0492203534619333</v>
      </c>
      <c r="J336" s="302">
        <f>SUM(G336:I336)</f>
        <v>2.4363617979288161</v>
      </c>
      <c r="K336" s="303"/>
      <c r="L336" s="302">
        <v>0.41380477496649293</v>
      </c>
      <c r="M336" s="302">
        <v>0.38662947748200133</v>
      </c>
      <c r="N336" s="302">
        <v>1.0369558684635216</v>
      </c>
      <c r="O336" s="302">
        <f t="shared" si="149"/>
        <v>1.8373901209120158</v>
      </c>
    </row>
    <row r="337" spans="1:15" s="236" customFormat="1" x14ac:dyDescent="0.2">
      <c r="A337" s="237" t="str">
        <f>name!E$9</f>
        <v>Caring, leisure and other service occupations</v>
      </c>
      <c r="B337" s="302">
        <v>13.975158917586819</v>
      </c>
      <c r="C337" s="302">
        <v>19.186260084726865</v>
      </c>
      <c r="D337" s="302">
        <v>3.3028740569095332</v>
      </c>
      <c r="E337" s="302">
        <f t="shared" si="147"/>
        <v>36.464293059223216</v>
      </c>
      <c r="F337" s="303"/>
      <c r="G337" s="302">
        <v>11.112786929550289</v>
      </c>
      <c r="H337" s="302">
        <v>16.344122624240494</v>
      </c>
      <c r="I337" s="302">
        <v>4.498987252544179</v>
      </c>
      <c r="J337" s="302">
        <f t="shared" ref="J337:J340" si="150">SUM(G337:I337)</f>
        <v>31.955896806334962</v>
      </c>
      <c r="K337" s="303"/>
      <c r="L337" s="302">
        <v>11.725985266013494</v>
      </c>
      <c r="M337" s="302">
        <v>11.949625195649249</v>
      </c>
      <c r="N337" s="302">
        <v>6.7847714753507713</v>
      </c>
      <c r="O337" s="302">
        <f t="shared" si="149"/>
        <v>30.460381937013516</v>
      </c>
    </row>
    <row r="338" spans="1:15" s="236" customFormat="1" x14ac:dyDescent="0.2">
      <c r="A338" s="237" t="str">
        <f>name!E$10</f>
        <v>Sales and customer service occupations</v>
      </c>
      <c r="B338" s="302">
        <v>0.56981981688174832</v>
      </c>
      <c r="C338" s="302">
        <v>0.71243669608915616</v>
      </c>
      <c r="D338" s="302">
        <v>0.72564541287323314</v>
      </c>
      <c r="E338" s="302">
        <f t="shared" si="147"/>
        <v>2.0079019258441377</v>
      </c>
      <c r="F338" s="303"/>
      <c r="G338" s="302">
        <v>0.44533809597794732</v>
      </c>
      <c r="H338" s="302">
        <v>0.61591291157785466</v>
      </c>
      <c r="I338" s="302">
        <v>0.61309033413514336</v>
      </c>
      <c r="J338" s="302">
        <f t="shared" si="150"/>
        <v>1.6743413416909454</v>
      </c>
      <c r="K338" s="303"/>
      <c r="L338" s="302">
        <v>0.40676639952703247</v>
      </c>
      <c r="M338" s="302">
        <v>0.63916921485602785</v>
      </c>
      <c r="N338" s="302">
        <v>0.5157047933281067</v>
      </c>
      <c r="O338" s="302">
        <f t="shared" si="149"/>
        <v>1.561640407711167</v>
      </c>
    </row>
    <row r="339" spans="1:15" s="236" customFormat="1" x14ac:dyDescent="0.2">
      <c r="A339" s="237" t="str">
        <f>name!E$11</f>
        <v>Process, plant and machine operatives</v>
      </c>
      <c r="B339" s="302">
        <v>0.32515467443376722</v>
      </c>
      <c r="C339" s="302">
        <v>0.76985548446257579</v>
      </c>
      <c r="D339" s="302">
        <v>11.70570117968227</v>
      </c>
      <c r="E339" s="302">
        <f t="shared" si="147"/>
        <v>12.800711338578614</v>
      </c>
      <c r="F339" s="303"/>
      <c r="G339" s="302">
        <v>0.21812278900528503</v>
      </c>
      <c r="H339" s="302">
        <v>0.56584267064856641</v>
      </c>
      <c r="I339" s="302">
        <v>14.232328646542497</v>
      </c>
      <c r="J339" s="302">
        <f t="shared" si="150"/>
        <v>15.016294106196348</v>
      </c>
      <c r="K339" s="303"/>
      <c r="L339" s="302">
        <v>0.11629956158752677</v>
      </c>
      <c r="M339" s="302">
        <v>0.52043820075022029</v>
      </c>
      <c r="N339" s="302">
        <v>14.554233573420253</v>
      </c>
      <c r="O339" s="302">
        <f t="shared" si="149"/>
        <v>15.190971335758</v>
      </c>
    </row>
    <row r="340" spans="1:15" s="236" customFormat="1" x14ac:dyDescent="0.2">
      <c r="A340" s="237" t="str">
        <f>name!E$12</f>
        <v>Elementary occupations</v>
      </c>
      <c r="B340" s="302">
        <v>0.87625941482933278</v>
      </c>
      <c r="C340" s="302">
        <v>13.387899564409237</v>
      </c>
      <c r="D340" s="302">
        <v>0.6392849497280455</v>
      </c>
      <c r="E340" s="302">
        <f t="shared" si="147"/>
        <v>14.903443928966615</v>
      </c>
      <c r="F340" s="303"/>
      <c r="G340" s="302">
        <v>0.58943016365373957</v>
      </c>
      <c r="H340" s="302">
        <v>9.1580119987452981</v>
      </c>
      <c r="I340" s="302">
        <v>0.48363433103208131</v>
      </c>
      <c r="J340" s="302">
        <f t="shared" si="150"/>
        <v>10.23107649343112</v>
      </c>
      <c r="K340" s="303"/>
      <c r="L340" s="302">
        <v>0.22599795145952073</v>
      </c>
      <c r="M340" s="302">
        <v>2.0717945179776618</v>
      </c>
      <c r="N340" s="302">
        <v>0.86535621574536092</v>
      </c>
      <c r="O340" s="302">
        <f t="shared" si="149"/>
        <v>3.1631486851825437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222.7030000080106</v>
      </c>
      <c r="C342" s="311">
        <f t="shared" ref="C342:E342" si="151">SUM(C332:C340)</f>
        <v>140.44099999141446</v>
      </c>
      <c r="D342" s="311">
        <f t="shared" si="151"/>
        <v>61.385000000575161</v>
      </c>
      <c r="E342" s="311">
        <f t="shared" si="151"/>
        <v>424.52900000000017</v>
      </c>
      <c r="F342" s="311"/>
      <c r="G342" s="311">
        <f t="shared" ref="G342:J342" si="152">SUM(G332:G340)</f>
        <v>214.70900000928486</v>
      </c>
      <c r="H342" s="311">
        <f t="shared" si="152"/>
        <v>134.00799999217762</v>
      </c>
      <c r="I342" s="311">
        <f t="shared" si="152"/>
        <v>80.210999998537218</v>
      </c>
      <c r="J342" s="311">
        <f t="shared" si="152"/>
        <v>428.92799999999983</v>
      </c>
      <c r="K342" s="311"/>
      <c r="L342" s="311">
        <f t="shared" ref="L342:O342" si="153">SUM(L332:L340)</f>
        <v>217.77399999655563</v>
      </c>
      <c r="M342" s="311">
        <f t="shared" si="153"/>
        <v>127.04899999493922</v>
      </c>
      <c r="N342" s="311">
        <f t="shared" si="153"/>
        <v>81.429000008505312</v>
      </c>
      <c r="O342" s="311">
        <f t="shared" si="153"/>
        <v>426.25200000000007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17.768258632800556</v>
      </c>
      <c r="C349" s="302">
        <v>4.5269132523935962</v>
      </c>
      <c r="D349" s="302">
        <v>2.2358416437324058</v>
      </c>
      <c r="E349" s="302">
        <f>SUM(B349:D349)</f>
        <v>24.531013528926557</v>
      </c>
      <c r="F349" s="303"/>
      <c r="G349" s="302">
        <v>20.842152810443846</v>
      </c>
      <c r="H349" s="302">
        <v>5.5732163177962883</v>
      </c>
      <c r="I349" s="302">
        <v>4.1694310211715555</v>
      </c>
      <c r="J349" s="302">
        <f>SUM(G349:I349)</f>
        <v>30.584800149411688</v>
      </c>
      <c r="K349" s="303"/>
      <c r="L349" s="302">
        <v>18.171088385556633</v>
      </c>
      <c r="M349" s="302">
        <v>6.0972023456180242</v>
      </c>
      <c r="N349" s="302">
        <v>4.6488226691800847</v>
      </c>
      <c r="O349" s="302">
        <f>SUM(L349:N349)</f>
        <v>28.917113400354744</v>
      </c>
    </row>
    <row r="350" spans="1:15" s="236" customFormat="1" x14ac:dyDescent="0.2">
      <c r="A350" s="237" t="str">
        <f>name!E$5</f>
        <v>Professional occupations</v>
      </c>
      <c r="B350" s="302">
        <v>123.5673353527098</v>
      </c>
      <c r="C350" s="302">
        <v>63.360570104805035</v>
      </c>
      <c r="D350" s="302">
        <v>16.549564350719837</v>
      </c>
      <c r="E350" s="302">
        <f t="shared" ref="E350:E357" si="154">SUM(B350:D350)</f>
        <v>203.47746980823467</v>
      </c>
      <c r="F350" s="303"/>
      <c r="G350" s="302">
        <v>151.70199503700951</v>
      </c>
      <c r="H350" s="302">
        <v>64.783420068522787</v>
      </c>
      <c r="I350" s="302">
        <v>22.927147831653457</v>
      </c>
      <c r="J350" s="302">
        <f t="shared" ref="J350:J352" si="155">SUM(G350:I350)</f>
        <v>239.41256293718575</v>
      </c>
      <c r="K350" s="303"/>
      <c r="L350" s="302">
        <v>148.30518876755826</v>
      </c>
      <c r="M350" s="302">
        <v>63.701769233969038</v>
      </c>
      <c r="N350" s="302">
        <v>22.603942099072395</v>
      </c>
      <c r="O350" s="302">
        <f t="shared" ref="O350:O357" si="156">SUM(L350:N350)</f>
        <v>234.61090010059968</v>
      </c>
    </row>
    <row r="351" spans="1:15" s="236" customFormat="1" x14ac:dyDescent="0.2">
      <c r="A351" s="237" t="str">
        <f>name!E$6</f>
        <v>Associate professional occupations</v>
      </c>
      <c r="B351" s="302">
        <v>47.612836056444259</v>
      </c>
      <c r="C351" s="302">
        <v>27.421937459526177</v>
      </c>
      <c r="D351" s="302">
        <v>6.6373481063468711</v>
      </c>
      <c r="E351" s="302">
        <f t="shared" si="154"/>
        <v>81.67212162231732</v>
      </c>
      <c r="F351" s="303"/>
      <c r="G351" s="302">
        <v>56.467860990095154</v>
      </c>
      <c r="H351" s="302">
        <v>27.76531686481691</v>
      </c>
      <c r="I351" s="302">
        <v>6.697907034399722</v>
      </c>
      <c r="J351" s="302">
        <f t="shared" si="155"/>
        <v>90.931084889311791</v>
      </c>
      <c r="K351" s="303"/>
      <c r="L351" s="302">
        <v>86.330052603733009</v>
      </c>
      <c r="M351" s="302">
        <v>38.141094822512748</v>
      </c>
      <c r="N351" s="302">
        <v>8.5698161483660709</v>
      </c>
      <c r="O351" s="302">
        <f t="shared" si="156"/>
        <v>133.04096357461182</v>
      </c>
    </row>
    <row r="352" spans="1:15" s="236" customFormat="1" x14ac:dyDescent="0.2">
      <c r="A352" s="237" t="str">
        <f>name!E$7</f>
        <v>Administrative and secretarial occupations</v>
      </c>
      <c r="B352" s="302">
        <v>26.490557599672712</v>
      </c>
      <c r="C352" s="302">
        <v>7.7889752379583959</v>
      </c>
      <c r="D352" s="302">
        <v>1.4958070566669548</v>
      </c>
      <c r="E352" s="302">
        <f t="shared" si="154"/>
        <v>35.775339894298064</v>
      </c>
      <c r="F352" s="303"/>
      <c r="G352" s="302">
        <v>26.178637305200986</v>
      </c>
      <c r="H352" s="302">
        <v>6.0901856221045385</v>
      </c>
      <c r="I352" s="302">
        <v>1.3422249463288283</v>
      </c>
      <c r="J352" s="302">
        <f t="shared" si="155"/>
        <v>33.611047873634348</v>
      </c>
      <c r="K352" s="303"/>
      <c r="L352" s="302">
        <v>21.152187295580816</v>
      </c>
      <c r="M352" s="302">
        <v>3.0939289471484019</v>
      </c>
      <c r="N352" s="302">
        <v>0.88862822587919743</v>
      </c>
      <c r="O352" s="302">
        <f t="shared" si="156"/>
        <v>25.134744468608417</v>
      </c>
    </row>
    <row r="353" spans="1:15" s="236" customFormat="1" x14ac:dyDescent="0.2">
      <c r="A353" s="237" t="str">
        <f>name!E$8</f>
        <v>Skilled trades occupations</v>
      </c>
      <c r="B353" s="302">
        <v>1.9117727641862958</v>
      </c>
      <c r="C353" s="302">
        <v>1.6348612661483708</v>
      </c>
      <c r="D353" s="302">
        <v>0.41677942721915395</v>
      </c>
      <c r="E353" s="302">
        <f t="shared" si="154"/>
        <v>3.9634134575538202</v>
      </c>
      <c r="F353" s="303"/>
      <c r="G353" s="302">
        <v>1.6148374900291982</v>
      </c>
      <c r="H353" s="302">
        <v>1.1358094727834391</v>
      </c>
      <c r="I353" s="302">
        <v>0.71542227993014185</v>
      </c>
      <c r="J353" s="302">
        <f>SUM(G353:I353)</f>
        <v>3.4660692427427793</v>
      </c>
      <c r="K353" s="303"/>
      <c r="L353" s="302">
        <v>1.0584763350806445</v>
      </c>
      <c r="M353" s="302">
        <v>0.59853387796004953</v>
      </c>
      <c r="N353" s="302">
        <v>0.55517616251587332</v>
      </c>
      <c r="O353" s="302">
        <f t="shared" si="156"/>
        <v>2.2121863755565672</v>
      </c>
    </row>
    <row r="354" spans="1:15" s="236" customFormat="1" x14ac:dyDescent="0.2">
      <c r="A354" s="237" t="str">
        <f>name!E$9</f>
        <v>Caring, leisure and other service occupations</v>
      </c>
      <c r="B354" s="302">
        <v>102.21401539450802</v>
      </c>
      <c r="C354" s="302">
        <v>54.56428226890074</v>
      </c>
      <c r="D354" s="302">
        <v>14.371687433606501</v>
      </c>
      <c r="E354" s="302">
        <f t="shared" si="154"/>
        <v>171.14998509701525</v>
      </c>
      <c r="F354" s="303"/>
      <c r="G354" s="302">
        <v>107.46521746293259</v>
      </c>
      <c r="H354" s="302">
        <v>47.142201862159155</v>
      </c>
      <c r="I354" s="302">
        <v>16.145882506087379</v>
      </c>
      <c r="J354" s="302">
        <f t="shared" ref="J354:J357" si="157">SUM(G354:I354)</f>
        <v>170.75330183117913</v>
      </c>
      <c r="K354" s="303"/>
      <c r="L354" s="302">
        <v>125.11155331578489</v>
      </c>
      <c r="M354" s="302">
        <v>39.985428186172356</v>
      </c>
      <c r="N354" s="302">
        <v>18.626262975631985</v>
      </c>
      <c r="O354" s="302">
        <f t="shared" si="156"/>
        <v>183.72324447758925</v>
      </c>
    </row>
    <row r="355" spans="1:15" s="236" customFormat="1" x14ac:dyDescent="0.2">
      <c r="A355" s="237" t="str">
        <f>name!E$10</f>
        <v>Sales and customer service occupations</v>
      </c>
      <c r="B355" s="302">
        <v>3.8360485573758014</v>
      </c>
      <c r="C355" s="302">
        <v>2.2992411327512663</v>
      </c>
      <c r="D355" s="302">
        <v>0.44794516966916365</v>
      </c>
      <c r="E355" s="302">
        <f t="shared" si="154"/>
        <v>6.5832348597962316</v>
      </c>
      <c r="F355" s="303"/>
      <c r="G355" s="302">
        <v>3.8235356323998713</v>
      </c>
      <c r="H355" s="302">
        <v>1.8603623888540552</v>
      </c>
      <c r="I355" s="302">
        <v>0.45929556094548185</v>
      </c>
      <c r="J355" s="302">
        <f t="shared" si="157"/>
        <v>6.1431935821994088</v>
      </c>
      <c r="K355" s="303"/>
      <c r="L355" s="302">
        <v>3.6443420952363721</v>
      </c>
      <c r="M355" s="302">
        <v>1.8050741607541931</v>
      </c>
      <c r="N355" s="302">
        <v>0.50677020277726836</v>
      </c>
      <c r="O355" s="302">
        <f t="shared" si="156"/>
        <v>5.9561864587678333</v>
      </c>
    </row>
    <row r="356" spans="1:15" s="236" customFormat="1" x14ac:dyDescent="0.2">
      <c r="A356" s="237" t="str">
        <f>name!E$11</f>
        <v>Process, plant and machine operatives</v>
      </c>
      <c r="B356" s="302">
        <v>0.48722375105500498</v>
      </c>
      <c r="C356" s="302">
        <v>1.8117199471503382</v>
      </c>
      <c r="D356" s="302">
        <v>0.12606431224335884</v>
      </c>
      <c r="E356" s="302">
        <f t="shared" si="154"/>
        <v>2.425008010448702</v>
      </c>
      <c r="F356" s="303"/>
      <c r="G356" s="302">
        <v>0.40665822144579178</v>
      </c>
      <c r="H356" s="302">
        <v>1.6256954084526669</v>
      </c>
      <c r="I356" s="302">
        <v>0.25119559185535523</v>
      </c>
      <c r="J356" s="302">
        <f t="shared" si="157"/>
        <v>2.2835492217538143</v>
      </c>
      <c r="K356" s="303"/>
      <c r="L356" s="302">
        <v>0.27995288868500184</v>
      </c>
      <c r="M356" s="302">
        <v>1.1544206209014227</v>
      </c>
      <c r="N356" s="302">
        <v>0.15815525331910327</v>
      </c>
      <c r="O356" s="302">
        <f t="shared" si="156"/>
        <v>1.5925287629055278</v>
      </c>
    </row>
    <row r="357" spans="1:15" s="236" customFormat="1" x14ac:dyDescent="0.2">
      <c r="A357" s="237" t="str">
        <f>name!E$12</f>
        <v>Elementary occupations</v>
      </c>
      <c r="B357" s="302">
        <v>2.2659518933194223</v>
      </c>
      <c r="C357" s="302">
        <v>8.7604993294141575</v>
      </c>
      <c r="D357" s="302">
        <v>0.22096249867585166</v>
      </c>
      <c r="E357" s="302">
        <f t="shared" si="154"/>
        <v>11.247413721409432</v>
      </c>
      <c r="F357" s="303"/>
      <c r="G357" s="302">
        <v>2.150105049966323</v>
      </c>
      <c r="H357" s="302">
        <v>5.9067919912731934</v>
      </c>
      <c r="I357" s="302">
        <v>0.23449323134157363</v>
      </c>
      <c r="J357" s="302">
        <f t="shared" si="157"/>
        <v>8.29139027258109</v>
      </c>
      <c r="K357" s="303"/>
      <c r="L357" s="302">
        <v>1.2411583144356781</v>
      </c>
      <c r="M357" s="302">
        <v>1.7855478007827463</v>
      </c>
      <c r="N357" s="302">
        <v>0.15642626578839328</v>
      </c>
      <c r="O357" s="302">
        <f t="shared" si="156"/>
        <v>3.1831323810068177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326.15400000207194</v>
      </c>
      <c r="C359" s="311">
        <f t="shared" ref="C359:E359" si="158">SUM(C349:C357)</f>
        <v>172.16899999904808</v>
      </c>
      <c r="D359" s="311">
        <f t="shared" si="158"/>
        <v>42.501999998880095</v>
      </c>
      <c r="E359" s="311">
        <f t="shared" si="158"/>
        <v>540.82500000000005</v>
      </c>
      <c r="F359" s="311"/>
      <c r="G359" s="311">
        <f t="shared" ref="G359:J359" si="159">SUM(G349:G357)</f>
        <v>370.65099999952326</v>
      </c>
      <c r="H359" s="311">
        <f t="shared" si="159"/>
        <v>161.88299999676303</v>
      </c>
      <c r="I359" s="311">
        <f t="shared" si="159"/>
        <v>52.943000003713493</v>
      </c>
      <c r="J359" s="311">
        <f t="shared" si="159"/>
        <v>585.47699999999975</v>
      </c>
      <c r="K359" s="311"/>
      <c r="L359" s="311">
        <f t="shared" ref="L359:O359" si="160">SUM(L349:L357)</f>
        <v>405.29400000165123</v>
      </c>
      <c r="M359" s="311">
        <f t="shared" si="160"/>
        <v>156.362999995819</v>
      </c>
      <c r="N359" s="311">
        <f t="shared" si="160"/>
        <v>56.714000002530362</v>
      </c>
      <c r="O359" s="311">
        <f t="shared" si="160"/>
        <v>618.37100000000066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10.940221562342945</v>
      </c>
      <c r="C366" s="302">
        <v>2.3069812241686307</v>
      </c>
      <c r="D366" s="302">
        <v>5.1647745257472142</v>
      </c>
      <c r="E366" s="302">
        <f>SUM(B366:D366)</f>
        <v>18.411977312258792</v>
      </c>
      <c r="F366" s="303"/>
      <c r="G366" s="302">
        <v>9.6103568925419385</v>
      </c>
      <c r="H366" s="302">
        <v>2.8343545503720229</v>
      </c>
      <c r="I366" s="302">
        <v>8.3976056632626452</v>
      </c>
      <c r="J366" s="302">
        <f>SUM(G366:I366)</f>
        <v>20.842317106176608</v>
      </c>
      <c r="K366" s="303"/>
      <c r="L366" s="302">
        <v>11.066471119213023</v>
      </c>
      <c r="M366" s="302">
        <v>4.4057242030687283</v>
      </c>
      <c r="N366" s="302">
        <v>11.580006929031715</v>
      </c>
      <c r="O366" s="302">
        <f>SUM(L366:N366)</f>
        <v>27.052202251313467</v>
      </c>
    </row>
    <row r="367" spans="1:15" s="236" customFormat="1" x14ac:dyDescent="0.2">
      <c r="A367" s="237" t="str">
        <f>name!E$5</f>
        <v>Professional occupations</v>
      </c>
      <c r="B367" s="302">
        <v>19.099052439589254</v>
      </c>
      <c r="C367" s="302">
        <v>9.6516032250845818</v>
      </c>
      <c r="D367" s="302">
        <v>12.886938942141189</v>
      </c>
      <c r="E367" s="302">
        <f t="shared" ref="E367:E374" si="161">SUM(B367:D367)</f>
        <v>41.637594606815028</v>
      </c>
      <c r="F367" s="303"/>
      <c r="G367" s="302">
        <v>21.244437732383222</v>
      </c>
      <c r="H367" s="302">
        <v>11.577165906252828</v>
      </c>
      <c r="I367" s="302">
        <v>14.502362664393713</v>
      </c>
      <c r="J367" s="302">
        <f t="shared" ref="J367:J369" si="162">SUM(G367:I367)</f>
        <v>47.323966303029763</v>
      </c>
      <c r="K367" s="303"/>
      <c r="L367" s="302">
        <v>29.360668826760595</v>
      </c>
      <c r="M367" s="302">
        <v>20.875797781878887</v>
      </c>
      <c r="N367" s="302">
        <v>16.622901918990486</v>
      </c>
      <c r="O367" s="302">
        <f t="shared" ref="O367:O374" si="163">SUM(L367:N367)</f>
        <v>66.859368527629968</v>
      </c>
    </row>
    <row r="368" spans="1:15" s="236" customFormat="1" x14ac:dyDescent="0.2">
      <c r="A368" s="237" t="str">
        <f>name!E$6</f>
        <v>Associate professional occupations</v>
      </c>
      <c r="B368" s="302">
        <v>25.059403299083211</v>
      </c>
      <c r="C368" s="302">
        <v>17.829332693492766</v>
      </c>
      <c r="D368" s="302">
        <v>39.682155099428236</v>
      </c>
      <c r="E368" s="302">
        <f t="shared" si="161"/>
        <v>82.570891092004217</v>
      </c>
      <c r="F368" s="303"/>
      <c r="G368" s="302">
        <v>24.040920013436001</v>
      </c>
      <c r="H368" s="302">
        <v>16.876776419591671</v>
      </c>
      <c r="I368" s="302">
        <v>49.871369805605084</v>
      </c>
      <c r="J368" s="302">
        <f t="shared" si="162"/>
        <v>90.789066238632756</v>
      </c>
      <c r="K368" s="303"/>
      <c r="L368" s="302">
        <v>27.153512954121766</v>
      </c>
      <c r="M368" s="302">
        <v>20.970979668431351</v>
      </c>
      <c r="N368" s="302">
        <v>57.161177607698257</v>
      </c>
      <c r="O368" s="302">
        <f t="shared" si="163"/>
        <v>105.28567023025138</v>
      </c>
    </row>
    <row r="369" spans="1:15" s="236" customFormat="1" x14ac:dyDescent="0.2">
      <c r="A369" s="237" t="str">
        <f>name!E$7</f>
        <v>Administrative and secretarial occupations</v>
      </c>
      <c r="B369" s="302">
        <v>6.1665608698938232</v>
      </c>
      <c r="C369" s="302">
        <v>8.6134251354487787</v>
      </c>
      <c r="D369" s="302">
        <v>0.68012714557574461</v>
      </c>
      <c r="E369" s="302">
        <f t="shared" si="161"/>
        <v>15.460113150918346</v>
      </c>
      <c r="F369" s="303"/>
      <c r="G369" s="302">
        <v>5.1806263588444139</v>
      </c>
      <c r="H369" s="302">
        <v>7.2254338573218737</v>
      </c>
      <c r="I369" s="302">
        <v>1.0531422665701227</v>
      </c>
      <c r="J369" s="302">
        <f t="shared" si="162"/>
        <v>13.459202482736412</v>
      </c>
      <c r="K369" s="303"/>
      <c r="L369" s="302">
        <v>5.4895488888167288</v>
      </c>
      <c r="M369" s="302">
        <v>7.84012944905197</v>
      </c>
      <c r="N369" s="302">
        <v>0.7983606051936446</v>
      </c>
      <c r="O369" s="302">
        <f t="shared" si="163"/>
        <v>14.128038943062345</v>
      </c>
    </row>
    <row r="370" spans="1:15" s="236" customFormat="1" x14ac:dyDescent="0.2">
      <c r="A370" s="237" t="str">
        <f>name!E$8</f>
        <v>Skilled trades occupations</v>
      </c>
      <c r="B370" s="302">
        <v>5.6733339828268337</v>
      </c>
      <c r="C370" s="302">
        <v>1.9486792648314228</v>
      </c>
      <c r="D370" s="302">
        <v>3.926457432872303</v>
      </c>
      <c r="E370" s="302">
        <f t="shared" si="161"/>
        <v>11.54847068053056</v>
      </c>
      <c r="F370" s="303"/>
      <c r="G370" s="302">
        <v>3.8673818390883818</v>
      </c>
      <c r="H370" s="302">
        <v>1.3956992350043838</v>
      </c>
      <c r="I370" s="302">
        <v>5.7543063531424119</v>
      </c>
      <c r="J370" s="302">
        <f>SUM(G370:I370)</f>
        <v>11.017387427235178</v>
      </c>
      <c r="K370" s="303"/>
      <c r="L370" s="302">
        <v>3.7218151610986534</v>
      </c>
      <c r="M370" s="302">
        <v>2.4749361119620006</v>
      </c>
      <c r="N370" s="302">
        <v>8.3126814824801691</v>
      </c>
      <c r="O370" s="302">
        <f t="shared" si="163"/>
        <v>14.509432755540823</v>
      </c>
    </row>
    <row r="371" spans="1:15" s="236" customFormat="1" x14ac:dyDescent="0.2">
      <c r="A371" s="237" t="str">
        <f>name!E$9</f>
        <v>Caring, leisure and other service occupations</v>
      </c>
      <c r="B371" s="302">
        <v>3.2343397476218123</v>
      </c>
      <c r="C371" s="302">
        <v>6.79697880369726</v>
      </c>
      <c r="D371" s="302">
        <v>1.1466752241576545</v>
      </c>
      <c r="E371" s="302">
        <f t="shared" si="161"/>
        <v>11.177993775476727</v>
      </c>
      <c r="F371" s="303"/>
      <c r="G371" s="302">
        <v>2.4569043646418431</v>
      </c>
      <c r="H371" s="302">
        <v>5.3292080966167763</v>
      </c>
      <c r="I371" s="302">
        <v>1.7594887639046883</v>
      </c>
      <c r="J371" s="302">
        <f t="shared" ref="J371:J374" si="164">SUM(G371:I371)</f>
        <v>9.545601225163308</v>
      </c>
      <c r="K371" s="303"/>
      <c r="L371" s="302">
        <v>2.6329518093026314</v>
      </c>
      <c r="M371" s="302">
        <v>7.3473707924649458</v>
      </c>
      <c r="N371" s="302">
        <v>2.536826145218988</v>
      </c>
      <c r="O371" s="302">
        <f t="shared" si="163"/>
        <v>12.517148746986566</v>
      </c>
    </row>
    <row r="372" spans="1:15" s="236" customFormat="1" x14ac:dyDescent="0.2">
      <c r="A372" s="237" t="str">
        <f>name!E$10</f>
        <v>Sales and customer service occupations</v>
      </c>
      <c r="B372" s="302">
        <v>2.7724271200810495</v>
      </c>
      <c r="C372" s="302">
        <v>3.2300049825061286</v>
      </c>
      <c r="D372" s="302">
        <v>1.1612827373920955</v>
      </c>
      <c r="E372" s="302">
        <f t="shared" si="161"/>
        <v>7.1637148399792743</v>
      </c>
      <c r="F372" s="303"/>
      <c r="G372" s="302">
        <v>2.2094174578034456</v>
      </c>
      <c r="H372" s="302">
        <v>2.806033352973242</v>
      </c>
      <c r="I372" s="302">
        <v>1.2421704927858872</v>
      </c>
      <c r="J372" s="302">
        <f t="shared" si="164"/>
        <v>6.2576213035625754</v>
      </c>
      <c r="K372" s="303"/>
      <c r="L372" s="302">
        <v>2.3532998490886783</v>
      </c>
      <c r="M372" s="302">
        <v>3.8510469377590524</v>
      </c>
      <c r="N372" s="302">
        <v>1.2563389954742414</v>
      </c>
      <c r="O372" s="302">
        <f t="shared" si="163"/>
        <v>7.4606857823219723</v>
      </c>
    </row>
    <row r="373" spans="1:15" s="236" customFormat="1" x14ac:dyDescent="0.2">
      <c r="A373" s="237" t="str">
        <f>name!E$11</f>
        <v>Process, plant and machine operatives</v>
      </c>
      <c r="B373" s="302">
        <v>0.30311689719231388</v>
      </c>
      <c r="C373" s="302">
        <v>0.44819128486927934</v>
      </c>
      <c r="D373" s="302">
        <v>0.13055361700210483</v>
      </c>
      <c r="E373" s="302">
        <f t="shared" si="161"/>
        <v>0.8818617990636981</v>
      </c>
      <c r="F373" s="303"/>
      <c r="G373" s="302">
        <v>0.19086384390221917</v>
      </c>
      <c r="H373" s="302">
        <v>0.38870798128836265</v>
      </c>
      <c r="I373" s="302">
        <v>0.16050316750547391</v>
      </c>
      <c r="J373" s="302">
        <f t="shared" si="164"/>
        <v>0.7400749926960557</v>
      </c>
      <c r="K373" s="303"/>
      <c r="L373" s="302">
        <v>0.16646270132209232</v>
      </c>
      <c r="M373" s="302">
        <v>0.37953843891482519</v>
      </c>
      <c r="N373" s="302">
        <v>0.22027048103483246</v>
      </c>
      <c r="O373" s="302">
        <f t="shared" si="163"/>
        <v>0.76627162127174997</v>
      </c>
    </row>
    <row r="374" spans="1:15" s="236" customFormat="1" x14ac:dyDescent="0.2">
      <c r="A374" s="237" t="str">
        <f>name!E$12</f>
        <v>Elementary occupations</v>
      </c>
      <c r="B374" s="302">
        <v>1.3159147099958672</v>
      </c>
      <c r="C374" s="302">
        <v>10.833109864633183</v>
      </c>
      <c r="D374" s="302">
        <v>0.18135816832409773</v>
      </c>
      <c r="E374" s="302">
        <f t="shared" si="161"/>
        <v>12.330382742953148</v>
      </c>
      <c r="F374" s="303"/>
      <c r="G374" s="302">
        <v>0.84809149731558064</v>
      </c>
      <c r="H374" s="302">
        <v>7.1776205999897433</v>
      </c>
      <c r="I374" s="302">
        <v>0.18605082346242696</v>
      </c>
      <c r="J374" s="302">
        <f t="shared" si="164"/>
        <v>8.2117629207677503</v>
      </c>
      <c r="K374" s="303"/>
      <c r="L374" s="302">
        <v>0.75259499575952027</v>
      </c>
      <c r="M374" s="302">
        <v>3.7377602508600765</v>
      </c>
      <c r="N374" s="302">
        <v>0.3658258950020401</v>
      </c>
      <c r="O374" s="302">
        <f t="shared" si="163"/>
        <v>4.8561811416216365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74.564370628627117</v>
      </c>
      <c r="C376" s="311">
        <f t="shared" ref="C376:E376" si="165">SUM(C366:C374)</f>
        <v>61.658306478732044</v>
      </c>
      <c r="D376" s="311">
        <f t="shared" si="165"/>
        <v>64.960322892640647</v>
      </c>
      <c r="E376" s="311">
        <f t="shared" si="165"/>
        <v>201.18299999999977</v>
      </c>
      <c r="F376" s="311"/>
      <c r="G376" s="311">
        <f t="shared" ref="G376:J376" si="166">SUM(G366:G374)</f>
        <v>69.648999999957041</v>
      </c>
      <c r="H376" s="311">
        <f t="shared" si="166"/>
        <v>55.610999999410907</v>
      </c>
      <c r="I376" s="311">
        <f t="shared" si="166"/>
        <v>82.927000000632447</v>
      </c>
      <c r="J376" s="311">
        <f t="shared" si="166"/>
        <v>208.18700000000038</v>
      </c>
      <c r="K376" s="311"/>
      <c r="L376" s="311">
        <f t="shared" ref="L376:O376" si="167">SUM(L366:L374)</f>
        <v>82.697326305483685</v>
      </c>
      <c r="M376" s="311">
        <f t="shared" si="167"/>
        <v>71.883283634391844</v>
      </c>
      <c r="N376" s="311">
        <f t="shared" si="167"/>
        <v>98.854390060124373</v>
      </c>
      <c r="O376" s="311">
        <f t="shared" si="167"/>
        <v>253.43499999999992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11.083738417582913</v>
      </c>
      <c r="C383" s="302">
        <v>1.5252755365013555</v>
      </c>
      <c r="D383" s="302">
        <v>3.9194447440158546</v>
      </c>
      <c r="E383" s="302">
        <f>SUM(B383:D383)</f>
        <v>16.528458698100124</v>
      </c>
      <c r="F383" s="303"/>
      <c r="G383" s="302">
        <v>10.372302050238407</v>
      </c>
      <c r="H383" s="302">
        <v>2.1613794034485672</v>
      </c>
      <c r="I383" s="302">
        <v>6.2420109551949166</v>
      </c>
      <c r="J383" s="302">
        <f>SUM(G383:I383)</f>
        <v>18.775692408881891</v>
      </c>
      <c r="K383" s="303"/>
      <c r="L383" s="302">
        <v>11.839154641801798</v>
      </c>
      <c r="M383" s="302">
        <v>3.0103515475167697</v>
      </c>
      <c r="N383" s="302">
        <v>8.2482970133471536</v>
      </c>
      <c r="O383" s="302">
        <f>SUM(L383:N383)</f>
        <v>23.097803202665723</v>
      </c>
    </row>
    <row r="384" spans="1:15" s="236" customFormat="1" x14ac:dyDescent="0.2">
      <c r="A384" s="237" t="str">
        <f>name!E$5</f>
        <v>Professional occupations</v>
      </c>
      <c r="B384" s="302">
        <v>33.817313405665963</v>
      </c>
      <c r="C384" s="302">
        <v>8.8645741817367529</v>
      </c>
      <c r="D384" s="302">
        <v>7.1996362295910687</v>
      </c>
      <c r="E384" s="302">
        <f t="shared" ref="E384:E391" si="168">SUM(B384:D384)</f>
        <v>49.881523816993784</v>
      </c>
      <c r="F384" s="303"/>
      <c r="G384" s="302">
        <v>35.603898812321916</v>
      </c>
      <c r="H384" s="302">
        <v>10.826975161157042</v>
      </c>
      <c r="I384" s="302">
        <v>8.9778865531140735</v>
      </c>
      <c r="J384" s="302">
        <f t="shared" ref="J384:J386" si="169">SUM(G384:I384)</f>
        <v>55.408760526593035</v>
      </c>
      <c r="K384" s="303"/>
      <c r="L384" s="302">
        <v>45.327749609804933</v>
      </c>
      <c r="M384" s="302">
        <v>15.134588701910143</v>
      </c>
      <c r="N384" s="302">
        <v>10.451353732664167</v>
      </c>
      <c r="O384" s="302">
        <f t="shared" ref="O384:O391" si="170">SUM(L384:N384)</f>
        <v>70.913692044379246</v>
      </c>
    </row>
    <row r="385" spans="1:15" s="236" customFormat="1" x14ac:dyDescent="0.2">
      <c r="A385" s="237" t="str">
        <f>name!E$6</f>
        <v>Associate professional occupations</v>
      </c>
      <c r="B385" s="302">
        <v>14.661079667423474</v>
      </c>
      <c r="C385" s="302">
        <v>7.1176631426962835</v>
      </c>
      <c r="D385" s="302">
        <v>4.9525834621006677</v>
      </c>
      <c r="E385" s="302">
        <f t="shared" si="168"/>
        <v>26.731326272220429</v>
      </c>
      <c r="F385" s="303"/>
      <c r="G385" s="302">
        <v>14.958600730267058</v>
      </c>
      <c r="H385" s="302">
        <v>7.3496369301683329</v>
      </c>
      <c r="I385" s="302">
        <v>6.2237203025072541</v>
      </c>
      <c r="J385" s="302">
        <f t="shared" si="169"/>
        <v>28.531957962942645</v>
      </c>
      <c r="K385" s="303"/>
      <c r="L385" s="302">
        <v>19.641366089511678</v>
      </c>
      <c r="M385" s="302">
        <v>8.7078254335723067</v>
      </c>
      <c r="N385" s="302">
        <v>6.0326054183056277</v>
      </c>
      <c r="O385" s="302">
        <f t="shared" si="170"/>
        <v>34.381796941389609</v>
      </c>
    </row>
    <row r="386" spans="1:15" s="236" customFormat="1" x14ac:dyDescent="0.2">
      <c r="A386" s="237" t="str">
        <f>name!E$7</f>
        <v>Administrative and secretarial occupations</v>
      </c>
      <c r="B386" s="302">
        <v>7.6240599746412858</v>
      </c>
      <c r="C386" s="302">
        <v>4.6168636991083982</v>
      </c>
      <c r="D386" s="302">
        <v>1.1316824870715765</v>
      </c>
      <c r="E386" s="302">
        <f t="shared" si="168"/>
        <v>13.37260616082126</v>
      </c>
      <c r="F386" s="303"/>
      <c r="G386" s="302">
        <v>7.1793842821657003</v>
      </c>
      <c r="H386" s="302">
        <v>3.9341866270255315</v>
      </c>
      <c r="I386" s="302">
        <v>0.92140458341081077</v>
      </c>
      <c r="J386" s="302">
        <f t="shared" si="169"/>
        <v>12.034975492602042</v>
      </c>
      <c r="K386" s="303"/>
      <c r="L386" s="302">
        <v>7.6841944268934137</v>
      </c>
      <c r="M386" s="302">
        <v>3.5842188913369419</v>
      </c>
      <c r="N386" s="302">
        <v>0.67951380827704011</v>
      </c>
      <c r="O386" s="302">
        <f t="shared" si="170"/>
        <v>11.947927126507395</v>
      </c>
    </row>
    <row r="387" spans="1:15" s="236" customFormat="1" x14ac:dyDescent="0.2">
      <c r="A387" s="237" t="str">
        <f>name!E$8</f>
        <v>Skilled trades occupations</v>
      </c>
      <c r="B387" s="302">
        <v>3.0995489276919126</v>
      </c>
      <c r="C387" s="302">
        <v>0.79304227601914135</v>
      </c>
      <c r="D387" s="302">
        <v>1.1933527330498246</v>
      </c>
      <c r="E387" s="302">
        <f t="shared" si="168"/>
        <v>5.0859439367608781</v>
      </c>
      <c r="F387" s="303"/>
      <c r="G387" s="302">
        <v>2.0942047079607962</v>
      </c>
      <c r="H387" s="302">
        <v>0.76060500339777359</v>
      </c>
      <c r="I387" s="302">
        <v>2.0887996300595582</v>
      </c>
      <c r="J387" s="302">
        <f>SUM(G387:I387)</f>
        <v>4.9436093414181279</v>
      </c>
      <c r="K387" s="303"/>
      <c r="L387" s="302">
        <v>2.749108227066261</v>
      </c>
      <c r="M387" s="302">
        <v>1.0301364396207038</v>
      </c>
      <c r="N387" s="302">
        <v>3.7419808094732816</v>
      </c>
      <c r="O387" s="302">
        <f t="shared" si="170"/>
        <v>7.5212254761602466</v>
      </c>
    </row>
    <row r="388" spans="1:15" s="236" customFormat="1" x14ac:dyDescent="0.2">
      <c r="A388" s="237" t="str">
        <f>name!E$9</f>
        <v>Caring, leisure and other service occupations</v>
      </c>
      <c r="B388" s="302">
        <v>9.8461298852791117</v>
      </c>
      <c r="C388" s="302">
        <v>9.7265143446944862</v>
      </c>
      <c r="D388" s="302">
        <v>5.5195422645072583</v>
      </c>
      <c r="E388" s="302">
        <f t="shared" si="168"/>
        <v>25.092186494480856</v>
      </c>
      <c r="F388" s="303"/>
      <c r="G388" s="302">
        <v>9.0582865172677387</v>
      </c>
      <c r="H388" s="302">
        <v>9.8713963048878188</v>
      </c>
      <c r="I388" s="302">
        <v>6.8948261821442127</v>
      </c>
      <c r="J388" s="302">
        <f t="shared" ref="J388:J391" si="171">SUM(G388:I388)</f>
        <v>25.82450900429977</v>
      </c>
      <c r="K388" s="303"/>
      <c r="L388" s="302">
        <v>7.0172412972862075</v>
      </c>
      <c r="M388" s="302">
        <v>11.480275933445323</v>
      </c>
      <c r="N388" s="302">
        <v>10.197781655172037</v>
      </c>
      <c r="O388" s="302">
        <f t="shared" si="170"/>
        <v>28.695298885903568</v>
      </c>
    </row>
    <row r="389" spans="1:15" s="236" customFormat="1" x14ac:dyDescent="0.2">
      <c r="A389" s="237" t="str">
        <f>name!E$10</f>
        <v>Sales and customer service occupations</v>
      </c>
      <c r="B389" s="302">
        <v>2.2794194852559166</v>
      </c>
      <c r="C389" s="302">
        <v>1.8474498791589635</v>
      </c>
      <c r="D389" s="302">
        <v>1.1937077513303627</v>
      </c>
      <c r="E389" s="302">
        <f t="shared" si="168"/>
        <v>5.3205771157452428</v>
      </c>
      <c r="F389" s="303"/>
      <c r="G389" s="302">
        <v>1.9968413759036234</v>
      </c>
      <c r="H389" s="302">
        <v>2.9472720732542039</v>
      </c>
      <c r="I389" s="302">
        <v>1.6017016860744517</v>
      </c>
      <c r="J389" s="302">
        <f t="shared" si="171"/>
        <v>6.5458151352322789</v>
      </c>
      <c r="K389" s="303"/>
      <c r="L389" s="302">
        <v>2.3676437562751591</v>
      </c>
      <c r="M389" s="302">
        <v>3.7133425269113349</v>
      </c>
      <c r="N389" s="302">
        <v>1.5267308549384879</v>
      </c>
      <c r="O389" s="302">
        <f t="shared" si="170"/>
        <v>7.6077171381249817</v>
      </c>
    </row>
    <row r="390" spans="1:15" s="236" customFormat="1" x14ac:dyDescent="0.2">
      <c r="A390" s="237" t="str">
        <f>name!E$11</f>
        <v>Process, plant and machine operatives</v>
      </c>
      <c r="B390" s="302">
        <v>0.86498931719252492</v>
      </c>
      <c r="C390" s="302">
        <v>0.71211802550666903</v>
      </c>
      <c r="D390" s="302">
        <v>0.12199496363210943</v>
      </c>
      <c r="E390" s="302">
        <f t="shared" si="168"/>
        <v>1.6991023063313033</v>
      </c>
      <c r="F390" s="303"/>
      <c r="G390" s="302">
        <v>0.59106574802990219</v>
      </c>
      <c r="H390" s="302">
        <v>1.1114191217921408</v>
      </c>
      <c r="I390" s="302">
        <v>0.19806985745987185</v>
      </c>
      <c r="J390" s="302">
        <f t="shared" si="171"/>
        <v>1.9005547272819148</v>
      </c>
      <c r="K390" s="303"/>
      <c r="L390" s="302">
        <v>0.36826423555424947</v>
      </c>
      <c r="M390" s="302">
        <v>1.4340334931116734</v>
      </c>
      <c r="N390" s="302">
        <v>0.24574406745041324</v>
      </c>
      <c r="O390" s="302">
        <f t="shared" si="170"/>
        <v>2.0480417961163364</v>
      </c>
    </row>
    <row r="391" spans="1:15" s="236" customFormat="1" x14ac:dyDescent="0.2">
      <c r="A391" s="237" t="str">
        <f>name!E$12</f>
        <v>Elementary occupations</v>
      </c>
      <c r="B391" s="302">
        <v>2.0837209184234418</v>
      </c>
      <c r="C391" s="302">
        <v>5.3104989149320678</v>
      </c>
      <c r="D391" s="302">
        <v>0.40305536519063273</v>
      </c>
      <c r="E391" s="302">
        <f t="shared" si="168"/>
        <v>7.7972751985461421</v>
      </c>
      <c r="F391" s="303"/>
      <c r="G391" s="302">
        <v>1.5847126555443405</v>
      </c>
      <c r="H391" s="302">
        <v>4.1769020061735054</v>
      </c>
      <c r="I391" s="302">
        <v>0.36151073903048525</v>
      </c>
      <c r="J391" s="302">
        <f t="shared" si="171"/>
        <v>6.1231254007483304</v>
      </c>
      <c r="K391" s="303"/>
      <c r="L391" s="302">
        <v>2.042102538027085</v>
      </c>
      <c r="M391" s="302">
        <v>2.1507042290664931</v>
      </c>
      <c r="N391" s="302">
        <v>0.37669062165950551</v>
      </c>
      <c r="O391" s="302">
        <f t="shared" si="170"/>
        <v>4.5694973887530832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85.359999999156543</v>
      </c>
      <c r="C393" s="311">
        <f t="shared" ref="C393:E393" si="172">SUM(C383:C391)</f>
        <v>40.514000000354123</v>
      </c>
      <c r="D393" s="311">
        <f t="shared" si="172"/>
        <v>25.635000000489349</v>
      </c>
      <c r="E393" s="311">
        <f t="shared" si="172"/>
        <v>151.50900000000001</v>
      </c>
      <c r="F393" s="311"/>
      <c r="G393" s="311">
        <f t="shared" ref="G393:J393" si="173">SUM(G383:G391)</f>
        <v>83.439296879699484</v>
      </c>
      <c r="H393" s="311">
        <f t="shared" si="173"/>
        <v>43.139772631304915</v>
      </c>
      <c r="I393" s="311">
        <f t="shared" si="173"/>
        <v>33.509930488995629</v>
      </c>
      <c r="J393" s="311">
        <f t="shared" si="173"/>
        <v>160.08900000000006</v>
      </c>
      <c r="K393" s="311"/>
      <c r="L393" s="311">
        <f t="shared" ref="L393:O393" si="174">SUM(L383:L391)</f>
        <v>99.036824822220765</v>
      </c>
      <c r="M393" s="311">
        <f t="shared" si="174"/>
        <v>50.245477196491684</v>
      </c>
      <c r="N393" s="311">
        <f t="shared" si="174"/>
        <v>41.500697981287715</v>
      </c>
      <c r="O393" s="311">
        <f t="shared" si="174"/>
        <v>190.78300000000016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London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London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London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626.95060123201677</v>
      </c>
      <c r="C8" s="11">
        <f t="array" ref="C8:C16">MMULT(aggregation!$B$13:$AA$21,'Occ T2'!C8:C33)</f>
        <v>725.35796960730238</v>
      </c>
      <c r="D8" s="11">
        <f t="array" ref="D8:D16">MMULT(aggregation!$B$13:$AA$21,'Occ T2'!D8:D33)</f>
        <v>727.441089382379</v>
      </c>
      <c r="E8" s="11">
        <f t="array" ref="E8:E16">MMULT(aggregation!$B$13:$AA$21,'Occ T2'!E8:E33)</f>
        <v>701.31969209468525</v>
      </c>
      <c r="F8" s="11">
        <f t="array" ref="F8:F16">MMULT(aggregation!$B$13:$AA$21,'Occ T2'!F8:F33)</f>
        <v>754.51564085767382</v>
      </c>
      <c r="G8" s="11"/>
      <c r="H8" s="11">
        <f>F8-D8</f>
        <v>27.074551475294811</v>
      </c>
      <c r="I8" s="11">
        <f t="array" ref="I8:I16">MMULT(aggregation!$B$13:$AA$21,'Occ T2'!I8:I33)</f>
        <v>382.7928584689696</v>
      </c>
      <c r="J8" s="11">
        <f>SUM(H8:I8)</f>
        <v>409.86740994426441</v>
      </c>
      <c r="L8" s="10" t="str">
        <f>name!E4</f>
        <v>Managers, directors and senior officials</v>
      </c>
      <c r="M8" s="11">
        <f t="array" ref="M8:M16">MMULT(aggregation!$B$13:$AA$21,'Occ T2'!M8:M33)</f>
        <v>407.13658169031703</v>
      </c>
      <c r="N8" s="11">
        <f t="array" ref="N8:N16">MMULT(aggregation!$B$13:$AA$21,'Occ T2'!N8:N33)</f>
        <v>462.36160593880356</v>
      </c>
      <c r="O8" s="11">
        <f t="array" ref="O8:O16">MMULT(aggregation!$B$13:$AA$21,'Occ T2'!O8:O33)</f>
        <v>455.76657217837067</v>
      </c>
      <c r="P8" s="11">
        <f t="array" ref="P8:P16">MMULT(aggregation!$B$13:$AA$21,'Occ T2'!P8:P33)</f>
        <v>436.38509960083417</v>
      </c>
      <c r="Q8" s="11">
        <f t="array" ref="Q8:Q16">MMULT(aggregation!$B$13:$AA$21,'Occ T2'!Q8:Q33)</f>
        <v>459.74499554213088</v>
      </c>
      <c r="R8" s="11"/>
      <c r="S8" s="11">
        <f>Q8-O8</f>
        <v>3.9784233637602142</v>
      </c>
      <c r="T8" s="11">
        <f t="array" ref="T8:T16">MMULT(aggregation!$B$13:$AA$21,'Occ T2'!T8:T33)</f>
        <v>218.04343286363894</v>
      </c>
      <c r="U8" s="11">
        <f>SUM(S8:T8)</f>
        <v>222.02185622739916</v>
      </c>
      <c r="W8" s="10" t="str">
        <f>name!E4</f>
        <v>Managers, directors and senior officials</v>
      </c>
      <c r="X8" s="11">
        <f t="array" ref="X8:X16">MMULT(aggregation!$B$13:$AA$21,'Occ T2'!X8:X33)</f>
        <v>219.81401954170008</v>
      </c>
      <c r="Y8" s="11">
        <f t="array" ref="Y8:Y16">MMULT(aggregation!$B$13:$AA$21,'Occ T2'!Y8:Y33)</f>
        <v>262.9963636684987</v>
      </c>
      <c r="Z8" s="11">
        <f t="array" ref="Z8:Z16">MMULT(aggregation!$B$13:$AA$21,'Occ T2'!Z8:Z33)</f>
        <v>271.67451720400749</v>
      </c>
      <c r="AA8" s="11">
        <f t="array" ref="AA8:AA16">MMULT(aggregation!$B$13:$AA$21,'Occ T2'!AA8:AA33)</f>
        <v>264.93459249385239</v>
      </c>
      <c r="AB8" s="11">
        <f t="array" ref="AB8:AB16">MMULT(aggregation!$B$13:$AA$21,'Occ T2'!AB8:AB33)</f>
        <v>294.77064531554299</v>
      </c>
      <c r="AC8" s="11"/>
      <c r="AD8" s="11">
        <f>AB8-Z8</f>
        <v>23.096128111535506</v>
      </c>
      <c r="AE8" s="11">
        <f t="array" ref="AE8:AE16">MMULT(aggregation!$B$13:$AA$21,'Occ T2'!AE8:AE33)</f>
        <v>164.74942560533066</v>
      </c>
      <c r="AF8" s="11">
        <f>SUM(AD8:AE8)</f>
        <v>187.84555371686616</v>
      </c>
    </row>
    <row r="9" spans="1:32" x14ac:dyDescent="0.2">
      <c r="A9" t="str">
        <f>name!E5</f>
        <v>Professional occupations</v>
      </c>
      <c r="B9" s="11">
        <v>1518.0233774325097</v>
      </c>
      <c r="C9" s="11">
        <v>1742.7664538158404</v>
      </c>
      <c r="D9" s="11">
        <v>1817.8026955755417</v>
      </c>
      <c r="E9" s="11">
        <v>1975.5453224553505</v>
      </c>
      <c r="F9" s="11">
        <v>2142.0660032925416</v>
      </c>
      <c r="G9" s="11"/>
      <c r="H9" s="11">
        <f t="shared" ref="H9:H16" si="0">F9-D9</f>
        <v>324.26330771699986</v>
      </c>
      <c r="I9" s="11">
        <v>941.45822545340934</v>
      </c>
      <c r="J9" s="11">
        <f t="shared" ref="J9:J15" si="1">SUM(H9:I9)</f>
        <v>1265.7215331704092</v>
      </c>
      <c r="L9" s="10" t="str">
        <f>name!E5</f>
        <v>Professional occupations</v>
      </c>
      <c r="M9" s="11">
        <v>756.84257741961414</v>
      </c>
      <c r="N9" s="11">
        <v>878.67181467831631</v>
      </c>
      <c r="O9" s="11">
        <v>905.73999116937966</v>
      </c>
      <c r="P9" s="11">
        <v>1013.8046555672988</v>
      </c>
      <c r="Q9" s="11">
        <v>1100.9397072618481</v>
      </c>
      <c r="R9" s="11"/>
      <c r="S9" s="11">
        <f t="shared" ref="S9:S16" si="2">Q9-O9</f>
        <v>195.19971609246841</v>
      </c>
      <c r="T9" s="11">
        <v>400.31256300106031</v>
      </c>
      <c r="U9" s="11">
        <f t="shared" ref="U9:U12" si="3">SUM(S9:T9)</f>
        <v>595.51227909352872</v>
      </c>
      <c r="W9" s="10" t="str">
        <f>name!E5</f>
        <v>Professional occupations</v>
      </c>
      <c r="X9" s="11">
        <v>761.18080001289491</v>
      </c>
      <c r="Y9" s="11">
        <v>864.0946391375237</v>
      </c>
      <c r="Z9" s="11">
        <v>912.06270440616208</v>
      </c>
      <c r="AA9" s="11">
        <v>961.74066688805055</v>
      </c>
      <c r="AB9" s="11">
        <v>1041.1262960306919</v>
      </c>
      <c r="AC9" s="11"/>
      <c r="AD9" s="11">
        <f t="shared" ref="AD9:AD16" si="4">AB9-Z9</f>
        <v>129.06359162452986</v>
      </c>
      <c r="AE9" s="11">
        <v>541.14566245234914</v>
      </c>
      <c r="AF9" s="11">
        <f t="shared" ref="AF9:AF12" si="5">SUM(AD9:AE9)</f>
        <v>670.20925407687901</v>
      </c>
    </row>
    <row r="10" spans="1:32" x14ac:dyDescent="0.2">
      <c r="A10" t="str">
        <f>name!E6</f>
        <v>Associate professional occupations</v>
      </c>
      <c r="B10" s="11">
        <v>973.69437119538441</v>
      </c>
      <c r="C10" s="11">
        <v>1036.6143404335339</v>
      </c>
      <c r="D10" s="11">
        <v>1086.3785641812831</v>
      </c>
      <c r="E10" s="11">
        <v>1138.9458143015379</v>
      </c>
      <c r="F10" s="11">
        <v>1219.1627293457868</v>
      </c>
      <c r="G10" s="11"/>
      <c r="H10" s="11">
        <f t="shared" si="0"/>
        <v>132.78416516450375</v>
      </c>
      <c r="I10" s="11">
        <v>545.97372645471478</v>
      </c>
      <c r="J10" s="11">
        <f t="shared" si="1"/>
        <v>678.75789161921853</v>
      </c>
      <c r="L10" s="10" t="str">
        <f>name!E6</f>
        <v>Associate professional occupations</v>
      </c>
      <c r="M10" s="11">
        <v>530.75257441653389</v>
      </c>
      <c r="N10" s="11">
        <v>557.43125516611201</v>
      </c>
      <c r="O10" s="11">
        <v>579.85747643488753</v>
      </c>
      <c r="P10" s="11">
        <v>569.6986088498827</v>
      </c>
      <c r="Q10" s="11">
        <v>592.69625015199722</v>
      </c>
      <c r="R10" s="11"/>
      <c r="S10" s="11">
        <f t="shared" si="2"/>
        <v>12.838773717109689</v>
      </c>
      <c r="T10" s="11">
        <v>226.58007847188657</v>
      </c>
      <c r="U10" s="11">
        <f t="shared" si="3"/>
        <v>239.41885218899625</v>
      </c>
      <c r="W10" s="10" t="str">
        <f>name!E6</f>
        <v>Associate professional occupations</v>
      </c>
      <c r="X10" s="11">
        <v>442.94179677885143</v>
      </c>
      <c r="Y10" s="11">
        <v>479.1830852674218</v>
      </c>
      <c r="Z10" s="11">
        <v>506.52108774639584</v>
      </c>
      <c r="AA10" s="11">
        <v>569.24720545165542</v>
      </c>
      <c r="AB10" s="11">
        <v>626.46647919378938</v>
      </c>
      <c r="AC10" s="11"/>
      <c r="AD10" s="11">
        <f t="shared" si="4"/>
        <v>119.94539144739355</v>
      </c>
      <c r="AE10" s="11">
        <v>319.39364798282821</v>
      </c>
      <c r="AF10" s="11">
        <f t="shared" si="5"/>
        <v>439.33903943022176</v>
      </c>
    </row>
    <row r="11" spans="1:32" x14ac:dyDescent="0.2">
      <c r="A11" t="str">
        <f>name!E7</f>
        <v>Administrative and secretarial occupations</v>
      </c>
      <c r="B11" s="11">
        <v>502.58395382927631</v>
      </c>
      <c r="C11" s="11">
        <v>485.60817651781099</v>
      </c>
      <c r="D11" s="11">
        <v>491.65541103978148</v>
      </c>
      <c r="E11" s="11">
        <v>493.10094672414425</v>
      </c>
      <c r="F11" s="11">
        <v>464.92295826514766</v>
      </c>
      <c r="G11" s="11"/>
      <c r="H11" s="11">
        <f t="shared" si="0"/>
        <v>-26.732452774633828</v>
      </c>
      <c r="I11" s="11">
        <v>250.99036299638709</v>
      </c>
      <c r="J11" s="11">
        <f t="shared" si="1"/>
        <v>224.25791022175326</v>
      </c>
      <c r="L11" s="10" t="str">
        <f>name!E7</f>
        <v>Administrative and secretarial occupations</v>
      </c>
      <c r="M11" s="11">
        <v>110.67327298325674</v>
      </c>
      <c r="N11" s="11">
        <v>106.89851949528619</v>
      </c>
      <c r="O11" s="11">
        <v>122.38242855436306</v>
      </c>
      <c r="P11" s="11">
        <v>125.93609018468089</v>
      </c>
      <c r="Q11" s="11">
        <v>131.09905627119133</v>
      </c>
      <c r="R11" s="11"/>
      <c r="S11" s="11">
        <f t="shared" si="2"/>
        <v>8.7166277168282704</v>
      </c>
      <c r="T11" s="11">
        <v>47.397489589769577</v>
      </c>
      <c r="U11" s="11">
        <f t="shared" si="3"/>
        <v>56.114117306597848</v>
      </c>
      <c r="W11" s="10" t="str">
        <f>name!E7</f>
        <v>Administrative and secretarial occupations</v>
      </c>
      <c r="X11" s="11">
        <v>391.91068084601966</v>
      </c>
      <c r="Y11" s="11">
        <v>378.70965702252465</v>
      </c>
      <c r="Z11" s="11">
        <v>369.27298248541842</v>
      </c>
      <c r="AA11" s="11">
        <v>367.16485653946347</v>
      </c>
      <c r="AB11" s="11">
        <v>333.8239019939561</v>
      </c>
      <c r="AC11" s="11"/>
      <c r="AD11" s="11">
        <f t="shared" si="4"/>
        <v>-35.449080491462325</v>
      </c>
      <c r="AE11" s="11">
        <v>203.59287340661751</v>
      </c>
      <c r="AF11" s="11">
        <f t="shared" si="5"/>
        <v>168.14379291515519</v>
      </c>
    </row>
    <row r="12" spans="1:32" x14ac:dyDescent="0.2">
      <c r="A12" t="str">
        <f>name!E8</f>
        <v>Skilled trades occupations</v>
      </c>
      <c r="B12" s="11">
        <v>438.35962363952035</v>
      </c>
      <c r="C12" s="11">
        <v>424.44137534224808</v>
      </c>
      <c r="D12" s="11">
        <v>361.32803491033229</v>
      </c>
      <c r="E12" s="11">
        <v>386.51135776538581</v>
      </c>
      <c r="F12" s="11">
        <v>404.08205208123724</v>
      </c>
      <c r="G12" s="11"/>
      <c r="H12" s="11">
        <f t="shared" si="0"/>
        <v>42.754017170904945</v>
      </c>
      <c r="I12" s="11">
        <v>168.9932645267541</v>
      </c>
      <c r="J12" s="11">
        <f t="shared" si="1"/>
        <v>211.74728169765905</v>
      </c>
      <c r="L12" s="10" t="str">
        <f>name!E8</f>
        <v>Skilled trades occupations</v>
      </c>
      <c r="M12" s="11">
        <v>390.45846336189447</v>
      </c>
      <c r="N12" s="11">
        <v>373.75929744620333</v>
      </c>
      <c r="O12" s="11">
        <v>309.53910537690393</v>
      </c>
      <c r="P12" s="11">
        <v>330.1340831626427</v>
      </c>
      <c r="Q12" s="11">
        <v>342.32522341292497</v>
      </c>
      <c r="R12" s="11"/>
      <c r="S12" s="11">
        <f t="shared" si="2"/>
        <v>32.786118036021037</v>
      </c>
      <c r="T12" s="11">
        <v>134.08655237635122</v>
      </c>
      <c r="U12" s="11">
        <f t="shared" si="3"/>
        <v>166.87267041237226</v>
      </c>
      <c r="W12" s="10" t="str">
        <f>name!E8</f>
        <v>Skilled trades occupations</v>
      </c>
      <c r="X12" s="11">
        <v>47.901160277625529</v>
      </c>
      <c r="Y12" s="11">
        <v>50.682077896044781</v>
      </c>
      <c r="Z12" s="11">
        <v>51.788929533428352</v>
      </c>
      <c r="AA12" s="11">
        <v>56.377274602742958</v>
      </c>
      <c r="AB12" s="11">
        <v>61.756828668312238</v>
      </c>
      <c r="AC12" s="11"/>
      <c r="AD12" s="11">
        <f t="shared" si="4"/>
        <v>9.9678991348838863</v>
      </c>
      <c r="AE12" s="11">
        <v>34.906712150402875</v>
      </c>
      <c r="AF12" s="11">
        <f t="shared" si="5"/>
        <v>44.874611285286761</v>
      </c>
    </row>
    <row r="13" spans="1:32" x14ac:dyDescent="0.2">
      <c r="A13" t="str">
        <f>name!E9</f>
        <v>Caring, leisure and other service occupations</v>
      </c>
      <c r="B13" s="11">
        <v>359.29436580653038</v>
      </c>
      <c r="C13" s="11">
        <v>380.34278918345063</v>
      </c>
      <c r="D13" s="11">
        <v>357.81304498223398</v>
      </c>
      <c r="E13" s="11">
        <v>368.93688119502292</v>
      </c>
      <c r="F13" s="11">
        <v>388.66518117574867</v>
      </c>
      <c r="G13" s="11"/>
      <c r="H13" s="11">
        <f t="shared" si="0"/>
        <v>30.852136193514696</v>
      </c>
      <c r="I13" s="11">
        <v>200.04487425124049</v>
      </c>
      <c r="J13" s="11">
        <f>SUM(H13:I13)</f>
        <v>230.89701044475518</v>
      </c>
      <c r="L13" s="10" t="str">
        <f>name!E9</f>
        <v>Caring, leisure and other service occupations</v>
      </c>
      <c r="M13" s="11">
        <v>96.371869396689121</v>
      </c>
      <c r="N13" s="11">
        <v>107.66237689606155</v>
      </c>
      <c r="O13" s="11">
        <v>104.68578176231362</v>
      </c>
      <c r="P13" s="11">
        <v>114.84365494381863</v>
      </c>
      <c r="Q13" s="11">
        <v>128.70057463377015</v>
      </c>
      <c r="R13" s="11"/>
      <c r="S13" s="11">
        <f t="shared" si="2"/>
        <v>24.014792871456521</v>
      </c>
      <c r="T13" s="11">
        <v>53.945661165822365</v>
      </c>
      <c r="U13" s="11">
        <f>SUM(S13:T13)</f>
        <v>77.960454037278879</v>
      </c>
      <c r="W13" s="10" t="str">
        <f>name!E9</f>
        <v>Caring, leisure and other service occupations</v>
      </c>
      <c r="X13" s="11">
        <v>262.92249640984102</v>
      </c>
      <c r="Y13" s="11">
        <v>272.68041228738912</v>
      </c>
      <c r="Z13" s="11">
        <v>253.12726321992025</v>
      </c>
      <c r="AA13" s="11">
        <v>254.09322625120438</v>
      </c>
      <c r="AB13" s="11">
        <v>259.96460654197858</v>
      </c>
      <c r="AC13" s="11"/>
      <c r="AD13" s="11">
        <f t="shared" si="4"/>
        <v>6.8373433220583308</v>
      </c>
      <c r="AE13" s="11">
        <v>146.09921308541811</v>
      </c>
      <c r="AF13" s="11">
        <f>SUM(AD13:AE13)</f>
        <v>152.93655640747644</v>
      </c>
    </row>
    <row r="14" spans="1:32" x14ac:dyDescent="0.2">
      <c r="A14" t="str">
        <f>name!E10</f>
        <v>Sales and customer service occupations</v>
      </c>
      <c r="B14" s="11">
        <v>395.87696921498451</v>
      </c>
      <c r="C14" s="11">
        <v>368.36121865662739</v>
      </c>
      <c r="D14" s="11">
        <v>362.25148848966069</v>
      </c>
      <c r="E14" s="11">
        <v>367.05757882710748</v>
      </c>
      <c r="F14" s="11">
        <v>366.77583989108564</v>
      </c>
      <c r="G14" s="11"/>
      <c r="H14" s="11">
        <f t="shared" si="0"/>
        <v>4.5243514014249513</v>
      </c>
      <c r="I14" s="11">
        <v>166.64534152086651</v>
      </c>
      <c r="J14" s="11">
        <f t="shared" si="1"/>
        <v>171.16969292229146</v>
      </c>
      <c r="L14" s="10" t="str">
        <f>name!E10</f>
        <v>Sales and customer service occupations</v>
      </c>
      <c r="M14" s="11">
        <v>179.36592784884323</v>
      </c>
      <c r="N14" s="11">
        <v>169.55486662677387</v>
      </c>
      <c r="O14" s="11">
        <v>170.072817471484</v>
      </c>
      <c r="P14" s="11">
        <v>175.82492170648925</v>
      </c>
      <c r="Q14" s="11">
        <v>181.15741827875064</v>
      </c>
      <c r="R14" s="11"/>
      <c r="S14" s="11">
        <f t="shared" si="2"/>
        <v>11.084600807266639</v>
      </c>
      <c r="T14" s="11">
        <v>62.690967416113203</v>
      </c>
      <c r="U14" s="11">
        <f t="shared" ref="U14:U15" si="6">SUM(S14:T14)</f>
        <v>73.77556822337985</v>
      </c>
      <c r="W14" s="10" t="str">
        <f>name!E10</f>
        <v>Sales and customer service occupations</v>
      </c>
      <c r="X14" s="11">
        <v>216.51104136614089</v>
      </c>
      <c r="Y14" s="11">
        <v>198.80635202985331</v>
      </c>
      <c r="Z14" s="11">
        <v>192.17867101817703</v>
      </c>
      <c r="AA14" s="11">
        <v>191.23265712061806</v>
      </c>
      <c r="AB14" s="11">
        <v>185.61842161233494</v>
      </c>
      <c r="AC14" s="11"/>
      <c r="AD14" s="11">
        <f t="shared" si="4"/>
        <v>-6.5602494058420859</v>
      </c>
      <c r="AE14" s="11">
        <v>103.9543741047533</v>
      </c>
      <c r="AF14" s="11">
        <f t="shared" ref="AF14:AF15" si="7">SUM(AD14:AE14)</f>
        <v>97.394124698911213</v>
      </c>
    </row>
    <row r="15" spans="1:32" x14ac:dyDescent="0.2">
      <c r="A15" t="str">
        <f>name!E11</f>
        <v>Process, plant and machine operatives</v>
      </c>
      <c r="B15" s="11">
        <v>217.73119521877723</v>
      </c>
      <c r="C15" s="11">
        <v>240.42270316164121</v>
      </c>
      <c r="D15" s="11">
        <v>215.03062773390704</v>
      </c>
      <c r="E15" s="11">
        <v>231.20871481652688</v>
      </c>
      <c r="F15" s="11">
        <v>227.80927676182844</v>
      </c>
      <c r="G15" s="11"/>
      <c r="H15" s="11">
        <f t="shared" si="0"/>
        <v>12.778649027921404</v>
      </c>
      <c r="I15" s="11">
        <v>117.69253019876925</v>
      </c>
      <c r="J15" s="11">
        <f t="shared" si="1"/>
        <v>130.47117922669065</v>
      </c>
      <c r="L15" s="10" t="str">
        <f>name!E11</f>
        <v>Process, plant and machine operatives</v>
      </c>
      <c r="M15" s="11">
        <v>197.34107717332122</v>
      </c>
      <c r="N15" s="11">
        <v>221.46900907133147</v>
      </c>
      <c r="O15" s="11">
        <v>195.28458183941302</v>
      </c>
      <c r="P15" s="11">
        <v>205.26088790240041</v>
      </c>
      <c r="Q15" s="11">
        <v>198.52675929487376</v>
      </c>
      <c r="R15" s="11"/>
      <c r="S15" s="11">
        <f t="shared" si="2"/>
        <v>3.2421774554607339</v>
      </c>
      <c r="T15" s="11">
        <v>102.74868499971586</v>
      </c>
      <c r="U15" s="11">
        <f t="shared" si="6"/>
        <v>105.9908624551766</v>
      </c>
      <c r="W15" s="10" t="str">
        <f>name!E11</f>
        <v>Process, plant and machine operatives</v>
      </c>
      <c r="X15" s="11">
        <v>20.390118045456042</v>
      </c>
      <c r="Y15" s="11">
        <v>18.953694090309654</v>
      </c>
      <c r="Z15" s="11">
        <v>19.746045894493971</v>
      </c>
      <c r="AA15" s="11">
        <v>25.947826914126427</v>
      </c>
      <c r="AB15" s="11">
        <v>29.28251746695463</v>
      </c>
      <c r="AC15" s="11"/>
      <c r="AD15" s="11">
        <f t="shared" si="4"/>
        <v>9.536471572460659</v>
      </c>
      <c r="AE15" s="11">
        <v>14.943845199053406</v>
      </c>
      <c r="AF15" s="11">
        <f t="shared" si="7"/>
        <v>24.480316771514065</v>
      </c>
    </row>
    <row r="16" spans="1:32" x14ac:dyDescent="0.2">
      <c r="A16" t="str">
        <f>name!E12</f>
        <v>Elementary occupations</v>
      </c>
      <c r="B16" s="11">
        <v>546.36954243099899</v>
      </c>
      <c r="C16" s="11">
        <v>571.14797328154771</v>
      </c>
      <c r="D16" s="11">
        <v>522.75904370488058</v>
      </c>
      <c r="E16" s="11">
        <v>522.07969182023783</v>
      </c>
      <c r="F16" s="11">
        <v>517.78431832895296</v>
      </c>
      <c r="G16" s="11"/>
      <c r="H16" s="11">
        <f t="shared" si="0"/>
        <v>-4.9747253759276191</v>
      </c>
      <c r="I16" s="11">
        <v>261.10194953412952</v>
      </c>
      <c r="J16" s="11">
        <f>SUM(H16:I16)</f>
        <v>256.1272241582019</v>
      </c>
      <c r="L16" s="10" t="str">
        <f>name!E12</f>
        <v>Elementary occupations</v>
      </c>
      <c r="M16" s="11">
        <v>282.53826121634614</v>
      </c>
      <c r="N16" s="11">
        <v>286.67926408860535</v>
      </c>
      <c r="O16" s="11">
        <v>272.29878278182571</v>
      </c>
      <c r="P16" s="11">
        <v>279.37240734137595</v>
      </c>
      <c r="Q16" s="11">
        <v>273.74717416234785</v>
      </c>
      <c r="R16" s="11"/>
      <c r="S16" s="11">
        <f t="shared" si="2"/>
        <v>1.4483913805221391</v>
      </c>
      <c r="T16" s="11">
        <v>114.47641137890729</v>
      </c>
      <c r="U16" s="11">
        <f>SUM(S16:T16)</f>
        <v>115.92480275942943</v>
      </c>
      <c r="W16" s="10" t="str">
        <f>name!E12</f>
        <v>Elementary occupations</v>
      </c>
      <c r="X16" s="11">
        <v>263.83128121465245</v>
      </c>
      <c r="Y16" s="11">
        <v>284.46870919294219</v>
      </c>
      <c r="Z16" s="11">
        <v>250.46026092305505</v>
      </c>
      <c r="AA16" s="11">
        <v>242.70728447886174</v>
      </c>
      <c r="AB16" s="11">
        <v>244.03714416660569</v>
      </c>
      <c r="AC16" s="11"/>
      <c r="AD16" s="11">
        <f t="shared" si="4"/>
        <v>-6.4231167564493603</v>
      </c>
      <c r="AE16" s="11">
        <v>146.6255381552223</v>
      </c>
      <c r="AF16" s="11">
        <f>SUM(AD16:AE16)</f>
        <v>140.20242139877294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5578.8839999999991</v>
      </c>
      <c r="C18" s="34">
        <f>SUM(C8:C16)</f>
        <v>5975.0630000000019</v>
      </c>
      <c r="D18" s="34">
        <f>SUM(D8:D16)</f>
        <v>5942.46</v>
      </c>
      <c r="E18" s="34">
        <f>SUM(E8:E16)</f>
        <v>6184.7059999999974</v>
      </c>
      <c r="F18" s="34">
        <f>SUM(F8:F16)</f>
        <v>6485.7840000000033</v>
      </c>
      <c r="G18" s="11"/>
      <c r="H18" s="34">
        <f>SUM(H8:H16)</f>
        <v>543.32400000000302</v>
      </c>
      <c r="I18" s="34">
        <f>SUM(I8:I16)</f>
        <v>3035.6931334052406</v>
      </c>
      <c r="J18" s="34">
        <f>SUM(H18:I18)</f>
        <v>3579.0171334052438</v>
      </c>
      <c r="L18" s="231" t="str">
        <f>name!E3</f>
        <v>All occupations</v>
      </c>
      <c r="M18" s="34">
        <f>SUM(M8:M16)</f>
        <v>2951.4806055068152</v>
      </c>
      <c r="N18" s="34">
        <f>SUM(N8:N16)</f>
        <v>3164.4880094074933</v>
      </c>
      <c r="O18" s="34">
        <f>SUM(O8:O16)</f>
        <v>3115.6275375689411</v>
      </c>
      <c r="P18" s="34">
        <f>SUM(P8:P16)</f>
        <v>3251.2604092594233</v>
      </c>
      <c r="Q18" s="34">
        <f>SUM(Q8:Q16)</f>
        <v>3408.9371590098353</v>
      </c>
      <c r="R18" s="11"/>
      <c r="S18" s="34">
        <f>SUM(S8:S16)</f>
        <v>293.30962144089358</v>
      </c>
      <c r="T18" s="34">
        <f>SUM(T8:T16)</f>
        <v>1360.2818412632651</v>
      </c>
      <c r="U18" s="34">
        <f>SUM(S18:T18)</f>
        <v>1653.5914627041586</v>
      </c>
      <c r="W18" s="231" t="str">
        <f>name!E3</f>
        <v>All occupations</v>
      </c>
      <c r="X18" s="34">
        <f>SUM(X8:X16)</f>
        <v>2627.4033944931816</v>
      </c>
      <c r="Y18" s="34">
        <f>SUM(Y8:Y16)</f>
        <v>2810.5749905925081</v>
      </c>
      <c r="Z18" s="34">
        <f>SUM(Z8:Z16)</f>
        <v>2826.8324624310585</v>
      </c>
      <c r="AA18" s="34">
        <f>SUM(AA8:AA16)</f>
        <v>2933.4455907405754</v>
      </c>
      <c r="AB18" s="34">
        <f>SUM(AB8:AB16)</f>
        <v>3076.8468409901666</v>
      </c>
      <c r="AC18" s="11"/>
      <c r="AD18" s="34">
        <f>SUM(AD8:AD16)</f>
        <v>250.01437855910802</v>
      </c>
      <c r="AE18" s="34">
        <f>SUM(AE8:AE16)</f>
        <v>1675.4112921419753</v>
      </c>
      <c r="AF18" s="34">
        <f>SUM(AD18:AE18)</f>
        <v>1925.4256707010834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11.237921441492901</v>
      </c>
      <c r="C26" s="18">
        <f t="shared" si="8"/>
        <v>12.139754335766872</v>
      </c>
      <c r="D26" s="18">
        <f t="shared" si="8"/>
        <v>12.241413310016037</v>
      </c>
      <c r="E26" s="18">
        <f t="shared" si="8"/>
        <v>11.339580120618272</v>
      </c>
      <c r="F26" s="18">
        <f t="shared" si="8"/>
        <v>11.633376024512588</v>
      </c>
      <c r="G26" s="11"/>
      <c r="H26" s="40">
        <f>IF(D8&gt;0,(H8/D8)*100,0)</f>
        <v>3.7218892183120946</v>
      </c>
      <c r="I26" s="40">
        <f>IF(D8&gt;0,(I8/D8)*100,0)</f>
        <v>52.621836194869488</v>
      </c>
      <c r="J26" s="40">
        <f>IF(D8&gt;0,(J8/D8)*100,0)</f>
        <v>56.343725413181581</v>
      </c>
      <c r="L26" t="str">
        <f>$A$8</f>
        <v>Managers, directors and senior officials</v>
      </c>
      <c r="M26" s="18">
        <f t="shared" ref="M26:Q26" si="9">M8/M$18*100</f>
        <v>13.794316687383596</v>
      </c>
      <c r="N26" s="18">
        <f t="shared" si="9"/>
        <v>14.610945105946993</v>
      </c>
      <c r="O26" s="18">
        <f t="shared" si="9"/>
        <v>14.628403642047527</v>
      </c>
      <c r="P26" s="18">
        <f t="shared" si="9"/>
        <v>13.422028526476431</v>
      </c>
      <c r="Q26" s="18">
        <f t="shared" si="9"/>
        <v>13.486461442300952</v>
      </c>
      <c r="R26" s="11"/>
      <c r="S26" s="40">
        <f>IF(O8&gt;0,(S8/O8)*100,0)</f>
        <v>0.87290810836456045</v>
      </c>
      <c r="T26" s="40">
        <f>IF(O8&gt;0,(T8/O8)*100,0)</f>
        <v>47.841032268225362</v>
      </c>
      <c r="U26" s="40">
        <f>IF(O8&gt;0,(U8/O8)*100,0)</f>
        <v>48.713940376589917</v>
      </c>
      <c r="W26" t="str">
        <f>$A$8</f>
        <v>Managers, directors and senior officials</v>
      </c>
      <c r="X26" s="18">
        <f t="shared" ref="X26:AB26" si="10">X8/X$18*100</f>
        <v>8.3662074884432265</v>
      </c>
      <c r="Y26" s="18">
        <f t="shared" si="10"/>
        <v>9.3573864618020899</v>
      </c>
      <c r="Z26" s="18">
        <f t="shared" si="10"/>
        <v>9.6105630883539899</v>
      </c>
      <c r="AA26" s="18">
        <f t="shared" si="10"/>
        <v>9.0315154755253939</v>
      </c>
      <c r="AB26" s="18">
        <f t="shared" si="10"/>
        <v>9.5802833403524961</v>
      </c>
      <c r="AC26" s="11"/>
      <c r="AD26" s="40">
        <f>IF(Z8&gt;0,(AD8/Z8)*100,0)</f>
        <v>8.5013965789776371</v>
      </c>
      <c r="AE26" s="40">
        <f>IF(Z8&gt;0,(AE8/Z8)*100,0)</f>
        <v>60.642207926191325</v>
      </c>
      <c r="AF26" s="40">
        <f>IF(Z8&gt;0,(AF8/Z8)*100,0)</f>
        <v>69.143604505168966</v>
      </c>
    </row>
    <row r="27" spans="1:32" x14ac:dyDescent="0.2">
      <c r="A27" t="str">
        <f>$A$9</f>
        <v>Professional occupations</v>
      </c>
      <c r="B27" s="18">
        <f t="shared" si="8"/>
        <v>27.210162058083835</v>
      </c>
      <c r="C27" s="18">
        <f t="shared" si="8"/>
        <v>29.167331856012897</v>
      </c>
      <c r="D27" s="18">
        <f t="shared" si="8"/>
        <v>30.590070367752443</v>
      </c>
      <c r="E27" s="18">
        <f t="shared" si="8"/>
        <v>31.942428992669196</v>
      </c>
      <c r="F27" s="18">
        <f t="shared" si="8"/>
        <v>33.027094385081909</v>
      </c>
      <c r="G27" s="11"/>
      <c r="H27" s="40">
        <f t="shared" ref="H27:H36" si="11">IF(D9&gt;0,(H9/D9)*100,0)</f>
        <v>17.838201500429264</v>
      </c>
      <c r="I27" s="40">
        <f t="shared" ref="I27:I36" si="12">IF(D9&gt;0,(I9/D9)*100,0)</f>
        <v>51.791001726693473</v>
      </c>
      <c r="J27" s="40">
        <f t="shared" ref="J27:J36" si="13">IF(D9&gt;0,(J9/D9)*100,0)</f>
        <v>69.629203227122744</v>
      </c>
      <c r="L27" t="str">
        <f>$A$9</f>
        <v>Professional occupations</v>
      </c>
      <c r="M27" s="18">
        <f t="shared" ref="M27:Q27" si="14">M9/M$18*100</f>
        <v>25.642810459520284</v>
      </c>
      <c r="N27" s="18">
        <f t="shared" si="14"/>
        <v>27.766634351786827</v>
      </c>
      <c r="O27" s="18">
        <f t="shared" si="14"/>
        <v>29.070868717385572</v>
      </c>
      <c r="P27" s="18">
        <f t="shared" si="14"/>
        <v>31.181896494049973</v>
      </c>
      <c r="Q27" s="18">
        <f t="shared" si="14"/>
        <v>32.295687949308764</v>
      </c>
      <c r="R27" s="11"/>
      <c r="S27" s="40">
        <f t="shared" ref="S27:S34" si="15">IF(O9&gt;0,(S9/O9)*100,0)</f>
        <v>21.551407467440033</v>
      </c>
      <c r="T27" s="40">
        <f t="shared" ref="T27:T34" si="16">IF(O9&gt;0,(T9/O9)*100,0)</f>
        <v>44.197293583584198</v>
      </c>
      <c r="U27" s="40">
        <f t="shared" ref="U27:U34" si="17">IF(O9&gt;0,(U9/O9)*100,0)</f>
        <v>65.748701051024227</v>
      </c>
      <c r="W27" t="str">
        <f>$A$9</f>
        <v>Professional occupations</v>
      </c>
      <c r="X27" s="18">
        <f t="shared" ref="X27:AB27" si="18">X9/X$18*100</f>
        <v>28.970838722682114</v>
      </c>
      <c r="Y27" s="18">
        <f t="shared" si="18"/>
        <v>30.744407889125942</v>
      </c>
      <c r="Z27" s="18">
        <f t="shared" si="18"/>
        <v>32.264476813804308</v>
      </c>
      <c r="AA27" s="18">
        <f t="shared" si="18"/>
        <v>32.785358962299696</v>
      </c>
      <c r="AB27" s="18">
        <f t="shared" si="18"/>
        <v>33.83744300043368</v>
      </c>
      <c r="AC27" s="11"/>
      <c r="AD27" s="40">
        <f t="shared" ref="AD27:AD34" si="19">IF(Z9&gt;0,(AD9/Z9)*100,0)</f>
        <v>14.150736676439621</v>
      </c>
      <c r="AE27" s="40">
        <f t="shared" ref="AE27:AE34" si="20">IF(Z9&gt;0,(AE9/Z9)*100,0)</f>
        <v>59.332067832406921</v>
      </c>
      <c r="AF27" s="40">
        <f t="shared" ref="AF27:AF34" si="21">IF(Z9&gt;0,(AF9/Z9)*100,0)</f>
        <v>73.482804508846542</v>
      </c>
    </row>
    <row r="28" spans="1:32" x14ac:dyDescent="0.2">
      <c r="A28" t="str">
        <f>$A$10</f>
        <v>Associate professional occupations</v>
      </c>
      <c r="B28" s="18">
        <f t="shared" si="8"/>
        <v>17.453210556006983</v>
      </c>
      <c r="C28" s="18">
        <f t="shared" si="8"/>
        <v>17.349011055340064</v>
      </c>
      <c r="D28" s="18">
        <f t="shared" si="8"/>
        <v>18.281630236994157</v>
      </c>
      <c r="E28" s="18">
        <f t="shared" si="8"/>
        <v>18.415520710306012</v>
      </c>
      <c r="F28" s="18">
        <f t="shared" si="8"/>
        <v>18.797461175792876</v>
      </c>
      <c r="G28" s="11"/>
      <c r="H28" s="40">
        <f t="shared" si="11"/>
        <v>12.222642230111802</v>
      </c>
      <c r="I28" s="40">
        <f t="shared" si="12"/>
        <v>50.256305164321027</v>
      </c>
      <c r="J28" s="40">
        <f t="shared" si="13"/>
        <v>62.478947394432829</v>
      </c>
      <c r="L28" t="str">
        <f>$A$10</f>
        <v>Associate professional occupations</v>
      </c>
      <c r="M28" s="18">
        <f t="shared" ref="M28:Q28" si="22">M10/M$18*100</f>
        <v>17.982587228466489</v>
      </c>
      <c r="N28" s="18">
        <f t="shared" si="22"/>
        <v>17.615211481571809</v>
      </c>
      <c r="O28" s="18">
        <f t="shared" si="22"/>
        <v>18.611257906885051</v>
      </c>
      <c r="P28" s="18">
        <f t="shared" si="22"/>
        <v>17.522392461317775</v>
      </c>
      <c r="Q28" s="18">
        <f t="shared" si="22"/>
        <v>17.386540804529016</v>
      </c>
      <c r="R28" s="11"/>
      <c r="S28" s="40">
        <f t="shared" si="15"/>
        <v>2.2141257531153626</v>
      </c>
      <c r="T28" s="40">
        <f t="shared" si="16"/>
        <v>39.07513271450064</v>
      </c>
      <c r="U28" s="40">
        <f t="shared" si="17"/>
        <v>41.289258467616001</v>
      </c>
      <c r="W28" t="str">
        <f>$A$10</f>
        <v>Associate professional occupations</v>
      </c>
      <c r="X28" s="18">
        <f t="shared" ref="X28:AB28" si="23">X10/X$18*100</f>
        <v>16.858537889812446</v>
      </c>
      <c r="Y28" s="18">
        <f t="shared" si="23"/>
        <v>17.049290158466945</v>
      </c>
      <c r="Z28" s="18">
        <f t="shared" si="23"/>
        <v>17.918327119775284</v>
      </c>
      <c r="AA28" s="18">
        <f t="shared" si="23"/>
        <v>19.405412094517278</v>
      </c>
      <c r="AB28" s="18">
        <f t="shared" si="23"/>
        <v>20.360665043443792</v>
      </c>
      <c r="AC28" s="11"/>
      <c r="AD28" s="40">
        <f t="shared" si="19"/>
        <v>23.680236489472204</v>
      </c>
      <c r="AE28" s="40">
        <f t="shared" si="20"/>
        <v>63.056337773392315</v>
      </c>
      <c r="AF28" s="40">
        <f t="shared" si="21"/>
        <v>86.736574262864522</v>
      </c>
    </row>
    <row r="29" spans="1:32" x14ac:dyDescent="0.2">
      <c r="A29" t="str">
        <f>$A$11</f>
        <v>Administrative and secretarial occupations</v>
      </c>
      <c r="B29" s="18">
        <f t="shared" si="8"/>
        <v>9.0086826295236904</v>
      </c>
      <c r="C29" s="18">
        <f t="shared" si="8"/>
        <v>8.1272478050492669</v>
      </c>
      <c r="D29" s="18">
        <f t="shared" si="8"/>
        <v>8.2736006811956919</v>
      </c>
      <c r="E29" s="18">
        <f t="shared" si="8"/>
        <v>7.9729084409856252</v>
      </c>
      <c r="F29" s="18">
        <f t="shared" si="8"/>
        <v>7.1683386043252044</v>
      </c>
      <c r="G29" s="11"/>
      <c r="H29" s="40">
        <f t="shared" si="11"/>
        <v>-5.4372335124103444</v>
      </c>
      <c r="I29" s="40">
        <f t="shared" si="12"/>
        <v>51.050056067841922</v>
      </c>
      <c r="J29" s="40">
        <f t="shared" si="13"/>
        <v>45.612822555431578</v>
      </c>
      <c r="L29" t="str">
        <f>$A$11</f>
        <v>Administrative and secretarial occupations</v>
      </c>
      <c r="M29" s="18">
        <f t="shared" ref="M29:Q29" si="24">M11/M$18*100</f>
        <v>3.7497543699512947</v>
      </c>
      <c r="N29" s="18">
        <f t="shared" si="24"/>
        <v>3.3780668208409947</v>
      </c>
      <c r="O29" s="18">
        <f t="shared" si="24"/>
        <v>3.9280185798413991</v>
      </c>
      <c r="P29" s="18">
        <f t="shared" si="24"/>
        <v>3.8734544248138771</v>
      </c>
      <c r="Q29" s="18">
        <f t="shared" si="24"/>
        <v>3.8457457605135366</v>
      </c>
      <c r="R29" s="11"/>
      <c r="S29" s="40">
        <f t="shared" si="15"/>
        <v>7.1224503548369196</v>
      </c>
      <c r="T29" s="40">
        <f t="shared" si="16"/>
        <v>38.728999048025351</v>
      </c>
      <c r="U29" s="40">
        <f t="shared" si="17"/>
        <v>45.851449402862272</v>
      </c>
      <c r="W29" t="str">
        <f>$A$11</f>
        <v>Administrative and secretarial occupations</v>
      </c>
      <c r="X29" s="18">
        <f t="shared" ref="X29:AB29" si="25">X11/X$18*100</f>
        <v>14.916273674131341</v>
      </c>
      <c r="Y29" s="18">
        <f t="shared" si="25"/>
        <v>13.474454810497244</v>
      </c>
      <c r="Z29" s="18">
        <f t="shared" si="25"/>
        <v>13.063136474945031</v>
      </c>
      <c r="AA29" s="18">
        <f t="shared" si="25"/>
        <v>12.51650474440091</v>
      </c>
      <c r="AB29" s="18">
        <f t="shared" si="25"/>
        <v>10.849545630504231</v>
      </c>
      <c r="AC29" s="11"/>
      <c r="AD29" s="40">
        <f t="shared" si="19"/>
        <v>-9.5996951233393073</v>
      </c>
      <c r="AE29" s="40">
        <f t="shared" si="20"/>
        <v>55.133433276466917</v>
      </c>
      <c r="AF29" s="40">
        <f t="shared" si="21"/>
        <v>45.533738153127608</v>
      </c>
    </row>
    <row r="30" spans="1:32" x14ac:dyDescent="0.2">
      <c r="A30" t="str">
        <f>$A$12</f>
        <v>Skilled trades occupations</v>
      </c>
      <c r="B30" s="18">
        <f t="shared" si="8"/>
        <v>7.8574787294290473</v>
      </c>
      <c r="C30" s="18">
        <f t="shared" si="8"/>
        <v>7.1035464453219648</v>
      </c>
      <c r="D30" s="18">
        <f t="shared" si="8"/>
        <v>6.0804453864280497</v>
      </c>
      <c r="E30" s="18">
        <f t="shared" si="8"/>
        <v>6.2494701892925217</v>
      </c>
      <c r="F30" s="18">
        <f t="shared" si="8"/>
        <v>6.2302730414894638</v>
      </c>
      <c r="G30" s="11"/>
      <c r="H30" s="40">
        <f t="shared" si="11"/>
        <v>11.832466080722147</v>
      </c>
      <c r="I30" s="40">
        <f t="shared" si="12"/>
        <v>46.770039465299654</v>
      </c>
      <c r="J30" s="40">
        <f t="shared" si="13"/>
        <v>58.602505546021803</v>
      </c>
      <c r="L30" t="str">
        <f>$A$12</f>
        <v>Skilled trades occupations</v>
      </c>
      <c r="M30" s="18">
        <f t="shared" ref="M30:Q30" si="26">M12/M$18*100</f>
        <v>13.229240355955064</v>
      </c>
      <c r="N30" s="18">
        <f t="shared" si="26"/>
        <v>11.811051150615185</v>
      </c>
      <c r="O30" s="18">
        <f t="shared" si="26"/>
        <v>9.9350484499322036</v>
      </c>
      <c r="P30" s="18">
        <f t="shared" si="26"/>
        <v>10.154033870139646</v>
      </c>
      <c r="Q30" s="18">
        <f t="shared" si="26"/>
        <v>10.041992780892366</v>
      </c>
      <c r="R30" s="11"/>
      <c r="S30" s="40">
        <f t="shared" si="15"/>
        <v>10.591914710129984</v>
      </c>
      <c r="T30" s="40">
        <f t="shared" si="16"/>
        <v>43.318130099614869</v>
      </c>
      <c r="U30" s="40">
        <f t="shared" si="17"/>
        <v>53.910044809744853</v>
      </c>
      <c r="W30" t="str">
        <f>$A$12</f>
        <v>Skilled trades occupations</v>
      </c>
      <c r="X30" s="18">
        <f t="shared" ref="X30:AB30" si="27">X12/X$18*100</f>
        <v>1.8231368802378183</v>
      </c>
      <c r="Y30" s="18">
        <f t="shared" si="27"/>
        <v>1.8032636761405287</v>
      </c>
      <c r="Z30" s="18">
        <f t="shared" si="27"/>
        <v>1.8320480687026706</v>
      </c>
      <c r="AA30" s="18">
        <f t="shared" si="27"/>
        <v>1.9218789937913932</v>
      </c>
      <c r="AB30" s="18">
        <f t="shared" si="27"/>
        <v>2.0071466621470879</v>
      </c>
      <c r="AC30" s="11"/>
      <c r="AD30" s="40">
        <f t="shared" si="19"/>
        <v>19.247161941143961</v>
      </c>
      <c r="AE30" s="40">
        <f t="shared" si="20"/>
        <v>67.401880025095977</v>
      </c>
      <c r="AF30" s="40">
        <f t="shared" si="21"/>
        <v>86.649041966239935</v>
      </c>
    </row>
    <row r="31" spans="1:32" x14ac:dyDescent="0.2">
      <c r="A31" t="str">
        <f>$A$13</f>
        <v>Caring, leisure and other service occupations</v>
      </c>
      <c r="B31" s="18">
        <f t="shared" si="8"/>
        <v>6.4402551801853285</v>
      </c>
      <c r="C31" s="18">
        <f t="shared" si="8"/>
        <v>6.3655025760138511</v>
      </c>
      <c r="D31" s="18">
        <f t="shared" si="8"/>
        <v>6.0212949684513486</v>
      </c>
      <c r="E31" s="18">
        <f t="shared" si="8"/>
        <v>5.9653099305775097</v>
      </c>
      <c r="F31" s="18">
        <f t="shared" si="8"/>
        <v>5.9925705385154435</v>
      </c>
      <c r="G31" s="11"/>
      <c r="H31" s="40">
        <f t="shared" si="11"/>
        <v>8.6224179431598298</v>
      </c>
      <c r="I31" s="40">
        <f t="shared" si="12"/>
        <v>55.907652629370475</v>
      </c>
      <c r="J31" s="40">
        <f t="shared" si="13"/>
        <v>64.530070572530306</v>
      </c>
      <c r="L31" t="str">
        <f>$A$13</f>
        <v>Caring, leisure and other service occupations</v>
      </c>
      <c r="M31" s="18">
        <f t="shared" ref="M31:Q31" si="28">M13/M$18*100</f>
        <v>3.2652042238353309</v>
      </c>
      <c r="N31" s="18">
        <f t="shared" si="28"/>
        <v>3.4022052406581826</v>
      </c>
      <c r="O31" s="18">
        <f t="shared" si="28"/>
        <v>3.3600223550468979</v>
      </c>
      <c r="P31" s="18">
        <f t="shared" si="28"/>
        <v>3.5322810383551491</v>
      </c>
      <c r="Q31" s="18">
        <f t="shared" si="28"/>
        <v>3.7753871259730905</v>
      </c>
      <c r="R31" s="11"/>
      <c r="S31" s="40">
        <f t="shared" si="15"/>
        <v>22.939880151042374</v>
      </c>
      <c r="T31" s="40">
        <f t="shared" si="16"/>
        <v>51.531029579837885</v>
      </c>
      <c r="U31" s="40">
        <f t="shared" si="17"/>
        <v>74.470909730880251</v>
      </c>
      <c r="W31" t="str">
        <f>$A$13</f>
        <v>Caring, leisure and other service occupations</v>
      </c>
      <c r="X31" s="18">
        <f t="shared" ref="X31:AB31" si="29">X13/X$18*100</f>
        <v>10.006932965105573</v>
      </c>
      <c r="Y31" s="18">
        <f t="shared" si="29"/>
        <v>9.7019440221342155</v>
      </c>
      <c r="Z31" s="18">
        <f t="shared" si="29"/>
        <v>8.9544487189818245</v>
      </c>
      <c r="AA31" s="18">
        <f t="shared" si="29"/>
        <v>8.6619375881131049</v>
      </c>
      <c r="AB31" s="18">
        <f t="shared" si="29"/>
        <v>8.4490590522314992</v>
      </c>
      <c r="AC31" s="11"/>
      <c r="AD31" s="40">
        <f t="shared" si="19"/>
        <v>2.7011485191612721</v>
      </c>
      <c r="AE31" s="40">
        <f t="shared" si="20"/>
        <v>57.717691578123379</v>
      </c>
      <c r="AF31" s="40">
        <f t="shared" si="21"/>
        <v>60.418840097284651</v>
      </c>
    </row>
    <row r="32" spans="1:32" x14ac:dyDescent="0.2">
      <c r="A32" t="str">
        <f>$A$14</f>
        <v>Sales and customer service occupations</v>
      </c>
      <c r="B32" s="18">
        <f t="shared" si="8"/>
        <v>7.0959885384780295</v>
      </c>
      <c r="C32" s="18">
        <f t="shared" si="8"/>
        <v>6.1649763133313789</v>
      </c>
      <c r="D32" s="18">
        <f t="shared" si="8"/>
        <v>6.095985307257612</v>
      </c>
      <c r="E32" s="18">
        <f t="shared" si="8"/>
        <v>5.9349236459600121</v>
      </c>
      <c r="F32" s="18">
        <f t="shared" si="8"/>
        <v>5.6550733094269789</v>
      </c>
      <c r="H32" s="40">
        <f t="shared" si="11"/>
        <v>1.2489531569044428</v>
      </c>
      <c r="I32" s="40">
        <f t="shared" si="12"/>
        <v>46.002665776657778</v>
      </c>
      <c r="J32" s="40">
        <f t="shared" si="13"/>
        <v>47.25161893356222</v>
      </c>
      <c r="L32" t="str">
        <f>$A$14</f>
        <v>Sales and customer service occupations</v>
      </c>
      <c r="M32" s="18">
        <f t="shared" ref="M32:Q32" si="30">M14/M$18*100</f>
        <v>6.0771508209874652</v>
      </c>
      <c r="N32" s="18">
        <f t="shared" si="30"/>
        <v>5.3580505321150094</v>
      </c>
      <c r="O32" s="18">
        <f t="shared" si="30"/>
        <v>5.4587018319971667</v>
      </c>
      <c r="P32" s="18">
        <f t="shared" si="30"/>
        <v>5.4079003086233532</v>
      </c>
      <c r="Q32" s="18">
        <f t="shared" si="30"/>
        <v>5.3141906062994098</v>
      </c>
      <c r="S32" s="40">
        <f t="shared" si="15"/>
        <v>6.5175616962570686</v>
      </c>
      <c r="T32" s="40">
        <f t="shared" si="16"/>
        <v>36.861250579696289</v>
      </c>
      <c r="U32" s="40">
        <f t="shared" si="17"/>
        <v>43.378812275953358</v>
      </c>
      <c r="W32" t="str">
        <f>$A$14</f>
        <v>Sales and customer service occupations</v>
      </c>
      <c r="X32" s="18">
        <f t="shared" ref="X32:AB32" si="31">X14/X$18*100</f>
        <v>8.2404948482570273</v>
      </c>
      <c r="Y32" s="18">
        <f t="shared" si="31"/>
        <v>7.0735117438706796</v>
      </c>
      <c r="Z32" s="18">
        <f t="shared" si="31"/>
        <v>6.7983749858633136</v>
      </c>
      <c r="AA32" s="18">
        <f t="shared" si="31"/>
        <v>6.519045648033976</v>
      </c>
      <c r="AB32" s="18">
        <f t="shared" si="31"/>
        <v>6.0327481738610258</v>
      </c>
      <c r="AD32" s="40">
        <f t="shared" si="19"/>
        <v>-3.4136199251901327</v>
      </c>
      <c r="AE32" s="40">
        <f t="shared" si="20"/>
        <v>54.092565815964498</v>
      </c>
      <c r="AF32" s="40">
        <f t="shared" si="21"/>
        <v>50.678945890774365</v>
      </c>
    </row>
    <row r="33" spans="1:32" x14ac:dyDescent="0.2">
      <c r="A33" t="str">
        <f>$A$15</f>
        <v>Process, plant and machine operatives</v>
      </c>
      <c r="B33" s="18">
        <f t="shared" si="8"/>
        <v>3.9027733005163268</v>
      </c>
      <c r="C33" s="18">
        <f t="shared" si="8"/>
        <v>4.023768505229838</v>
      </c>
      <c r="D33" s="18">
        <f t="shared" si="8"/>
        <v>3.6185456483326273</v>
      </c>
      <c r="E33" s="18">
        <f t="shared" si="8"/>
        <v>3.7383945949334856</v>
      </c>
      <c r="F33" s="18">
        <f t="shared" si="8"/>
        <v>3.5124400806722571</v>
      </c>
      <c r="G33" s="11"/>
      <c r="H33" s="40">
        <f t="shared" si="11"/>
        <v>5.9427111210104169</v>
      </c>
      <c r="I33" s="40">
        <f t="shared" si="12"/>
        <v>54.732914766174467</v>
      </c>
      <c r="J33" s="40">
        <f t="shared" si="13"/>
        <v>60.675625887184879</v>
      </c>
      <c r="L33" t="str">
        <f>$A$15</f>
        <v>Process, plant and machine operatives</v>
      </c>
      <c r="M33" s="18">
        <f t="shared" ref="M33:Q33" si="32">M15/M$18*100</f>
        <v>6.6861722487732447</v>
      </c>
      <c r="N33" s="18">
        <f t="shared" si="32"/>
        <v>6.9985731787556533</v>
      </c>
      <c r="O33" s="18">
        <f t="shared" si="32"/>
        <v>6.2679052449186372</v>
      </c>
      <c r="P33" s="18">
        <f t="shared" si="32"/>
        <v>6.3132712260706008</v>
      </c>
      <c r="Q33" s="18">
        <f t="shared" si="32"/>
        <v>5.8237142556343899</v>
      </c>
      <c r="R33" s="11"/>
      <c r="S33" s="40">
        <f t="shared" si="15"/>
        <v>1.6602321724133093</v>
      </c>
      <c r="T33" s="40">
        <f t="shared" si="16"/>
        <v>52.614847537840163</v>
      </c>
      <c r="U33" s="40">
        <f t="shared" si="17"/>
        <v>54.275079710253472</v>
      </c>
      <c r="W33" t="str">
        <f>$A$15</f>
        <v>Process, plant and machine operatives</v>
      </c>
      <c r="X33" s="18">
        <f t="shared" ref="X33:AB33" si="33">X15/X$18*100</f>
        <v>0.77605586139501948</v>
      </c>
      <c r="Y33" s="18">
        <f t="shared" si="33"/>
        <v>0.67437069474221545</v>
      </c>
      <c r="Z33" s="18">
        <f t="shared" si="33"/>
        <v>0.69852197315975684</v>
      </c>
      <c r="AA33" s="18">
        <f t="shared" si="33"/>
        <v>0.88455115704312959</v>
      </c>
      <c r="AB33" s="18">
        <f t="shared" si="33"/>
        <v>0.95170539777440344</v>
      </c>
      <c r="AC33" s="11"/>
      <c r="AD33" s="40">
        <f t="shared" si="19"/>
        <v>48.295601172079863</v>
      </c>
      <c r="AE33" s="40">
        <f t="shared" si="20"/>
        <v>75.680190752622423</v>
      </c>
      <c r="AF33" s="40">
        <f t="shared" si="21"/>
        <v>123.97579192470229</v>
      </c>
    </row>
    <row r="34" spans="1:32" x14ac:dyDescent="0.2">
      <c r="A34" t="str">
        <f>$A$16</f>
        <v>Elementary occupations</v>
      </c>
      <c r="B34" s="18">
        <f t="shared" si="8"/>
        <v>9.7935275662838492</v>
      </c>
      <c r="C34" s="18">
        <f t="shared" si="8"/>
        <v>9.5588611079338826</v>
      </c>
      <c r="D34" s="18">
        <f t="shared" si="8"/>
        <v>8.7970140935720327</v>
      </c>
      <c r="E34" s="18">
        <f t="shared" si="8"/>
        <v>8.4414633746573884</v>
      </c>
      <c r="F34" s="18">
        <f t="shared" si="8"/>
        <v>7.9833728401832795</v>
      </c>
      <c r="G34" s="11"/>
      <c r="H34" s="40">
        <f t="shared" si="11"/>
        <v>-0.95162875436279581</v>
      </c>
      <c r="I34" s="40">
        <f t="shared" si="12"/>
        <v>49.94690243590172</v>
      </c>
      <c r="J34" s="40">
        <f t="shared" si="13"/>
        <v>48.995273681538919</v>
      </c>
      <c r="L34" t="str">
        <f>$A$16</f>
        <v>Elementary occupations</v>
      </c>
      <c r="M34" s="18">
        <f t="shared" ref="M34:Q34" si="34">M16/M$18*100</f>
        <v>9.5727636051272622</v>
      </c>
      <c r="N34" s="18">
        <f t="shared" si="34"/>
        <v>9.0592621377093501</v>
      </c>
      <c r="O34" s="18">
        <f t="shared" si="34"/>
        <v>8.7397732719455536</v>
      </c>
      <c r="P34" s="18">
        <f t="shared" si="34"/>
        <v>8.5927416501532026</v>
      </c>
      <c r="Q34" s="18">
        <f t="shared" si="34"/>
        <v>8.0302792745484588</v>
      </c>
      <c r="R34" s="11"/>
      <c r="S34" s="40">
        <f t="shared" si="15"/>
        <v>0.53191254317234149</v>
      </c>
      <c r="T34" s="40">
        <f t="shared" si="16"/>
        <v>42.040735624818922</v>
      </c>
      <c r="U34" s="40">
        <f t="shared" si="17"/>
        <v>42.572648167991261</v>
      </c>
      <c r="W34" t="str">
        <f>$A$16</f>
        <v>Elementary occupations</v>
      </c>
      <c r="X34" s="18">
        <f t="shared" ref="X34:AB34" si="35">X16/X$18*100</f>
        <v>10.041521669935451</v>
      </c>
      <c r="Y34" s="18">
        <f t="shared" si="35"/>
        <v>10.121370543220134</v>
      </c>
      <c r="Z34" s="18">
        <f t="shared" si="35"/>
        <v>8.8601027564138271</v>
      </c>
      <c r="AA34" s="18">
        <f t="shared" si="35"/>
        <v>8.273795336275116</v>
      </c>
      <c r="AB34" s="18">
        <f t="shared" si="35"/>
        <v>7.9314036992517822</v>
      </c>
      <c r="AC34" s="11"/>
      <c r="AD34" s="40">
        <f t="shared" si="19"/>
        <v>-2.564525299453646</v>
      </c>
      <c r="AE34" s="40">
        <f t="shared" si="20"/>
        <v>58.542436079417705</v>
      </c>
      <c r="AF34" s="40">
        <f t="shared" si="21"/>
        <v>55.977910779964056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9.1430821578942556</v>
      </c>
      <c r="I36" s="43">
        <f t="shared" si="12"/>
        <v>51.0847886801971</v>
      </c>
      <c r="J36" s="43">
        <f t="shared" si="13"/>
        <v>60.227870838091356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9.4141426696259387</v>
      </c>
      <c r="T36" s="43">
        <f t="shared" ref="T36" si="37">IF(O18&gt;0,(T18/O18)*100,0)</f>
        <v>43.659963357643974</v>
      </c>
      <c r="U36" s="43">
        <f t="shared" ref="U36" si="38">IF(O18&gt;0,(U18/O18)*100,0)</f>
        <v>53.07410602726992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8.8443295413445622</v>
      </c>
      <c r="AE36" s="43">
        <f t="shared" ref="AE36" si="40">IF(Z18&gt;0,(AE18/Z18)*100,0)</f>
        <v>59.268149577606444</v>
      </c>
      <c r="AF36" s="43">
        <f t="shared" ref="AF36" si="41">IF(Z18&gt;0,(AF18/Z18)*100,0)</f>
        <v>68.112479118951015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London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London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London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3.7121806841617699</v>
      </c>
      <c r="C46" s="18">
        <f t="shared" si="42"/>
        <v>0.28718506756111317</v>
      </c>
      <c r="D46" s="18">
        <f t="shared" si="42"/>
        <v>-0.72871558631080191</v>
      </c>
      <c r="E46" s="18">
        <f t="shared" si="42"/>
        <v>0.73380095567654458</v>
      </c>
      <c r="F46" s="18">
        <f>IF(F$6-D$6 &lt;&gt; 0,(EXP(LN(F8/D8)/(F$6-D$6))-1)*100,0)</f>
        <v>0.24391692191876313</v>
      </c>
      <c r="H46" s="18">
        <f>IF($F$6-$D$6 &lt;&gt; 0,(EXP(LN(1+(H26/100))/($F$6-$D$6))-1)*100,0)</f>
        <v>0.24391692191876313</v>
      </c>
      <c r="I46" s="18">
        <f>IF($F$6-$D$6 &lt;&gt; 0,(EXP(LN(1+(I26/100))/($F$6-$D$6))-1)*100,0)</f>
        <v>2.8587190689149722</v>
      </c>
      <c r="J46" s="18">
        <f>IF($F$6-$D$6 &lt;&gt; 0,(EXP(LN(1+(J26/100))/($F$6-$D$6))-1)*100,0)</f>
        <v>3.0240686368304459</v>
      </c>
      <c r="L46" t="str">
        <f>$A$8</f>
        <v>Managers, directors and senior officials</v>
      </c>
      <c r="M46" s="18">
        <f t="shared" ref="M46:M54" si="43">IF(N$6-M$6 &lt;&gt; 0,(EXP(LN(N8/M8)/(N$6-M$6))-1)*100,0)</f>
        <v>3.2310653679378909</v>
      </c>
      <c r="N46" s="18">
        <f t="shared" ref="N46:N54" si="44">IF(O$6-N$6 &lt;&gt; 0,(EXP(LN(O8/N8)/(O$6-N$6))-1)*100,0)</f>
        <v>-1.4263800617791311</v>
      </c>
      <c r="O46" s="18">
        <f t="shared" ref="O46:O54" si="45">IF(P$6-O$6 &lt;&gt; 0,(EXP(LN(P8/O8)/(P$6-O$6))-1)*100,0)</f>
        <v>-0.86534744513351303</v>
      </c>
      <c r="P46" s="18">
        <f t="shared" ref="P46:P54" si="46">IF(Q$6-P$6 &lt;&gt; 0,(EXP(LN(Q8/P8)/(Q$6-P$6))-1)*100,0)</f>
        <v>0.52283070222409744</v>
      </c>
      <c r="Q46" s="18">
        <f>IF(Q$6-O$6 &lt;&gt; 0,(EXP(LN(Q8/O8)/(Q$6-O$6))-1)*100,0)</f>
        <v>5.7958142067304763E-2</v>
      </c>
      <c r="S46" s="18">
        <f>IF($F$6-$D$6 &lt;&gt; 0,(EXP(LN(1+(S26/100))/($F$6-$D$6))-1)*100,0)</f>
        <v>5.7958142067304763E-2</v>
      </c>
      <c r="T46" s="18">
        <f>IF($F$6-$D$6 &lt;&gt; 0,(EXP(LN(1+(T26/100))/($F$6-$D$6))-1)*100,0)</f>
        <v>2.6407143045266368</v>
      </c>
      <c r="U46" s="18">
        <f>IF($F$6-$D$6 &lt;&gt; 0,(EXP(LN(1+(U26/100))/($F$6-$D$6))-1)*100,0)</f>
        <v>2.681005318725127</v>
      </c>
      <c r="W46" t="str">
        <f>$A$8</f>
        <v>Managers, directors and senior officials</v>
      </c>
      <c r="X46" s="18">
        <f t="shared" ref="X46:X54" si="47">IF(Y$6-X$6 &lt;&gt; 0,(EXP(LN(Y8/X8)/(Y$6-X$6))-1)*100,0)</f>
        <v>4.5860085950394813</v>
      </c>
      <c r="Y46" s="18">
        <f t="shared" ref="Y46:Y54" si="48">IF(Z$6-Y$6 &lt;&gt; 0,(EXP(LN(Z8/Y8)/(Z$6-Y$6))-1)*100,0)</f>
        <v>3.2997237735375773</v>
      </c>
      <c r="Z46" s="18">
        <f t="shared" ref="Z46:Z54" si="49">IF(AA$6-Z$6 &lt;&gt; 0,(EXP(LN(AA8/Z8)/(AA$6-Z$6))-1)*100,0)</f>
        <v>-0.50117484882451491</v>
      </c>
      <c r="AA46" s="18">
        <f t="shared" ref="AA46:AA54" si="50">IF(AB$6-AA$6 &lt;&gt; 0,(EXP(LN(AB8/AA8)/(AB$6-AA$6))-1)*100,0)</f>
        <v>1.0728603691400496</v>
      </c>
      <c r="AB46" s="18">
        <f>IF(AB$6-Z$6 &lt;&gt; 0,(EXP(LN(AB8/Z8)/(AB$6-Z$6))-1)*100,0)</f>
        <v>0.54543449781871978</v>
      </c>
      <c r="AD46" s="18">
        <f>IF($F$6-$D$6 &lt;&gt; 0,(EXP(LN(1+(AD26/100))/($F$6-$D$6))-1)*100,0)</f>
        <v>0.54543449781871978</v>
      </c>
      <c r="AE46" s="18">
        <f>IF($F$6-$D$6 &lt;&gt; 0,(EXP(LN(1+(AE26/100))/($F$6-$D$6))-1)*100,0)</f>
        <v>3.2105227333800723</v>
      </c>
      <c r="AF46" s="18">
        <f>IF($F$6-$D$6 &lt;&gt; 0,(EXP(LN(1+(AF26/100))/($F$6-$D$6))-1)*100,0)</f>
        <v>3.5659608468826764</v>
      </c>
    </row>
    <row r="47" spans="1:32" x14ac:dyDescent="0.2">
      <c r="A47" t="str">
        <f>$A$9</f>
        <v>Professional occupations</v>
      </c>
      <c r="B47" s="18">
        <f t="shared" si="42"/>
        <v>3.5118768084740681</v>
      </c>
      <c r="C47" s="18">
        <f t="shared" si="42"/>
        <v>4.3055821734121258</v>
      </c>
      <c r="D47" s="18">
        <f t="shared" si="42"/>
        <v>1.6782471908376229</v>
      </c>
      <c r="E47" s="18">
        <f t="shared" si="42"/>
        <v>0.81254651049165183</v>
      </c>
      <c r="F47" s="18">
        <f>IF(F$6-D$6 &lt;&gt; 0,(EXP(LN(F9/D9)/(F$6-D$6))-1)*100,0)</f>
        <v>1.1002913251819013</v>
      </c>
      <c r="H47" s="18">
        <f t="shared" ref="H47:J56" si="51">IF($F$6-$D$6 &lt;&gt; 0,(EXP(LN(1+(H27/100))/($F$6-$D$6))-1)*100,0)</f>
        <v>1.1002913251819013</v>
      </c>
      <c r="I47" s="18">
        <f t="shared" si="51"/>
        <v>2.8212947893245355</v>
      </c>
      <c r="J47" s="18">
        <f t="shared" si="51"/>
        <v>3.5857563510109047</v>
      </c>
      <c r="L47" t="str">
        <f>$A$9</f>
        <v>Professional occupations</v>
      </c>
      <c r="M47" s="18">
        <f t="shared" si="43"/>
        <v>3.8018956879992682</v>
      </c>
      <c r="N47" s="18">
        <f t="shared" si="44"/>
        <v>3.0805786687232217</v>
      </c>
      <c r="O47" s="18">
        <f t="shared" si="45"/>
        <v>2.2798653312391837</v>
      </c>
      <c r="P47" s="18">
        <f t="shared" si="46"/>
        <v>0.82794723334660425</v>
      </c>
      <c r="Q47" s="18">
        <f>IF(Q$6-O$6 &lt;&gt; 0,(EXP(LN(Q9/O9)/(Q$6-O$6))-1)*100,0)</f>
        <v>1.3096152785286641</v>
      </c>
      <c r="S47" s="18">
        <f t="shared" ref="S47:U47" si="52">IF($F$6-$D$6 &lt;&gt; 0,(EXP(LN(1+(S27/100))/($F$6-$D$6))-1)*100,0)</f>
        <v>1.3096152785286641</v>
      </c>
      <c r="T47" s="18">
        <f t="shared" si="52"/>
        <v>2.4700954190325364</v>
      </c>
      <c r="U47" s="18">
        <f t="shared" si="52"/>
        <v>3.4260667368821274</v>
      </c>
      <c r="W47" t="str">
        <f>$A$9</f>
        <v>Professional occupations</v>
      </c>
      <c r="X47" s="18">
        <f t="shared" si="47"/>
        <v>3.2210734968084243</v>
      </c>
      <c r="Y47" s="18">
        <f t="shared" si="48"/>
        <v>5.5512513440097999</v>
      </c>
      <c r="Z47" s="18">
        <f t="shared" si="49"/>
        <v>1.066367493233833</v>
      </c>
      <c r="AA47" s="18">
        <f t="shared" si="50"/>
        <v>0.79628910941307307</v>
      </c>
      <c r="AB47" s="18">
        <f>IF(AB$6-Z$6 &lt;&gt; 0,(EXP(LN(AB9/Z9)/(AB$6-Z$6))-1)*100,0)</f>
        <v>0.88623495006521225</v>
      </c>
      <c r="AD47" s="18">
        <f t="shared" ref="AD47:AF47" si="53">IF($F$6-$D$6 &lt;&gt; 0,(EXP(LN(1+(AD27/100))/($F$6-$D$6))-1)*100,0)</f>
        <v>0.88623495006521225</v>
      </c>
      <c r="AE47" s="18">
        <f t="shared" si="53"/>
        <v>3.1541914987056163</v>
      </c>
      <c r="AF47" s="18">
        <f t="shared" si="53"/>
        <v>3.7409997472015455</v>
      </c>
    </row>
    <row r="48" spans="1:32" x14ac:dyDescent="0.2">
      <c r="A48" t="str">
        <f>$A$10</f>
        <v>Associate professional occupations</v>
      </c>
      <c r="B48" s="18">
        <f t="shared" si="42"/>
        <v>1.5777615848741489</v>
      </c>
      <c r="C48" s="18">
        <f t="shared" si="42"/>
        <v>4.8006497505076684</v>
      </c>
      <c r="D48" s="18">
        <f t="shared" si="42"/>
        <v>0.94954713653641054</v>
      </c>
      <c r="E48" s="18">
        <f t="shared" si="42"/>
        <v>0.68293368318266268</v>
      </c>
      <c r="F48" s="18">
        <f t="shared" ref="F48:F56" si="54">IF(F$6-D$6 &lt;&gt; 0,(EXP(LN(F10/D10)/(F$6-D$6))-1)*100,0)</f>
        <v>0.77172650441377222</v>
      </c>
      <c r="H48" s="18">
        <f t="shared" si="51"/>
        <v>0.77172650441377222</v>
      </c>
      <c r="I48" s="18">
        <f t="shared" si="51"/>
        <v>2.7516600438547867</v>
      </c>
      <c r="J48" s="18">
        <f t="shared" si="51"/>
        <v>3.288778103303347</v>
      </c>
      <c r="L48" t="str">
        <f>$A$10</f>
        <v>Associate professional occupations</v>
      </c>
      <c r="M48" s="18">
        <f t="shared" si="43"/>
        <v>1.2336280729079663</v>
      </c>
      <c r="N48" s="18">
        <f t="shared" si="44"/>
        <v>4.0231366757668807</v>
      </c>
      <c r="O48" s="18">
        <f t="shared" si="45"/>
        <v>-0.35287350241709481</v>
      </c>
      <c r="P48" s="18">
        <f>IF(Q$6-P$6 &lt;&gt; 0,(EXP(LN(Q10/P10)/(Q$6-P$6))-1)*100,0)</f>
        <v>0.39652988228799924</v>
      </c>
      <c r="Q48" s="18">
        <f t="shared" ref="Q48:Q54" si="55">IF(Q$6-O$6 &lt;&gt; 0,(EXP(LN(Q10/O10)/(Q$6-O$6))-1)*100,0)</f>
        <v>0.14610462224153853</v>
      </c>
      <c r="S48" s="18">
        <f t="shared" ref="S48:U48" si="56">IF($F$6-$D$6 &lt;&gt; 0,(EXP(LN(1+(S28/100))/($F$6-$D$6))-1)*100,0)</f>
        <v>0.14610462224153853</v>
      </c>
      <c r="T48" s="18">
        <f t="shared" si="56"/>
        <v>2.2233161657076783</v>
      </c>
      <c r="U48" s="18">
        <f t="shared" si="56"/>
        <v>2.3310137188607527</v>
      </c>
      <c r="W48" t="str">
        <f>$A$10</f>
        <v>Associate professional occupations</v>
      </c>
      <c r="X48" s="18">
        <f t="shared" si="47"/>
        <v>1.9855645018320933</v>
      </c>
      <c r="Y48" s="18">
        <f t="shared" si="48"/>
        <v>5.7051267708494446</v>
      </c>
      <c r="Z48" s="18">
        <f t="shared" si="49"/>
        <v>2.3624507768593483</v>
      </c>
      <c r="AA48" s="18">
        <f t="shared" si="50"/>
        <v>0.96240635194599911</v>
      </c>
      <c r="AB48" s="18">
        <f t="shared" ref="AB48:AB54" si="57">IF(AB$6-Z$6 &lt;&gt; 0,(EXP(LN(AB10/Z10)/(AB$6-Z$6))-1)*100,0)</f>
        <v>1.4269471379108056</v>
      </c>
      <c r="AD48" s="18">
        <f t="shared" ref="AD48:AF48" si="58">IF($F$6-$D$6 &lt;&gt; 0,(EXP(LN(1+(AD28/100))/($F$6-$D$6))-1)*100,0)</f>
        <v>1.4269471379108056</v>
      </c>
      <c r="AE48" s="18">
        <f t="shared" si="58"/>
        <v>3.3132076359961404</v>
      </c>
      <c r="AF48" s="18">
        <f t="shared" si="58"/>
        <v>4.2514151934924138</v>
      </c>
    </row>
    <row r="49" spans="1:32" x14ac:dyDescent="0.2">
      <c r="A49" t="str">
        <f>$A$11</f>
        <v>Administrative and secretarial occupations</v>
      </c>
      <c r="B49" s="18">
        <f t="shared" si="42"/>
        <v>-0.85533652118813253</v>
      </c>
      <c r="C49" s="18">
        <f t="shared" si="42"/>
        <v>1.2452909185619365</v>
      </c>
      <c r="D49" s="18">
        <f t="shared" si="42"/>
        <v>5.8733764092977481E-2</v>
      </c>
      <c r="E49" s="18">
        <f t="shared" si="42"/>
        <v>-0.58669421282006029</v>
      </c>
      <c r="F49" s="18">
        <f t="shared" si="54"/>
        <v>-0.37201547699811099</v>
      </c>
      <c r="H49" s="18">
        <f t="shared" si="51"/>
        <v>-0.37201547699811099</v>
      </c>
      <c r="I49" s="18">
        <f t="shared" si="51"/>
        <v>2.7877578489206023</v>
      </c>
      <c r="J49" s="18">
        <f t="shared" si="51"/>
        <v>2.5368507536552842</v>
      </c>
      <c r="L49" t="str">
        <f>$A$11</f>
        <v>Administrative and secretarial occupations</v>
      </c>
      <c r="M49" s="18">
        <f t="shared" si="43"/>
        <v>-0.86380769641303257</v>
      </c>
      <c r="N49" s="18">
        <f t="shared" si="44"/>
        <v>14.484680547666184</v>
      </c>
      <c r="O49" s="18">
        <f t="shared" si="45"/>
        <v>0.57411687623987184</v>
      </c>
      <c r="P49" s="18">
        <f t="shared" si="46"/>
        <v>0.40259459032165879</v>
      </c>
      <c r="Q49" s="18">
        <f t="shared" si="55"/>
        <v>0.4597361587962423</v>
      </c>
      <c r="S49" s="18">
        <f t="shared" ref="S49:U49" si="59">IF($F$6-$D$6 &lt;&gt; 0,(EXP(LN(1+(S29/100))/($F$6-$D$6))-1)*100,0)</f>
        <v>0.4597361587962423</v>
      </c>
      <c r="T49" s="18">
        <f t="shared" si="59"/>
        <v>2.2063353716429868</v>
      </c>
      <c r="U49" s="18">
        <f t="shared" si="59"/>
        <v>2.5480445265257279</v>
      </c>
      <c r="W49" t="str">
        <f>$A$11</f>
        <v>Administrative and secretarial occupations</v>
      </c>
      <c r="X49" s="18">
        <f t="shared" si="47"/>
        <v>-0.85294470422130342</v>
      </c>
      <c r="Y49" s="18">
        <f t="shared" si="48"/>
        <v>-2.4917966474102715</v>
      </c>
      <c r="Z49" s="18">
        <f t="shared" si="49"/>
        <v>-0.11443872668769339</v>
      </c>
      <c r="AA49" s="18">
        <f t="shared" si="50"/>
        <v>-0.94745641030036243</v>
      </c>
      <c r="AB49" s="18">
        <f t="shared" si="57"/>
        <v>-0.67055862805669442</v>
      </c>
      <c r="AD49" s="18">
        <f t="shared" ref="AD49:AF49" si="60">IF($F$6-$D$6 &lt;&gt; 0,(EXP(LN(1+(AD29/100))/($F$6-$D$6))-1)*100,0)</f>
        <v>-0.67055862805669442</v>
      </c>
      <c r="AE49" s="18">
        <f t="shared" si="60"/>
        <v>2.9707067558536027</v>
      </c>
      <c r="AF49" s="18">
        <f t="shared" si="60"/>
        <v>2.5331371972056482</v>
      </c>
    </row>
    <row r="50" spans="1:32" x14ac:dyDescent="0.2">
      <c r="A50" t="str">
        <f>$A$12</f>
        <v>Skilled trades occupations</v>
      </c>
      <c r="B50" s="18">
        <f t="shared" si="42"/>
        <v>-0.80339882819145947</v>
      </c>
      <c r="C50" s="18">
        <f t="shared" si="42"/>
        <v>-14.869742701456568</v>
      </c>
      <c r="D50" s="18">
        <f t="shared" si="42"/>
        <v>1.3566201864266159</v>
      </c>
      <c r="E50" s="18">
        <f t="shared" si="42"/>
        <v>0.44555669281098886</v>
      </c>
      <c r="F50" s="18">
        <f t="shared" si="54"/>
        <v>0.74833095089290591</v>
      </c>
      <c r="H50" s="18">
        <f t="shared" si="51"/>
        <v>0.74833095089290591</v>
      </c>
      <c r="I50" s="18">
        <f t="shared" si="51"/>
        <v>2.5909758192055099</v>
      </c>
      <c r="J50" s="18">
        <f t="shared" si="51"/>
        <v>3.1226353088548375</v>
      </c>
      <c r="L50" t="str">
        <f>$A$12</f>
        <v>Skilled trades occupations</v>
      </c>
      <c r="M50" s="18">
        <f t="shared" si="43"/>
        <v>-1.0867911675912167</v>
      </c>
      <c r="N50" s="18">
        <f t="shared" si="44"/>
        <v>-17.182232658317453</v>
      </c>
      <c r="O50" s="18">
        <f t="shared" si="45"/>
        <v>1.2966231986677457</v>
      </c>
      <c r="P50" s="18">
        <f t="shared" si="46"/>
        <v>0.36328173732562696</v>
      </c>
      <c r="Q50" s="18">
        <f t="shared" si="55"/>
        <v>0.67343609515106984</v>
      </c>
      <c r="S50" s="18">
        <f t="shared" ref="S50:U50" si="61">IF($F$6-$D$6 &lt;&gt; 0,(EXP(LN(1+(S30/100))/($F$6-$D$6))-1)*100,0)</f>
        <v>0.67343609515106984</v>
      </c>
      <c r="T50" s="18">
        <f t="shared" si="61"/>
        <v>2.4283261191968553</v>
      </c>
      <c r="U50" s="18">
        <f t="shared" si="61"/>
        <v>2.9163711031617856</v>
      </c>
      <c r="W50" t="str">
        <f>$A$12</f>
        <v>Skilled trades occupations</v>
      </c>
      <c r="X50" s="18">
        <f t="shared" si="47"/>
        <v>1.4208146689421053</v>
      </c>
      <c r="Y50" s="18">
        <f t="shared" si="48"/>
        <v>2.18391132197433</v>
      </c>
      <c r="Z50" s="18">
        <f t="shared" si="49"/>
        <v>1.7122891237982829</v>
      </c>
      <c r="AA50" s="18">
        <f t="shared" si="50"/>
        <v>0.91554985449817661</v>
      </c>
      <c r="AB50" s="18">
        <f t="shared" si="57"/>
        <v>1.1804337334581083</v>
      </c>
      <c r="AD50" s="18">
        <f t="shared" ref="AD50:AF50" si="62">IF($F$6-$D$6 &lt;&gt; 0,(EXP(LN(1+(AD30/100))/($F$6-$D$6))-1)*100,0)</f>
        <v>1.1804337334581083</v>
      </c>
      <c r="AE50" s="18">
        <f t="shared" si="62"/>
        <v>3.4945201787291102</v>
      </c>
      <c r="AF50" s="18">
        <f t="shared" si="62"/>
        <v>4.2481566414919181</v>
      </c>
    </row>
    <row r="51" spans="1:32" x14ac:dyDescent="0.2">
      <c r="A51" t="str">
        <f>$A$13</f>
        <v>Caring, leisure and other service occupations</v>
      </c>
      <c r="B51" s="18">
        <f t="shared" si="42"/>
        <v>1.4334494983301527</v>
      </c>
      <c r="C51" s="18">
        <f t="shared" si="42"/>
        <v>-5.923536568048327</v>
      </c>
      <c r="D51" s="18">
        <f t="shared" si="42"/>
        <v>0.61417731093107442</v>
      </c>
      <c r="E51" s="18">
        <f t="shared" si="42"/>
        <v>0.52228598757140254</v>
      </c>
      <c r="F51" s="18">
        <f t="shared" si="54"/>
        <v>0.55290709993676135</v>
      </c>
      <c r="H51" s="18">
        <f t="shared" si="51"/>
        <v>0.55290709993676135</v>
      </c>
      <c r="I51" s="18">
        <f t="shared" si="51"/>
        <v>3.004886724525857</v>
      </c>
      <c r="J51" s="18">
        <f t="shared" si="51"/>
        <v>3.3751974947356711</v>
      </c>
      <c r="L51" t="str">
        <f>$A$13</f>
        <v>Caring, leisure and other service occupations</v>
      </c>
      <c r="M51" s="18">
        <f t="shared" si="43"/>
        <v>2.8083573311450172</v>
      </c>
      <c r="N51" s="18">
        <f t="shared" si="44"/>
        <v>-2.764749599223093</v>
      </c>
      <c r="O51" s="18">
        <f t="shared" si="45"/>
        <v>1.8694264574065311</v>
      </c>
      <c r="P51" s="18">
        <f t="shared" si="46"/>
        <v>1.1456822221756369</v>
      </c>
      <c r="Q51" s="18">
        <f t="shared" si="55"/>
        <v>1.3863571632115601</v>
      </c>
      <c r="S51" s="18">
        <f t="shared" ref="S51:U51" si="63">IF($F$6-$D$6 &lt;&gt; 0,(EXP(LN(1+(S31/100))/($F$6-$D$6))-1)*100,0)</f>
        <v>1.3863571632115601</v>
      </c>
      <c r="T51" s="18">
        <f t="shared" si="63"/>
        <v>2.8095452737459059</v>
      </c>
      <c r="U51" s="18">
        <f t="shared" si="63"/>
        <v>3.7802872362575402</v>
      </c>
      <c r="W51" t="str">
        <f>$A$13</f>
        <v>Caring, leisure and other service occupations</v>
      </c>
      <c r="X51" s="18">
        <f t="shared" si="47"/>
        <v>0.91519150478243105</v>
      </c>
      <c r="Y51" s="18">
        <f t="shared" si="48"/>
        <v>-7.1707200760944279</v>
      </c>
      <c r="Z51" s="18">
        <f t="shared" si="49"/>
        <v>7.6206086636365633E-2</v>
      </c>
      <c r="AA51" s="18">
        <f t="shared" si="50"/>
        <v>0.22870373794177112</v>
      </c>
      <c r="AB51" s="18">
        <f t="shared" si="57"/>
        <v>0.1778453851720263</v>
      </c>
      <c r="AD51" s="18">
        <f t="shared" ref="AD51:AF51" si="64">IF($F$6-$D$6 &lt;&gt; 0,(EXP(LN(1+(AD31/100))/($F$6-$D$6))-1)*100,0)</f>
        <v>0.1778453851720263</v>
      </c>
      <c r="AE51" s="18">
        <f t="shared" si="64"/>
        <v>3.0841816265182898</v>
      </c>
      <c r="AF51" s="18">
        <f t="shared" si="64"/>
        <v>3.2009491252827926</v>
      </c>
    </row>
    <row r="52" spans="1:32" x14ac:dyDescent="0.2">
      <c r="A52" t="str">
        <f>$A$14</f>
        <v>Sales and customer service occupations</v>
      </c>
      <c r="B52" s="18">
        <f t="shared" si="42"/>
        <v>-1.7848654157978538</v>
      </c>
      <c r="C52" s="18">
        <f t="shared" si="42"/>
        <v>-1.6586247024722667</v>
      </c>
      <c r="D52" s="18">
        <f t="shared" si="42"/>
        <v>0.26394845379835719</v>
      </c>
      <c r="E52" s="18">
        <f t="shared" si="42"/>
        <v>-7.6782584771284412E-3</v>
      </c>
      <c r="F52" s="18">
        <f t="shared" si="54"/>
        <v>8.2782117190105531E-2</v>
      </c>
      <c r="H52" s="18">
        <f t="shared" si="51"/>
        <v>8.2782117190105531E-2</v>
      </c>
      <c r="I52" s="18">
        <f t="shared" si="51"/>
        <v>2.5551291073307336</v>
      </c>
      <c r="J52" s="18">
        <f t="shared" si="51"/>
        <v>2.6133828519505853</v>
      </c>
      <c r="L52" t="str">
        <f>$A$14</f>
        <v>Sales and customer service occupations</v>
      </c>
      <c r="M52" s="18">
        <f t="shared" si="43"/>
        <v>-1.3964439246402227</v>
      </c>
      <c r="N52" s="18">
        <f t="shared" si="44"/>
        <v>0.30547683768360478</v>
      </c>
      <c r="O52" s="18">
        <f t="shared" si="45"/>
        <v>0.66745871312536842</v>
      </c>
      <c r="P52" s="18">
        <f t="shared" si="46"/>
        <v>0.29922308754448679</v>
      </c>
      <c r="Q52" s="18">
        <f t="shared" si="55"/>
        <v>0.4218183873223369</v>
      </c>
      <c r="S52" s="18">
        <f t="shared" ref="S52:U52" si="65">IF($F$6-$D$6 &lt;&gt; 0,(EXP(LN(1+(S32/100))/($F$6-$D$6))-1)*100,0)</f>
        <v>0.4218183873223369</v>
      </c>
      <c r="T52" s="18">
        <f t="shared" si="65"/>
        <v>2.114018403420137</v>
      </c>
      <c r="U52" s="18">
        <f t="shared" si="65"/>
        <v>2.4312168192722305</v>
      </c>
      <c r="W52" t="str">
        <f>$A$14</f>
        <v>Sales and customer service occupations</v>
      </c>
      <c r="X52" s="18">
        <f t="shared" si="47"/>
        <v>-2.1101750538965236</v>
      </c>
      <c r="Y52" s="18">
        <f t="shared" si="48"/>
        <v>-3.333737048140728</v>
      </c>
      <c r="Z52" s="18">
        <f t="shared" si="49"/>
        <v>-9.8645925993690042E-2</v>
      </c>
      <c r="AA52" s="18">
        <f t="shared" si="50"/>
        <v>-0.29753365934930276</v>
      </c>
      <c r="AB52" s="18">
        <f t="shared" si="57"/>
        <v>-0.23128178208097205</v>
      </c>
      <c r="AD52" s="18">
        <f t="shared" ref="AD52:AF52" si="66">IF($F$6-$D$6 &lt;&gt; 0,(EXP(LN(1+(AD32/100))/($F$6-$D$6))-1)*100,0)</f>
        <v>-0.23128178208097205</v>
      </c>
      <c r="AE52" s="18">
        <f t="shared" si="66"/>
        <v>2.9245031311746494</v>
      </c>
      <c r="AF52" s="18">
        <f t="shared" si="66"/>
        <v>2.7709027794720731</v>
      </c>
    </row>
    <row r="53" spans="1:32" x14ac:dyDescent="0.2">
      <c r="A53" t="str">
        <f>$A$15</f>
        <v>Process, plant and machine operatives</v>
      </c>
      <c r="B53" s="18">
        <f t="shared" si="42"/>
        <v>2.509403126459242</v>
      </c>
      <c r="C53" s="18">
        <f t="shared" si="42"/>
        <v>-10.56142997055588</v>
      </c>
      <c r="D53" s="18">
        <f t="shared" si="42"/>
        <v>1.4613824347989635</v>
      </c>
      <c r="E53" s="18">
        <f t="shared" si="42"/>
        <v>-0.1480109203632396</v>
      </c>
      <c r="F53" s="18">
        <f t="shared" si="54"/>
        <v>0.38559685844570257</v>
      </c>
      <c r="H53" s="18">
        <f t="shared" si="51"/>
        <v>0.38559685844570257</v>
      </c>
      <c r="I53" s="18">
        <f t="shared" si="51"/>
        <v>2.9529622696905067</v>
      </c>
      <c r="J53" s="18">
        <f t="shared" si="51"/>
        <v>3.2119539680379727</v>
      </c>
      <c r="L53" t="str">
        <f>$A$15</f>
        <v>Process, plant and machine operatives</v>
      </c>
      <c r="M53" s="18">
        <f t="shared" si="43"/>
        <v>2.9257089304745021</v>
      </c>
      <c r="N53" s="18">
        <f t="shared" si="44"/>
        <v>-11.823066054124476</v>
      </c>
      <c r="O53" s="18">
        <f t="shared" si="45"/>
        <v>1.0014594798520848</v>
      </c>
      <c r="P53" s="18">
        <f t="shared" si="46"/>
        <v>-0.33302319734929142</v>
      </c>
      <c r="Q53" s="18">
        <f t="shared" si="55"/>
        <v>0.10983367198746929</v>
      </c>
      <c r="S53" s="18">
        <f t="shared" ref="S53:U53" si="67">IF($F$6-$D$6 &lt;&gt; 0,(EXP(LN(1+(S33/100))/($F$6-$D$6))-1)*100,0)</f>
        <v>0.10983367198746929</v>
      </c>
      <c r="T53" s="18">
        <f t="shared" si="67"/>
        <v>2.858405064187397</v>
      </c>
      <c r="U53" s="18">
        <f t="shared" si="67"/>
        <v>2.9326258576650943</v>
      </c>
      <c r="W53" t="str">
        <f>$A$15</f>
        <v>Process, plant and machine operatives</v>
      </c>
      <c r="X53" s="18">
        <f t="shared" si="47"/>
        <v>-1.8097124842598733</v>
      </c>
      <c r="Y53" s="18">
        <f t="shared" si="48"/>
        <v>4.1804610774498929</v>
      </c>
      <c r="Z53" s="18">
        <f t="shared" si="49"/>
        <v>5.6146514320797536</v>
      </c>
      <c r="AA53" s="18">
        <f t="shared" si="50"/>
        <v>1.2163662838534872</v>
      </c>
      <c r="AB53" s="18">
        <f t="shared" si="57"/>
        <v>2.6617235654723181</v>
      </c>
      <c r="AD53" s="18">
        <f t="shared" ref="AD53:AF53" si="68">IF($F$6-$D$6 &lt;&gt; 0,(EXP(LN(1+(AD33/100))/($F$6-$D$6))-1)*100,0)</f>
        <v>2.6617235654723181</v>
      </c>
      <c r="AE53" s="18">
        <f t="shared" si="68"/>
        <v>3.828087145204484</v>
      </c>
      <c r="AF53" s="18">
        <f t="shared" si="68"/>
        <v>5.5229050192878715</v>
      </c>
    </row>
    <row r="54" spans="1:32" x14ac:dyDescent="0.2">
      <c r="A54" t="str">
        <f>$A$16</f>
        <v>Elementary occupations</v>
      </c>
      <c r="B54" s="18">
        <f t="shared" si="42"/>
        <v>1.1149891629616882</v>
      </c>
      <c r="C54" s="18">
        <f t="shared" si="42"/>
        <v>-8.4722229335153045</v>
      </c>
      <c r="D54" s="18">
        <f t="shared" si="42"/>
        <v>-2.600453533313507E-2</v>
      </c>
      <c r="E54" s="18">
        <f t="shared" si="42"/>
        <v>-8.2580492359130009E-2</v>
      </c>
      <c r="F54" s="18">
        <f t="shared" si="54"/>
        <v>-6.3725398324931959E-2</v>
      </c>
      <c r="H54" s="18">
        <f t="shared" si="51"/>
        <v>-6.3725398324931959E-2</v>
      </c>
      <c r="I54" s="18">
        <f t="shared" si="51"/>
        <v>2.7375409537959028</v>
      </c>
      <c r="J54" s="18">
        <f t="shared" si="51"/>
        <v>2.6939438568689633</v>
      </c>
      <c r="L54" t="str">
        <f>$A$16</f>
        <v>Elementary occupations</v>
      </c>
      <c r="M54" s="18">
        <f t="shared" si="43"/>
        <v>0.36441399808309072</v>
      </c>
      <c r="N54" s="18">
        <f t="shared" si="44"/>
        <v>-5.0162265319388393</v>
      </c>
      <c r="O54" s="18">
        <f t="shared" si="45"/>
        <v>0.51423277305822079</v>
      </c>
      <c r="P54" s="18">
        <f t="shared" si="46"/>
        <v>-0.20320053493253498</v>
      </c>
      <c r="Q54" s="18">
        <f t="shared" si="55"/>
        <v>3.5373113808323531E-2</v>
      </c>
      <c r="S54" s="18">
        <f t="shared" ref="S54:U54" si="69">IF($F$6-$D$6 &lt;&gt; 0,(EXP(LN(1+(S34/100))/($F$6-$D$6))-1)*100,0)</f>
        <v>3.5373113808323531E-2</v>
      </c>
      <c r="T54" s="18">
        <f t="shared" si="69"/>
        <v>2.3672085918591712</v>
      </c>
      <c r="U54" s="18">
        <f t="shared" si="69"/>
        <v>2.3927202758831534</v>
      </c>
      <c r="W54" t="str">
        <f>$A$16</f>
        <v>Elementary occupations</v>
      </c>
      <c r="X54" s="18">
        <f t="shared" si="47"/>
        <v>1.9006733767265027</v>
      </c>
      <c r="Y54" s="18">
        <f t="shared" si="48"/>
        <v>-11.955075258144031</v>
      </c>
      <c r="Z54" s="18">
        <f t="shared" si="49"/>
        <v>-0.62690951653223692</v>
      </c>
      <c r="AA54" s="18">
        <f t="shared" si="50"/>
        <v>5.4658104923688278E-2</v>
      </c>
      <c r="AB54" s="18">
        <f t="shared" si="57"/>
        <v>-0.17304893079173045</v>
      </c>
      <c r="AD54" s="18">
        <f t="shared" ref="AD54:AF54" si="70">IF($F$6-$D$6 &lt;&gt; 0,(EXP(LN(1+(AD34/100))/($F$6-$D$6))-1)*100,0)</f>
        <v>-0.17304893079173045</v>
      </c>
      <c r="AE54" s="18">
        <f t="shared" si="70"/>
        <v>3.1200310554087674</v>
      </c>
      <c r="AF54" s="18">
        <f t="shared" si="70"/>
        <v>3.0079806121563246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1.7299402345130499</v>
      </c>
      <c r="C56" s="26">
        <f>IF(D$6-C$6 &lt;&gt; 0,(EXP(LN(D18/C18)/(D$6-C$6))-1)*100,0)</f>
        <v>-0.54565115045651646</v>
      </c>
      <c r="D56" s="26">
        <f>IF(E$6-D$6 &lt;&gt; 0,(EXP(LN(E18/D18)/(E$6-D$6))-1)*100,0)</f>
        <v>0.80232715726484827</v>
      </c>
      <c r="E56" s="26">
        <f>IF(F$6-E$6 &lt;&gt; 0,(EXP(LN(F18/E18)/(F$6-E$6))-1)*100,0)</f>
        <v>0.4764638410243105</v>
      </c>
      <c r="F56" s="26">
        <f t="shared" si="54"/>
        <v>0.5849677316024593</v>
      </c>
      <c r="H56" s="26">
        <f t="shared" si="51"/>
        <v>0.5849677316024593</v>
      </c>
      <c r="I56" s="26">
        <f t="shared" ref="I56" si="71">IF($F$6-$D$6 &lt;&gt; 0,(EXP(LN(1+(I36/100))/($F$6-$D$6))-1)*100,0)</f>
        <v>2.7893333550394361</v>
      </c>
      <c r="J56" s="26">
        <f t="shared" ref="J56" si="72">IF($F$6-$D$6 &lt;&gt; 0,(EXP(LN(1+(J36/100))/($F$6-$D$6))-1)*100,0)</f>
        <v>3.1927542582775192</v>
      </c>
      <c r="L56" s="24" t="str">
        <f>$A$18</f>
        <v>All occupations</v>
      </c>
      <c r="M56" s="26">
        <f>IF(N$6-M$6 &lt;&gt; 0,(EXP(LN(N18/M18)/(N$6-M$6))-1)*100,0)</f>
        <v>1.7573714994220335</v>
      </c>
      <c r="N56" s="26">
        <f>IF(O$6-N$6 &lt;&gt; 0,(EXP(LN(O18/N18)/(O$6-N$6))-1)*100,0)</f>
        <v>-1.5440245528912766</v>
      </c>
      <c r="O56" s="26">
        <f>IF(P$6-O$6 &lt;&gt; 0,(EXP(LN(P18/O18)/(P$6-O$6))-1)*100,0)</f>
        <v>0.85588494466404264</v>
      </c>
      <c r="P56" s="26">
        <f>IF(Q$6-P$6 &lt;&gt; 0,(EXP(LN(Q18/P18)/(Q$6-P$6))-1)*100,0)</f>
        <v>0.4747013512885756</v>
      </c>
      <c r="Q56" s="26">
        <f t="shared" ref="Q56" si="73">IF(Q$6-O$6 &lt;&gt; 0,(EXP(LN(Q18/O18)/(Q$6-O$6))-1)*100,0)</f>
        <v>0.60160220417737609</v>
      </c>
      <c r="S56" s="26">
        <f t="shared" ref="S56:U56" si="74">IF($F$6-$D$6 &lt;&gt; 0,(EXP(LN(1+(S36/100))/($F$6-$D$6))-1)*100,0)</f>
        <v>0.60160220417737609</v>
      </c>
      <c r="T56" s="26">
        <f t="shared" si="74"/>
        <v>2.4445950523075188</v>
      </c>
      <c r="U56" s="26">
        <f t="shared" si="74"/>
        <v>2.8790113536317552</v>
      </c>
      <c r="W56" s="24" t="str">
        <f>$A$18</f>
        <v>All occupations</v>
      </c>
      <c r="X56" s="26">
        <f>IF(Y$6-X$6 &lt;&gt; 0,(EXP(LN(Y18/X18)/(Y$6-X$6))-1)*100,0)</f>
        <v>1.6990989705365056</v>
      </c>
      <c r="Y56" s="26">
        <f>IF(Z$6-Y$6 &lt;&gt; 0,(EXP(LN(Z18/Y18)/(Z$6-Y$6))-1)*100,0)</f>
        <v>0.57843935468604446</v>
      </c>
      <c r="Z56" s="26">
        <f>IF(AA$6-Z$6 &lt;&gt; 0,(EXP(LN(AA18/Z18)/(AA$6-Z$6))-1)*100,0)</f>
        <v>0.74316563156522353</v>
      </c>
      <c r="AA56" s="26">
        <f>IF(AB$6-AA$6 &lt;&gt; 0,(EXP(LN(AB18/AA18)/(AB$6-AA$6))-1)*100,0)</f>
        <v>0.47841695705219678</v>
      </c>
      <c r="AB56" s="26">
        <f t="shared" ref="AB56" si="75">IF(AB$6-Z$6 &lt;&gt; 0,(EXP(LN(AB18/Z18)/(AB$6-Z$6))-1)*100,0)</f>
        <v>0.56658911945492996</v>
      </c>
      <c r="AD56" s="26">
        <f t="shared" ref="AD56:AF56" si="76">IF($F$6-$D$6 &lt;&gt; 0,(EXP(LN(1+(AD36/100))/($F$6-$D$6))-1)*100,0)</f>
        <v>0.56658911945492996</v>
      </c>
      <c r="AE56" s="26">
        <f t="shared" si="76"/>
        <v>3.151432200400528</v>
      </c>
      <c r="AF56" s="26">
        <f t="shared" si="76"/>
        <v>3.5237503662371772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98.407368375285614</v>
      </c>
      <c r="C64" s="27">
        <f t="shared" si="77"/>
        <v>2.083119775076625</v>
      </c>
      <c r="D64" s="27">
        <f t="shared" si="77"/>
        <v>-26.121397287693753</v>
      </c>
      <c r="E64" s="27">
        <f t="shared" si="77"/>
        <v>53.195948762988564</v>
      </c>
      <c r="F64" s="27">
        <f>F8-D8</f>
        <v>27.074551475294811</v>
      </c>
      <c r="L64" t="str">
        <f>$A$8</f>
        <v>Managers, directors and senior officials</v>
      </c>
      <c r="M64" s="27">
        <f t="shared" ref="M64:M72" si="78">N8-M8</f>
        <v>55.225024248486534</v>
      </c>
      <c r="N64" s="27">
        <f t="shared" ref="N64:N72" si="79">O8-N8</f>
        <v>-6.5950337604328979</v>
      </c>
      <c r="O64" s="27">
        <f t="shared" ref="O64:O72" si="80">P8-O8</f>
        <v>-19.381472577536499</v>
      </c>
      <c r="P64" s="27">
        <f t="shared" ref="P64:P72" si="81">Q8-P8</f>
        <v>23.359895941296713</v>
      </c>
      <c r="Q64" s="27">
        <f>Q8-O8</f>
        <v>3.9784233637602142</v>
      </c>
      <c r="W64" t="str">
        <f>$A$8</f>
        <v>Managers, directors and senior officials</v>
      </c>
      <c r="X64" s="27">
        <f t="shared" ref="X64:X72" si="82">Y8-X8</f>
        <v>43.182344126798625</v>
      </c>
      <c r="Y64" s="27">
        <f t="shared" ref="Y64:Y72" si="83">Z8-Y8</f>
        <v>8.678153535508784</v>
      </c>
      <c r="Z64" s="27">
        <f t="shared" ref="Z64:Z72" si="84">AA8-Z8</f>
        <v>-6.7399247101550941</v>
      </c>
      <c r="AA64" s="27">
        <f t="shared" ref="AA64:AA72" si="85">AB8-AA8</f>
        <v>29.8360528216906</v>
      </c>
      <c r="AB64" s="27">
        <f>AB8-Z8</f>
        <v>23.096128111535506</v>
      </c>
    </row>
    <row r="65" spans="1:31" x14ac:dyDescent="0.2">
      <c r="A65" t="str">
        <f>$A$9</f>
        <v>Professional occupations</v>
      </c>
      <c r="B65" s="27">
        <f t="shared" si="77"/>
        <v>224.74307638333062</v>
      </c>
      <c r="C65" s="27">
        <f t="shared" si="77"/>
        <v>75.036241759701397</v>
      </c>
      <c r="D65" s="27">
        <f t="shared" si="77"/>
        <v>157.74262687980877</v>
      </c>
      <c r="E65" s="27">
        <f t="shared" si="77"/>
        <v>166.52068083719109</v>
      </c>
      <c r="F65" s="27">
        <f t="shared" ref="F65:F72" si="86">F9-D9</f>
        <v>324.26330771699986</v>
      </c>
      <c r="L65" t="str">
        <f>$A$9</f>
        <v>Professional occupations</v>
      </c>
      <c r="M65" s="27">
        <f t="shared" si="78"/>
        <v>121.82923725870216</v>
      </c>
      <c r="N65" s="27">
        <f t="shared" si="79"/>
        <v>27.068176491063355</v>
      </c>
      <c r="O65" s="27">
        <f t="shared" si="80"/>
        <v>108.06466439791916</v>
      </c>
      <c r="P65" s="27">
        <f t="shared" si="81"/>
        <v>87.135051694549247</v>
      </c>
      <c r="Q65" s="27">
        <f t="shared" ref="Q65:Q72" si="87">Q9-O9</f>
        <v>195.19971609246841</v>
      </c>
      <c r="W65" t="str">
        <f>$A$9</f>
        <v>Professional occupations</v>
      </c>
      <c r="X65" s="27">
        <f t="shared" si="82"/>
        <v>102.91383912462879</v>
      </c>
      <c r="Y65" s="27">
        <f t="shared" si="83"/>
        <v>47.968065268638384</v>
      </c>
      <c r="Z65" s="27">
        <f t="shared" si="84"/>
        <v>49.677962481888471</v>
      </c>
      <c r="AA65" s="27">
        <f t="shared" si="85"/>
        <v>79.385629142641392</v>
      </c>
      <c r="AB65" s="27">
        <f t="shared" ref="AB65:AB72" si="88">AB9-Z9</f>
        <v>129.06359162452986</v>
      </c>
    </row>
    <row r="66" spans="1:31" x14ac:dyDescent="0.2">
      <c r="A66" t="str">
        <f>$A$10</f>
        <v>Associate professional occupations</v>
      </c>
      <c r="B66" s="27">
        <f t="shared" si="77"/>
        <v>62.91996923814952</v>
      </c>
      <c r="C66" s="27">
        <f t="shared" si="77"/>
        <v>49.764223747749156</v>
      </c>
      <c r="D66" s="27">
        <f t="shared" si="77"/>
        <v>52.567250120254812</v>
      </c>
      <c r="E66" s="27">
        <f t="shared" si="77"/>
        <v>80.216915044248935</v>
      </c>
      <c r="F66" s="27">
        <f t="shared" si="86"/>
        <v>132.78416516450375</v>
      </c>
      <c r="L66" t="str">
        <f>$A$10</f>
        <v>Associate professional occupations</v>
      </c>
      <c r="M66" s="27">
        <f t="shared" si="78"/>
        <v>26.67868074957812</v>
      </c>
      <c r="N66" s="27">
        <f t="shared" si="79"/>
        <v>22.426221268775521</v>
      </c>
      <c r="O66" s="27">
        <f t="shared" si="80"/>
        <v>-10.158867585004828</v>
      </c>
      <c r="P66" s="27">
        <f t="shared" si="81"/>
        <v>22.997641302114516</v>
      </c>
      <c r="Q66" s="27">
        <f t="shared" si="87"/>
        <v>12.838773717109689</v>
      </c>
      <c r="W66" t="str">
        <f>$A$10</f>
        <v>Associate professional occupations</v>
      </c>
      <c r="X66" s="27">
        <f t="shared" si="82"/>
        <v>36.241288488570376</v>
      </c>
      <c r="Y66" s="27">
        <f t="shared" si="83"/>
        <v>27.338002478974033</v>
      </c>
      <c r="Z66" s="27">
        <f t="shared" si="84"/>
        <v>62.726117705259583</v>
      </c>
      <c r="AA66" s="27">
        <f t="shared" si="85"/>
        <v>57.219273742133964</v>
      </c>
      <c r="AB66" s="27">
        <f t="shared" si="88"/>
        <v>119.94539144739355</v>
      </c>
    </row>
    <row r="67" spans="1:31" x14ac:dyDescent="0.2">
      <c r="A67" t="str">
        <f>$A$11</f>
        <v>Administrative and secretarial occupations</v>
      </c>
      <c r="B67" s="27">
        <f t="shared" si="77"/>
        <v>-16.975777311465322</v>
      </c>
      <c r="C67" s="27">
        <f t="shared" si="77"/>
        <v>6.0472345219704948</v>
      </c>
      <c r="D67" s="27">
        <f t="shared" si="77"/>
        <v>1.4455356843627669</v>
      </c>
      <c r="E67" s="27">
        <f t="shared" si="77"/>
        <v>-28.177988458996595</v>
      </c>
      <c r="F67" s="27">
        <f t="shared" si="86"/>
        <v>-26.732452774633828</v>
      </c>
      <c r="L67" t="str">
        <f>$A$11</f>
        <v>Administrative and secretarial occupations</v>
      </c>
      <c r="M67" s="27">
        <f t="shared" si="78"/>
        <v>-3.7747534879705427</v>
      </c>
      <c r="N67" s="27">
        <f t="shared" si="79"/>
        <v>15.483909059076865</v>
      </c>
      <c r="O67" s="27">
        <f t="shared" si="80"/>
        <v>3.5536616303178334</v>
      </c>
      <c r="P67" s="27">
        <f t="shared" si="81"/>
        <v>5.162966086510437</v>
      </c>
      <c r="Q67" s="27">
        <f t="shared" si="87"/>
        <v>8.7166277168282704</v>
      </c>
      <c r="W67" t="str">
        <f>$A$11</f>
        <v>Administrative and secretarial occupations</v>
      </c>
      <c r="X67" s="27">
        <f t="shared" si="82"/>
        <v>-13.201023823495007</v>
      </c>
      <c r="Y67" s="27">
        <f t="shared" si="83"/>
        <v>-9.4366745371062279</v>
      </c>
      <c r="Z67" s="27">
        <f t="shared" si="84"/>
        <v>-2.1081259459549528</v>
      </c>
      <c r="AA67" s="27">
        <f t="shared" si="85"/>
        <v>-33.340954545507373</v>
      </c>
      <c r="AB67" s="27">
        <f t="shared" si="88"/>
        <v>-35.449080491462325</v>
      </c>
    </row>
    <row r="68" spans="1:31" x14ac:dyDescent="0.2">
      <c r="A68" t="str">
        <f>$A$12</f>
        <v>Skilled trades occupations</v>
      </c>
      <c r="B68" s="27">
        <f t="shared" si="77"/>
        <v>-13.918248297272271</v>
      </c>
      <c r="C68" s="27">
        <f t="shared" si="77"/>
        <v>-63.113340431915788</v>
      </c>
      <c r="D68" s="27">
        <f t="shared" si="77"/>
        <v>25.183322855053518</v>
      </c>
      <c r="E68" s="27">
        <f t="shared" si="77"/>
        <v>17.570694315851426</v>
      </c>
      <c r="F68" s="27">
        <f t="shared" si="86"/>
        <v>42.754017170904945</v>
      </c>
      <c r="L68" t="str">
        <f>$A$12</f>
        <v>Skilled trades occupations</v>
      </c>
      <c r="M68" s="27">
        <f t="shared" si="78"/>
        <v>-16.69916591569114</v>
      </c>
      <c r="N68" s="27">
        <f t="shared" si="79"/>
        <v>-64.220192069299401</v>
      </c>
      <c r="O68" s="27">
        <f t="shared" si="80"/>
        <v>20.594977785738763</v>
      </c>
      <c r="P68" s="27">
        <f t="shared" si="81"/>
        <v>12.191140250282274</v>
      </c>
      <c r="Q68" s="27">
        <f t="shared" si="87"/>
        <v>32.786118036021037</v>
      </c>
      <c r="W68" t="str">
        <f>$A$12</f>
        <v>Skilled trades occupations</v>
      </c>
      <c r="X68" s="27">
        <f t="shared" si="82"/>
        <v>2.7809176184192523</v>
      </c>
      <c r="Y68" s="27">
        <f t="shared" si="83"/>
        <v>1.1068516373835706</v>
      </c>
      <c r="Z68" s="27">
        <f t="shared" si="84"/>
        <v>4.588345069314606</v>
      </c>
      <c r="AA68" s="27">
        <f t="shared" si="85"/>
        <v>5.3795540655692804</v>
      </c>
      <c r="AB68" s="27">
        <f t="shared" si="88"/>
        <v>9.9678991348838863</v>
      </c>
    </row>
    <row r="69" spans="1:31" x14ac:dyDescent="0.2">
      <c r="A69" t="str">
        <f>$A$13</f>
        <v>Caring, leisure and other service occupations</v>
      </c>
      <c r="B69" s="27">
        <f t="shared" si="77"/>
        <v>21.048423376920255</v>
      </c>
      <c r="C69" s="27">
        <f t="shared" si="77"/>
        <v>-22.529744201216658</v>
      </c>
      <c r="D69" s="27">
        <f t="shared" si="77"/>
        <v>11.123836212788945</v>
      </c>
      <c r="E69" s="27">
        <f t="shared" si="77"/>
        <v>19.728299980725751</v>
      </c>
      <c r="F69" s="27">
        <f t="shared" si="86"/>
        <v>30.852136193514696</v>
      </c>
      <c r="L69" t="str">
        <f>$A$13</f>
        <v>Caring, leisure and other service occupations</v>
      </c>
      <c r="M69" s="27">
        <f t="shared" si="78"/>
        <v>11.290507499372424</v>
      </c>
      <c r="N69" s="27">
        <f t="shared" si="79"/>
        <v>-2.9765951337479208</v>
      </c>
      <c r="O69" s="27">
        <f t="shared" si="80"/>
        <v>10.157873181505011</v>
      </c>
      <c r="P69" s="27">
        <f t="shared" si="81"/>
        <v>13.856919689951511</v>
      </c>
      <c r="Q69" s="27">
        <f t="shared" si="87"/>
        <v>24.014792871456521</v>
      </c>
      <c r="W69" t="str">
        <f>$A$13</f>
        <v>Caring, leisure and other service occupations</v>
      </c>
      <c r="X69" s="27">
        <f t="shared" si="82"/>
        <v>9.7579158775481005</v>
      </c>
      <c r="Y69" s="27">
        <f t="shared" si="83"/>
        <v>-19.553149067468865</v>
      </c>
      <c r="Z69" s="27">
        <f t="shared" si="84"/>
        <v>0.96596303128413297</v>
      </c>
      <c r="AA69" s="27">
        <f t="shared" si="85"/>
        <v>5.8713802907741979</v>
      </c>
      <c r="AB69" s="27">
        <f t="shared" si="88"/>
        <v>6.8373433220583308</v>
      </c>
    </row>
    <row r="70" spans="1:31" x14ac:dyDescent="0.2">
      <c r="A70" t="str">
        <f>$A$14</f>
        <v>Sales and customer service occupations</v>
      </c>
      <c r="B70" s="27">
        <f t="shared" si="77"/>
        <v>-27.515750558357126</v>
      </c>
      <c r="C70" s="27">
        <f t="shared" si="77"/>
        <v>-6.109730166966699</v>
      </c>
      <c r="D70" s="27">
        <f t="shared" si="77"/>
        <v>4.8060903374467898</v>
      </c>
      <c r="E70" s="27">
        <f t="shared" si="77"/>
        <v>-0.28173893602183853</v>
      </c>
      <c r="F70" s="27">
        <f t="shared" si="86"/>
        <v>4.5243514014249513</v>
      </c>
      <c r="L70" t="str">
        <f>$A$14</f>
        <v>Sales and customer service occupations</v>
      </c>
      <c r="M70" s="27">
        <f t="shared" si="78"/>
        <v>-9.8110612220693554</v>
      </c>
      <c r="N70" s="27">
        <f t="shared" si="79"/>
        <v>0.51795084471012842</v>
      </c>
      <c r="O70" s="27">
        <f t="shared" si="80"/>
        <v>5.7521042350052483</v>
      </c>
      <c r="P70" s="27">
        <f t="shared" si="81"/>
        <v>5.3324965722613911</v>
      </c>
      <c r="Q70" s="27">
        <f t="shared" si="87"/>
        <v>11.084600807266639</v>
      </c>
      <c r="W70" t="str">
        <f>$A$14</f>
        <v>Sales and customer service occupations</v>
      </c>
      <c r="X70" s="27">
        <f t="shared" si="82"/>
        <v>-17.704689336287572</v>
      </c>
      <c r="Y70" s="27">
        <f t="shared" si="83"/>
        <v>-6.6276810116762874</v>
      </c>
      <c r="Z70" s="27">
        <f t="shared" si="84"/>
        <v>-0.94601389755897003</v>
      </c>
      <c r="AA70" s="27">
        <f t="shared" si="85"/>
        <v>-5.6142355082831159</v>
      </c>
      <c r="AB70" s="27">
        <f t="shared" si="88"/>
        <v>-6.5602494058420859</v>
      </c>
    </row>
    <row r="71" spans="1:31" x14ac:dyDescent="0.2">
      <c r="A71" t="str">
        <f>$A$15</f>
        <v>Process, plant and machine operatives</v>
      </c>
      <c r="B71" s="27">
        <f t="shared" si="77"/>
        <v>22.691507942863979</v>
      </c>
      <c r="C71" s="27">
        <f t="shared" si="77"/>
        <v>-25.39207542773417</v>
      </c>
      <c r="D71" s="27">
        <f t="shared" si="77"/>
        <v>16.17808708261984</v>
      </c>
      <c r="E71" s="27">
        <f t="shared" si="77"/>
        <v>-3.399438054698436</v>
      </c>
      <c r="F71" s="27">
        <f t="shared" si="86"/>
        <v>12.778649027921404</v>
      </c>
      <c r="L71" t="str">
        <f>$A$15</f>
        <v>Process, plant and machine operatives</v>
      </c>
      <c r="M71" s="27">
        <f t="shared" si="78"/>
        <v>24.127931898010246</v>
      </c>
      <c r="N71" s="27">
        <f t="shared" si="79"/>
        <v>-26.184427231918448</v>
      </c>
      <c r="O71" s="27">
        <f t="shared" si="80"/>
        <v>9.9763060629873905</v>
      </c>
      <c r="P71" s="27">
        <f t="shared" si="81"/>
        <v>-6.7341286075266567</v>
      </c>
      <c r="Q71" s="27">
        <f t="shared" si="87"/>
        <v>3.2421774554607339</v>
      </c>
      <c r="W71" t="str">
        <f>$A$15</f>
        <v>Process, plant and machine operatives</v>
      </c>
      <c r="X71" s="27">
        <f t="shared" si="82"/>
        <v>-1.4364239551463882</v>
      </c>
      <c r="Y71" s="27">
        <f t="shared" si="83"/>
        <v>0.79235180418431739</v>
      </c>
      <c r="Z71" s="27">
        <f t="shared" si="84"/>
        <v>6.2017810196324561</v>
      </c>
      <c r="AA71" s="27">
        <f t="shared" si="85"/>
        <v>3.3346905528282029</v>
      </c>
      <c r="AB71" s="27">
        <f t="shared" si="88"/>
        <v>9.536471572460659</v>
      </c>
    </row>
    <row r="72" spans="1:31" x14ac:dyDescent="0.2">
      <c r="A72" t="str">
        <f>$A$16</f>
        <v>Elementary occupations</v>
      </c>
      <c r="B72" s="27">
        <f t="shared" si="77"/>
        <v>24.778430850548716</v>
      </c>
      <c r="C72" s="27">
        <f t="shared" si="77"/>
        <v>-48.388929576667124</v>
      </c>
      <c r="D72" s="27">
        <f t="shared" si="77"/>
        <v>-0.67935188464275598</v>
      </c>
      <c r="E72" s="27">
        <f t="shared" si="77"/>
        <v>-4.2953734912848631</v>
      </c>
      <c r="F72" s="27">
        <f t="shared" si="86"/>
        <v>-4.9747253759276191</v>
      </c>
      <c r="L72" t="str">
        <f>$A$16</f>
        <v>Elementary occupations</v>
      </c>
      <c r="M72" s="27">
        <f t="shared" si="78"/>
        <v>4.1410028722592074</v>
      </c>
      <c r="N72" s="27">
        <f t="shared" si="79"/>
        <v>-14.380481306779643</v>
      </c>
      <c r="O72" s="27">
        <f t="shared" si="80"/>
        <v>7.0736245595502396</v>
      </c>
      <c r="P72" s="27">
        <f t="shared" si="81"/>
        <v>-5.6252331790281005</v>
      </c>
      <c r="Q72" s="27">
        <f t="shared" si="87"/>
        <v>1.4483913805221391</v>
      </c>
      <c r="W72" t="str">
        <f>$A$16</f>
        <v>Elementary occupations</v>
      </c>
      <c r="X72" s="27">
        <f t="shared" si="82"/>
        <v>20.637427978289736</v>
      </c>
      <c r="Y72" s="27">
        <f t="shared" si="83"/>
        <v>-34.00844826988714</v>
      </c>
      <c r="Z72" s="27">
        <f t="shared" si="84"/>
        <v>-7.7529764441933082</v>
      </c>
      <c r="AA72" s="27">
        <f t="shared" si="85"/>
        <v>1.3298596877439479</v>
      </c>
      <c r="AB72" s="27">
        <f t="shared" si="88"/>
        <v>-6.4231167564493603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396.17900000000282</v>
      </c>
      <c r="C74" s="29">
        <f t="shared" ref="C74" si="89">D18-C18</f>
        <v>-32.603000000001884</v>
      </c>
      <c r="D74" s="29">
        <f>E18-D18</f>
        <v>242.24599999999737</v>
      </c>
      <c r="E74" s="29">
        <f>F18-E18</f>
        <v>301.07800000000589</v>
      </c>
      <c r="F74" s="29">
        <f>F18-D18</f>
        <v>543.32400000000325</v>
      </c>
      <c r="L74" s="24" t="str">
        <f>$A$18</f>
        <v>All occupations</v>
      </c>
      <c r="M74" s="29">
        <f>N18-M18</f>
        <v>213.00740390067813</v>
      </c>
      <c r="N74" s="29">
        <f t="shared" ref="N74" si="90">O18-N18</f>
        <v>-48.860471838552257</v>
      </c>
      <c r="O74" s="29">
        <f>P18-O18</f>
        <v>135.63287169048226</v>
      </c>
      <c r="P74" s="29">
        <f>Q18-P18</f>
        <v>157.676749750412</v>
      </c>
      <c r="Q74" s="29">
        <f>Q18-O18</f>
        <v>293.30962144089426</v>
      </c>
      <c r="W74" s="24" t="str">
        <f>$A$18</f>
        <v>All occupations</v>
      </c>
      <c r="X74" s="29">
        <f>Y18-X18</f>
        <v>183.17159609932651</v>
      </c>
      <c r="Y74" s="29">
        <f t="shared" ref="Y74" si="91">Z18-Y18</f>
        <v>16.257471838550373</v>
      </c>
      <c r="Z74" s="29">
        <f>AA18-Z18</f>
        <v>106.61312830951692</v>
      </c>
      <c r="AA74" s="29">
        <f>AB18-AA18</f>
        <v>143.40125024959116</v>
      </c>
      <c r="AB74" s="29">
        <f>AB18-Z18</f>
        <v>250.01437855910808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626.95060123201677</v>
      </c>
      <c r="C80" s="11">
        <f t="shared" si="92"/>
        <v>725.35796960730238</v>
      </c>
      <c r="D80" s="11">
        <f t="shared" si="92"/>
        <v>727.441089382379</v>
      </c>
      <c r="E80" s="11">
        <f t="shared" si="92"/>
        <v>701.31969209468525</v>
      </c>
      <c r="F80" s="11">
        <f t="shared" si="92"/>
        <v>754.51564085767382</v>
      </c>
      <c r="H80" s="40">
        <f>IF(D$6-B$6 &lt;&gt; 0,(EXP(LN(D8/B8)/(D$6-B$6))-1)*100,0)</f>
        <v>3.0179494404975138</v>
      </c>
      <c r="I80" s="40">
        <f t="shared" ref="I80:I88" si="93">F46</f>
        <v>0.24391692191876313</v>
      </c>
      <c r="L80" t="str">
        <f t="shared" ref="L80:Q88" si="94">L8</f>
        <v>Managers, directors and senior officials</v>
      </c>
      <c r="M80" s="11">
        <f t="shared" si="94"/>
        <v>407.13658169031703</v>
      </c>
      <c r="N80" s="11">
        <f t="shared" si="94"/>
        <v>462.36160593880356</v>
      </c>
      <c r="O80" s="11">
        <f t="shared" si="94"/>
        <v>455.76657217837067</v>
      </c>
      <c r="P80" s="11">
        <f t="shared" si="94"/>
        <v>436.38509960083417</v>
      </c>
      <c r="Q80" s="11">
        <f t="shared" si="94"/>
        <v>459.74499554213088</v>
      </c>
      <c r="S80" s="40">
        <f t="shared" ref="S80:S88" si="95">IF(O$6-M$6 &lt;&gt; 0,(EXP(LN(O8/M8)/(O$6-M$6))-1)*100,0)</f>
        <v>2.2822960575082485</v>
      </c>
      <c r="T80" s="40">
        <f t="shared" ref="T80:T88" si="96">Q46</f>
        <v>5.7958142067304763E-2</v>
      </c>
      <c r="W80" t="str">
        <f t="shared" ref="W80:AB88" si="97">W8</f>
        <v>Managers, directors and senior officials</v>
      </c>
      <c r="X80" s="11">
        <f t="shared" si="97"/>
        <v>219.81401954170008</v>
      </c>
      <c r="Y80" s="11">
        <f t="shared" si="97"/>
        <v>262.9963636684987</v>
      </c>
      <c r="Z80" s="11">
        <f t="shared" si="97"/>
        <v>271.67451720400749</v>
      </c>
      <c r="AA80" s="11">
        <f t="shared" si="97"/>
        <v>264.93459249385239</v>
      </c>
      <c r="AB80" s="11">
        <f t="shared" si="97"/>
        <v>294.77064531554299</v>
      </c>
      <c r="AD80" s="40">
        <f t="shared" ref="AD80:AD88" si="98">IF(Z$6-X$6 &lt;&gt; 0,(EXP(LN(Z8/X8)/(Z$6-X$6))-1)*100,0)</f>
        <v>4.3274766273069254</v>
      </c>
      <c r="AE80" s="40">
        <f t="shared" ref="AE80:AE88" si="99">AB46</f>
        <v>0.54543449781871978</v>
      </c>
    </row>
    <row r="81" spans="1:31" x14ac:dyDescent="0.2">
      <c r="A81" t="str">
        <f t="shared" si="92"/>
        <v>Professional occupations</v>
      </c>
      <c r="B81" s="11">
        <f t="shared" si="92"/>
        <v>1518.0233774325097</v>
      </c>
      <c r="C81" s="11">
        <f t="shared" si="92"/>
        <v>1742.7664538158404</v>
      </c>
      <c r="D81" s="11">
        <f t="shared" si="92"/>
        <v>1817.8026955755417</v>
      </c>
      <c r="E81" s="11">
        <f t="shared" si="92"/>
        <v>1975.5453224553505</v>
      </c>
      <c r="F81" s="11">
        <f t="shared" si="92"/>
        <v>2142.0660032925416</v>
      </c>
      <c r="H81" s="40">
        <f t="shared" ref="H81:H88" si="100">IF(D$6-B$6 &lt;&gt; 0,(EXP(LN(D9/B9)/(D$6-B$6))-1)*100,0)</f>
        <v>3.670133233384032</v>
      </c>
      <c r="I81" s="40">
        <f t="shared" si="93"/>
        <v>1.1002913251819013</v>
      </c>
      <c r="L81" t="str">
        <f t="shared" si="94"/>
        <v>Professional occupations</v>
      </c>
      <c r="M81" s="11">
        <f t="shared" si="94"/>
        <v>756.84257741961414</v>
      </c>
      <c r="N81" s="11">
        <f t="shared" si="94"/>
        <v>878.67181467831631</v>
      </c>
      <c r="O81" s="11">
        <f t="shared" si="94"/>
        <v>905.73999116937966</v>
      </c>
      <c r="P81" s="11">
        <f t="shared" si="94"/>
        <v>1013.8046555672988</v>
      </c>
      <c r="Q81" s="11">
        <f t="shared" si="94"/>
        <v>1100.9397072618481</v>
      </c>
      <c r="S81" s="40">
        <f t="shared" si="95"/>
        <v>3.6572296108236868</v>
      </c>
      <c r="T81" s="40">
        <f t="shared" si="96"/>
        <v>1.3096152785286641</v>
      </c>
      <c r="W81" t="str">
        <f t="shared" si="97"/>
        <v>Professional occupations</v>
      </c>
      <c r="X81" s="11">
        <f t="shared" si="97"/>
        <v>761.18080001289491</v>
      </c>
      <c r="Y81" s="11">
        <f t="shared" si="97"/>
        <v>864.0946391375237</v>
      </c>
      <c r="Z81" s="11">
        <f t="shared" si="97"/>
        <v>912.06270440616208</v>
      </c>
      <c r="AA81" s="11">
        <f t="shared" si="97"/>
        <v>961.74066688805055</v>
      </c>
      <c r="AB81" s="11">
        <f t="shared" si="97"/>
        <v>1041.1262960306919</v>
      </c>
      <c r="AD81" s="40">
        <f t="shared" si="98"/>
        <v>3.6829569475236745</v>
      </c>
      <c r="AE81" s="40">
        <f t="shared" si="99"/>
        <v>0.88623495006521225</v>
      </c>
    </row>
    <row r="82" spans="1:31" x14ac:dyDescent="0.2">
      <c r="A82" t="str">
        <f t="shared" si="92"/>
        <v>Associate professional occupations</v>
      </c>
      <c r="B82" s="11">
        <f t="shared" si="92"/>
        <v>973.69437119538441</v>
      </c>
      <c r="C82" s="11">
        <f t="shared" si="92"/>
        <v>1036.6143404335339</v>
      </c>
      <c r="D82" s="11">
        <f t="shared" si="92"/>
        <v>1086.3785641812831</v>
      </c>
      <c r="E82" s="11">
        <f t="shared" si="92"/>
        <v>1138.9458143015379</v>
      </c>
      <c r="F82" s="11">
        <f t="shared" si="92"/>
        <v>1219.1627293457868</v>
      </c>
      <c r="H82" s="40">
        <f t="shared" si="100"/>
        <v>2.2143110360683727</v>
      </c>
      <c r="I82" s="40">
        <f t="shared" si="93"/>
        <v>0.77172650441377222</v>
      </c>
      <c r="L82" t="str">
        <f t="shared" si="94"/>
        <v>Associate professional occupations</v>
      </c>
      <c r="M82" s="11">
        <f t="shared" si="94"/>
        <v>530.75257441653389</v>
      </c>
      <c r="N82" s="11">
        <f t="shared" si="94"/>
        <v>557.43125516611201</v>
      </c>
      <c r="O82" s="11">
        <f t="shared" si="94"/>
        <v>579.85747643488753</v>
      </c>
      <c r="P82" s="11">
        <f t="shared" si="94"/>
        <v>569.6986088498827</v>
      </c>
      <c r="Q82" s="11">
        <f t="shared" si="94"/>
        <v>592.69625015199722</v>
      </c>
      <c r="S82" s="40">
        <f t="shared" si="95"/>
        <v>1.7854803104454753</v>
      </c>
      <c r="T82" s="40">
        <f t="shared" si="96"/>
        <v>0.14610462224153853</v>
      </c>
      <c r="W82" t="str">
        <f t="shared" si="97"/>
        <v>Associate professional occupations</v>
      </c>
      <c r="X82" s="11">
        <f t="shared" si="97"/>
        <v>442.94179677885143</v>
      </c>
      <c r="Y82" s="11">
        <f t="shared" si="97"/>
        <v>479.1830852674218</v>
      </c>
      <c r="Z82" s="11">
        <f t="shared" si="97"/>
        <v>506.52108774639584</v>
      </c>
      <c r="AA82" s="11">
        <f t="shared" si="97"/>
        <v>569.24720545165542</v>
      </c>
      <c r="AB82" s="11">
        <f t="shared" si="97"/>
        <v>626.46647919378938</v>
      </c>
      <c r="AD82" s="40">
        <f t="shared" si="98"/>
        <v>2.7188559137796497</v>
      </c>
      <c r="AE82" s="40">
        <f t="shared" si="99"/>
        <v>1.4269471379108056</v>
      </c>
    </row>
    <row r="83" spans="1:31" x14ac:dyDescent="0.2">
      <c r="A83" t="str">
        <f t="shared" si="92"/>
        <v>Administrative and secretarial occupations</v>
      </c>
      <c r="B83" s="11">
        <f t="shared" si="92"/>
        <v>502.58395382927631</v>
      </c>
      <c r="C83" s="11">
        <f t="shared" si="92"/>
        <v>485.60817651781099</v>
      </c>
      <c r="D83" s="11">
        <f t="shared" si="92"/>
        <v>491.65541103978148</v>
      </c>
      <c r="E83" s="11">
        <f t="shared" si="92"/>
        <v>493.10094672414425</v>
      </c>
      <c r="F83" s="11">
        <f t="shared" si="92"/>
        <v>464.92295826514766</v>
      </c>
      <c r="H83" s="40">
        <f t="shared" si="100"/>
        <v>-0.43872699357722089</v>
      </c>
      <c r="I83" s="40">
        <f t="shared" si="93"/>
        <v>-0.37201547699811099</v>
      </c>
      <c r="L83" t="str">
        <f t="shared" si="94"/>
        <v>Administrative and secretarial occupations</v>
      </c>
      <c r="M83" s="11">
        <f t="shared" si="94"/>
        <v>110.67327298325674</v>
      </c>
      <c r="N83" s="11">
        <f t="shared" si="94"/>
        <v>106.89851949528619</v>
      </c>
      <c r="O83" s="11">
        <f t="shared" si="94"/>
        <v>122.38242855436306</v>
      </c>
      <c r="P83" s="11">
        <f t="shared" si="94"/>
        <v>125.93609018468089</v>
      </c>
      <c r="Q83" s="11">
        <f t="shared" si="94"/>
        <v>131.09905627119133</v>
      </c>
      <c r="S83" s="40">
        <f t="shared" si="95"/>
        <v>2.0317328844066562</v>
      </c>
      <c r="T83" s="40">
        <f t="shared" si="96"/>
        <v>0.4597361587962423</v>
      </c>
      <c r="W83" t="str">
        <f t="shared" si="97"/>
        <v>Administrative and secretarial occupations</v>
      </c>
      <c r="X83" s="11">
        <f t="shared" si="97"/>
        <v>391.91068084601966</v>
      </c>
      <c r="Y83" s="11">
        <f t="shared" si="97"/>
        <v>378.70965702252465</v>
      </c>
      <c r="Z83" s="11">
        <f t="shared" si="97"/>
        <v>369.27298248541842</v>
      </c>
      <c r="AA83" s="11">
        <f t="shared" si="97"/>
        <v>367.16485653946347</v>
      </c>
      <c r="AB83" s="11">
        <f t="shared" si="97"/>
        <v>333.8239019939561</v>
      </c>
      <c r="AD83" s="40">
        <f t="shared" si="98"/>
        <v>-1.182903991071016</v>
      </c>
      <c r="AE83" s="40">
        <f t="shared" si="99"/>
        <v>-0.67055862805669442</v>
      </c>
    </row>
    <row r="84" spans="1:31" x14ac:dyDescent="0.2">
      <c r="A84" t="str">
        <f t="shared" si="92"/>
        <v>Skilled trades occupations</v>
      </c>
      <c r="B84" s="11">
        <f t="shared" si="92"/>
        <v>438.35962363952035</v>
      </c>
      <c r="C84" s="11">
        <f t="shared" si="92"/>
        <v>424.44137534224808</v>
      </c>
      <c r="D84" s="11">
        <f t="shared" si="92"/>
        <v>361.32803491033229</v>
      </c>
      <c r="E84" s="11">
        <f t="shared" si="92"/>
        <v>386.51135776538581</v>
      </c>
      <c r="F84" s="11">
        <f t="shared" si="92"/>
        <v>404.08205208123724</v>
      </c>
      <c r="H84" s="40">
        <f t="shared" si="100"/>
        <v>-3.7913273860456065</v>
      </c>
      <c r="I84" s="40">
        <f t="shared" si="93"/>
        <v>0.74833095089290591</v>
      </c>
      <c r="L84" t="str">
        <f t="shared" si="94"/>
        <v>Skilled trades occupations</v>
      </c>
      <c r="M84" s="11">
        <f t="shared" si="94"/>
        <v>390.45846336189447</v>
      </c>
      <c r="N84" s="11">
        <f t="shared" si="94"/>
        <v>373.75929744620333</v>
      </c>
      <c r="O84" s="11">
        <f t="shared" si="94"/>
        <v>309.53910537690393</v>
      </c>
      <c r="P84" s="11">
        <f t="shared" si="94"/>
        <v>330.1340831626427</v>
      </c>
      <c r="Q84" s="11">
        <f t="shared" si="94"/>
        <v>342.32522341292497</v>
      </c>
      <c r="S84" s="40">
        <f t="shared" si="95"/>
        <v>-4.5385258843868019</v>
      </c>
      <c r="T84" s="40">
        <f t="shared" si="96"/>
        <v>0.67343609515106984</v>
      </c>
      <c r="W84" t="str">
        <f t="shared" si="97"/>
        <v>Skilled trades occupations</v>
      </c>
      <c r="X84" s="11">
        <f t="shared" si="97"/>
        <v>47.901160277625529</v>
      </c>
      <c r="Y84" s="11">
        <f t="shared" si="97"/>
        <v>50.682077896044781</v>
      </c>
      <c r="Z84" s="11">
        <f t="shared" si="97"/>
        <v>51.788929533428352</v>
      </c>
      <c r="AA84" s="11">
        <f t="shared" si="97"/>
        <v>56.377274602742958</v>
      </c>
      <c r="AB84" s="11">
        <f t="shared" si="97"/>
        <v>61.756828668312238</v>
      </c>
      <c r="AD84" s="40">
        <f t="shared" si="98"/>
        <v>1.5729767352767876</v>
      </c>
      <c r="AE84" s="40">
        <f t="shared" si="99"/>
        <v>1.1804337334581083</v>
      </c>
    </row>
    <row r="85" spans="1:31" x14ac:dyDescent="0.2">
      <c r="A85" t="str">
        <f t="shared" si="92"/>
        <v>Caring, leisure and other service occupations</v>
      </c>
      <c r="B85" s="11">
        <f t="shared" si="92"/>
        <v>359.29436580653038</v>
      </c>
      <c r="C85" s="11">
        <f t="shared" si="92"/>
        <v>380.34278918345063</v>
      </c>
      <c r="D85" s="11">
        <f t="shared" si="92"/>
        <v>357.81304498223398</v>
      </c>
      <c r="E85" s="11">
        <f t="shared" si="92"/>
        <v>368.93688119502292</v>
      </c>
      <c r="F85" s="11">
        <f t="shared" si="92"/>
        <v>388.66518117574867</v>
      </c>
      <c r="H85" s="40">
        <f t="shared" si="100"/>
        <v>-8.2593546583109578E-2</v>
      </c>
      <c r="I85" s="40">
        <f t="shared" si="93"/>
        <v>0.55290709993676135</v>
      </c>
      <c r="L85" t="str">
        <f t="shared" si="94"/>
        <v>Caring, leisure and other service occupations</v>
      </c>
      <c r="M85" s="11">
        <f t="shared" si="94"/>
        <v>96.371869396689121</v>
      </c>
      <c r="N85" s="11">
        <f t="shared" si="94"/>
        <v>107.66237689606155</v>
      </c>
      <c r="O85" s="11">
        <f t="shared" si="94"/>
        <v>104.68578176231362</v>
      </c>
      <c r="P85" s="11">
        <f t="shared" si="94"/>
        <v>114.84365494381863</v>
      </c>
      <c r="Q85" s="11">
        <f t="shared" si="94"/>
        <v>128.70057463377015</v>
      </c>
      <c r="S85" s="40">
        <f t="shared" si="95"/>
        <v>1.6687498648142673</v>
      </c>
      <c r="T85" s="40">
        <f t="shared" si="96"/>
        <v>1.3863571632115601</v>
      </c>
      <c r="W85" t="str">
        <f t="shared" si="97"/>
        <v>Caring, leisure and other service occupations</v>
      </c>
      <c r="X85" s="11">
        <f t="shared" si="97"/>
        <v>262.92249640984102</v>
      </c>
      <c r="Y85" s="11">
        <f t="shared" si="97"/>
        <v>272.68041228738912</v>
      </c>
      <c r="Z85" s="11">
        <f t="shared" si="97"/>
        <v>253.12726321992025</v>
      </c>
      <c r="AA85" s="11">
        <f t="shared" si="97"/>
        <v>254.09322625120438</v>
      </c>
      <c r="AB85" s="11">
        <f t="shared" si="97"/>
        <v>259.96460654197858</v>
      </c>
      <c r="AD85" s="40">
        <f>IF(Z$6-X$6 &lt;&gt; 0,(EXP(LN(Z13/X13)/(Z$6-X$6))-1)*100,0)</f>
        <v>-0.75646269650491149</v>
      </c>
      <c r="AE85" s="40">
        <f t="shared" si="99"/>
        <v>0.1778453851720263</v>
      </c>
    </row>
    <row r="86" spans="1:31" x14ac:dyDescent="0.2">
      <c r="A86" t="str">
        <f t="shared" si="92"/>
        <v>Sales and customer service occupations</v>
      </c>
      <c r="B86" s="11">
        <f t="shared" si="92"/>
        <v>395.87696921498451</v>
      </c>
      <c r="C86" s="11">
        <f t="shared" si="92"/>
        <v>368.36121865662739</v>
      </c>
      <c r="D86" s="11">
        <f t="shared" si="92"/>
        <v>362.25148848966069</v>
      </c>
      <c r="E86" s="11">
        <f t="shared" si="92"/>
        <v>367.05757882710748</v>
      </c>
      <c r="F86" s="11">
        <f t="shared" si="92"/>
        <v>366.77583989108564</v>
      </c>
      <c r="H86" s="40">
        <f t="shared" si="100"/>
        <v>-1.7596302441993839</v>
      </c>
      <c r="I86" s="40">
        <f t="shared" si="93"/>
        <v>8.2782117190105531E-2</v>
      </c>
      <c r="L86" t="str">
        <f t="shared" si="94"/>
        <v>Sales and customer service occupations</v>
      </c>
      <c r="M86" s="11">
        <f t="shared" si="94"/>
        <v>179.36592784884323</v>
      </c>
      <c r="N86" s="11">
        <f t="shared" si="94"/>
        <v>169.55486662677387</v>
      </c>
      <c r="O86" s="11">
        <f t="shared" si="94"/>
        <v>170.072817471484</v>
      </c>
      <c r="P86" s="11">
        <f t="shared" si="94"/>
        <v>175.82492170648925</v>
      </c>
      <c r="Q86" s="11">
        <f t="shared" si="94"/>
        <v>181.15741827875064</v>
      </c>
      <c r="S86" s="40">
        <f t="shared" si="95"/>
        <v>-1.0583857695024679</v>
      </c>
      <c r="T86" s="40">
        <f t="shared" si="96"/>
        <v>0.4218183873223369</v>
      </c>
      <c r="W86" t="str">
        <f t="shared" si="97"/>
        <v>Sales and customer service occupations</v>
      </c>
      <c r="X86" s="11">
        <f t="shared" si="97"/>
        <v>216.51104136614089</v>
      </c>
      <c r="Y86" s="11">
        <f t="shared" si="97"/>
        <v>198.80635202985331</v>
      </c>
      <c r="Z86" s="11">
        <f t="shared" si="97"/>
        <v>192.17867101817703</v>
      </c>
      <c r="AA86" s="11">
        <f t="shared" si="97"/>
        <v>191.23265712061806</v>
      </c>
      <c r="AB86" s="11">
        <f t="shared" si="97"/>
        <v>185.61842161233494</v>
      </c>
      <c r="AD86" s="40">
        <f t="shared" si="98"/>
        <v>-2.3561202107824641</v>
      </c>
      <c r="AE86" s="40">
        <f t="shared" si="99"/>
        <v>-0.23128178208097205</v>
      </c>
    </row>
    <row r="87" spans="1:31" x14ac:dyDescent="0.2">
      <c r="A87" t="str">
        <f t="shared" si="92"/>
        <v>Process, plant and machine operatives</v>
      </c>
      <c r="B87" s="11">
        <f t="shared" si="92"/>
        <v>217.73119521877723</v>
      </c>
      <c r="C87" s="11">
        <f t="shared" si="92"/>
        <v>240.42270316164121</v>
      </c>
      <c r="D87" s="11">
        <f t="shared" si="92"/>
        <v>215.03062773390704</v>
      </c>
      <c r="E87" s="11">
        <f t="shared" si="92"/>
        <v>231.20871481652688</v>
      </c>
      <c r="F87" s="11">
        <f t="shared" si="92"/>
        <v>227.80927676182844</v>
      </c>
      <c r="H87" s="40">
        <f t="shared" si="100"/>
        <v>-0.24930431821316157</v>
      </c>
      <c r="I87" s="40">
        <f t="shared" si="93"/>
        <v>0.38559685844570257</v>
      </c>
      <c r="L87" t="str">
        <f t="shared" si="94"/>
        <v>Process, plant and machine operatives</v>
      </c>
      <c r="M87" s="11">
        <f t="shared" si="94"/>
        <v>197.34107717332122</v>
      </c>
      <c r="N87" s="11">
        <f t="shared" si="94"/>
        <v>221.46900907133147</v>
      </c>
      <c r="O87" s="11">
        <f t="shared" si="94"/>
        <v>195.28458183941302</v>
      </c>
      <c r="P87" s="11">
        <f t="shared" si="94"/>
        <v>205.26088790240041</v>
      </c>
      <c r="Q87" s="11">
        <f t="shared" si="94"/>
        <v>198.52675929487376</v>
      </c>
      <c r="S87" s="40">
        <f t="shared" si="95"/>
        <v>-0.20929465559179627</v>
      </c>
      <c r="T87" s="40">
        <f t="shared" si="96"/>
        <v>0.10983367198746929</v>
      </c>
      <c r="W87" t="str">
        <f t="shared" si="97"/>
        <v>Process, plant and machine operatives</v>
      </c>
      <c r="X87" s="11">
        <f t="shared" si="97"/>
        <v>20.390118045456042</v>
      </c>
      <c r="Y87" s="11">
        <f t="shared" si="97"/>
        <v>18.953694090309654</v>
      </c>
      <c r="Z87" s="11">
        <f t="shared" si="97"/>
        <v>19.746045894493971</v>
      </c>
      <c r="AA87" s="11">
        <f t="shared" si="97"/>
        <v>25.947826914126427</v>
      </c>
      <c r="AB87" s="11">
        <f t="shared" si="97"/>
        <v>29.28251746695463</v>
      </c>
      <c r="AD87" s="40">
        <f t="shared" si="98"/>
        <v>-0.63988616329704318</v>
      </c>
      <c r="AE87" s="40">
        <f t="shared" si="99"/>
        <v>2.6617235654723181</v>
      </c>
    </row>
    <row r="88" spans="1:31" x14ac:dyDescent="0.2">
      <c r="A88" t="str">
        <f t="shared" si="92"/>
        <v>Elementary occupations</v>
      </c>
      <c r="B88" s="11">
        <f t="shared" si="92"/>
        <v>546.36954243099899</v>
      </c>
      <c r="C88" s="11">
        <f t="shared" si="92"/>
        <v>571.14797328154771</v>
      </c>
      <c r="D88" s="11">
        <f t="shared" si="92"/>
        <v>522.75904370488058</v>
      </c>
      <c r="E88" s="11">
        <f t="shared" si="92"/>
        <v>522.07969182023783</v>
      </c>
      <c r="F88" s="11">
        <f t="shared" si="92"/>
        <v>517.78431832895296</v>
      </c>
      <c r="H88" s="40">
        <f t="shared" si="100"/>
        <v>-0.87960714112095273</v>
      </c>
      <c r="I88" s="40">
        <f t="shared" si="93"/>
        <v>-6.3725398324931959E-2</v>
      </c>
      <c r="L88" t="str">
        <f t="shared" si="94"/>
        <v>Elementary occupations</v>
      </c>
      <c r="M88" s="11">
        <f t="shared" si="94"/>
        <v>282.53826121634614</v>
      </c>
      <c r="N88" s="11">
        <f t="shared" si="94"/>
        <v>286.67926408860535</v>
      </c>
      <c r="O88" s="11">
        <f t="shared" si="94"/>
        <v>272.29878278182571</v>
      </c>
      <c r="P88" s="11">
        <f t="shared" si="94"/>
        <v>279.37240734137595</v>
      </c>
      <c r="Q88" s="11">
        <f t="shared" si="94"/>
        <v>273.74717416234785</v>
      </c>
      <c r="S88" s="40">
        <f t="shared" si="95"/>
        <v>-0.73556239659555711</v>
      </c>
      <c r="T88" s="40">
        <f t="shared" si="96"/>
        <v>3.5373113808323531E-2</v>
      </c>
      <c r="W88" t="str">
        <f t="shared" si="97"/>
        <v>Elementary occupations</v>
      </c>
      <c r="X88" s="11">
        <f t="shared" si="97"/>
        <v>263.83128121465245</v>
      </c>
      <c r="Y88" s="11">
        <f t="shared" si="97"/>
        <v>284.46870919294219</v>
      </c>
      <c r="Z88" s="11">
        <f t="shared" si="97"/>
        <v>250.46026092305505</v>
      </c>
      <c r="AA88" s="11">
        <f t="shared" si="97"/>
        <v>242.70728447886174</v>
      </c>
      <c r="AB88" s="11">
        <f t="shared" si="97"/>
        <v>244.03714416660569</v>
      </c>
      <c r="AD88" s="40">
        <f t="shared" si="98"/>
        <v>-1.0347995966185075</v>
      </c>
      <c r="AE88" s="40">
        <f t="shared" si="99"/>
        <v>-0.17304893079173045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5578.8839999999991</v>
      </c>
      <c r="C90" s="34">
        <f t="shared" si="101"/>
        <v>5975.0630000000019</v>
      </c>
      <c r="D90" s="34">
        <f t="shared" si="101"/>
        <v>5942.46</v>
      </c>
      <c r="E90" s="34">
        <f t="shared" si="101"/>
        <v>6184.7059999999974</v>
      </c>
      <c r="F90" s="34">
        <f t="shared" si="101"/>
        <v>6485.7840000000033</v>
      </c>
      <c r="H90" s="43">
        <f>IF(D$6-B$6 &lt;&gt; 0,(EXP(LN(D18/B18)/(D$6-B$6))-1)*100,0)</f>
        <v>1.2706942261491605</v>
      </c>
      <c r="I90" s="43">
        <f>F56</f>
        <v>0.5849677316024593</v>
      </c>
      <c r="L90" s="24" t="str">
        <f t="shared" ref="L90:Q90" si="102">L18</f>
        <v>All occupations</v>
      </c>
      <c r="M90" s="34">
        <f t="shared" si="102"/>
        <v>2951.4806055068152</v>
      </c>
      <c r="N90" s="34">
        <f t="shared" si="102"/>
        <v>3164.4880094074933</v>
      </c>
      <c r="O90" s="34">
        <f t="shared" si="102"/>
        <v>3115.6275375689411</v>
      </c>
      <c r="P90" s="34">
        <f t="shared" si="102"/>
        <v>3251.2604092594233</v>
      </c>
      <c r="Q90" s="34">
        <f t="shared" si="102"/>
        <v>3408.9371590098353</v>
      </c>
      <c r="S90" s="43">
        <f>IF(O$6-M$6 &lt;&gt; 0,(EXP(LN(O18/M18)/(O$6-M$6))-1)*100,0)</f>
        <v>1.0883528151533373</v>
      </c>
      <c r="T90" s="43">
        <f>Q56</f>
        <v>0.60160220417737609</v>
      </c>
      <c r="W90" s="24" t="str">
        <f t="shared" ref="W90:AB90" si="103">W18</f>
        <v>All occupations</v>
      </c>
      <c r="X90" s="34">
        <f t="shared" si="103"/>
        <v>2627.4033944931816</v>
      </c>
      <c r="Y90" s="34">
        <f t="shared" si="103"/>
        <v>2810.5749905925081</v>
      </c>
      <c r="Z90" s="34">
        <f t="shared" si="103"/>
        <v>2826.8324624310585</v>
      </c>
      <c r="AA90" s="34">
        <f t="shared" si="103"/>
        <v>2933.4455907405754</v>
      </c>
      <c r="AB90" s="34">
        <f t="shared" si="103"/>
        <v>3076.8468409901666</v>
      </c>
      <c r="AD90" s="43">
        <f>IF(Z$6-X$6 &lt;&gt; 0,(EXP(LN(Z18/X18)/(Z$6-X$6))-1)*100,0)</f>
        <v>1.4739725481310861</v>
      </c>
      <c r="AE90" s="43">
        <f>AB56</f>
        <v>0.56658911945492996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London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London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London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440.00429133457976</v>
      </c>
      <c r="C8" s="11">
        <v>523.89974930385131</v>
      </c>
      <c r="D8" s="11">
        <v>528.72906609539507</v>
      </c>
      <c r="E8" s="11">
        <v>489.98404032946314</v>
      </c>
      <c r="F8" s="11">
        <v>523.7670733480627</v>
      </c>
      <c r="G8" s="10"/>
      <c r="H8" s="11">
        <f>F8-D8</f>
        <v>-4.9619927473323742</v>
      </c>
      <c r="I8" s="11">
        <f>'RD T1'!E7</f>
        <v>261.51485201798778</v>
      </c>
      <c r="J8" s="11">
        <f>SUM(H8:I8)</f>
        <v>256.5528592706554</v>
      </c>
      <c r="L8" s="10" t="str">
        <f>name!D4</f>
        <v>11 Corporate managers and directors</v>
      </c>
      <c r="M8" s="11">
        <v>289.96481379872694</v>
      </c>
      <c r="N8" s="11">
        <v>335.37760269131519</v>
      </c>
      <c r="O8" s="11">
        <v>333.74194144273446</v>
      </c>
      <c r="P8" s="11">
        <v>295.5932962980732</v>
      </c>
      <c r="Q8" s="11">
        <v>305.25302467153165</v>
      </c>
      <c r="R8" s="10"/>
      <c r="S8" s="11">
        <f>Q8-O8</f>
        <v>-28.48891677120281</v>
      </c>
      <c r="T8" s="11">
        <f>'RD T1'!T7</f>
        <v>143.58759351960694</v>
      </c>
      <c r="U8" s="11">
        <f>SUM(S8:T8)</f>
        <v>115.09867674840413</v>
      </c>
      <c r="W8" s="10" t="str">
        <f>name!D4</f>
        <v>11 Corporate managers and directors</v>
      </c>
      <c r="X8" s="11">
        <v>150.03947753585325</v>
      </c>
      <c r="Y8" s="11">
        <v>188.52214661253589</v>
      </c>
      <c r="Z8" s="11">
        <v>194.98712465265976</v>
      </c>
      <c r="AA8" s="11">
        <v>194.39074403139099</v>
      </c>
      <c r="AB8" s="11">
        <v>218.51404867653093</v>
      </c>
      <c r="AC8" s="10"/>
      <c r="AD8" s="11">
        <f>AB8-Z8</f>
        <v>23.526924023871175</v>
      </c>
      <c r="AE8" s="11">
        <f>'RD T1'!T36</f>
        <v>117.92725849838082</v>
      </c>
      <c r="AF8" s="11">
        <f>SUM(AD8:AE8)</f>
        <v>141.45418252225198</v>
      </c>
    </row>
    <row r="9" spans="1:32" x14ac:dyDescent="0.2">
      <c r="A9" s="10" t="str">
        <f>name!D5</f>
        <v>12 Other managers and proprietors</v>
      </c>
      <c r="B9" s="11">
        <v>186.946309897437</v>
      </c>
      <c r="C9" s="11">
        <v>201.4582203034511</v>
      </c>
      <c r="D9" s="11">
        <v>198.71202328698394</v>
      </c>
      <c r="E9" s="11">
        <v>211.33565176522211</v>
      </c>
      <c r="F9" s="11">
        <v>230.74856750961112</v>
      </c>
      <c r="H9" s="11">
        <f t="shared" ref="H9:H32" si="2">F9-D9</f>
        <v>32.036544222627185</v>
      </c>
      <c r="I9" s="11">
        <f>'RD T1'!E8</f>
        <v>121.27800645098185</v>
      </c>
      <c r="J9" s="11">
        <f>SUM(H9:I9)</f>
        <v>153.31455067360903</v>
      </c>
      <c r="L9" s="10" t="str">
        <f>name!D5</f>
        <v>12 Other managers and proprietors</v>
      </c>
      <c r="M9" s="11">
        <v>117.17176789159008</v>
      </c>
      <c r="N9" s="11">
        <v>126.98400324748837</v>
      </c>
      <c r="O9" s="11">
        <v>122.02463073563624</v>
      </c>
      <c r="P9" s="11">
        <v>140.79180330276097</v>
      </c>
      <c r="Q9" s="11">
        <v>154.49197087059923</v>
      </c>
      <c r="S9" s="11">
        <f t="shared" ref="S9:S32" si="3">Q9-O9</f>
        <v>32.467340134962996</v>
      </c>
      <c r="T9" s="11">
        <f>'RD T1'!T8</f>
        <v>74.455839344032</v>
      </c>
      <c r="U9" s="11">
        <f>SUM(S9:T9)</f>
        <v>106.923179478995</v>
      </c>
      <c r="W9" s="10" t="str">
        <f>name!D5</f>
        <v>12 Other managers and proprietors</v>
      </c>
      <c r="X9" s="11">
        <v>69.774542005846826</v>
      </c>
      <c r="Y9" s="11">
        <v>74.474217055962782</v>
      </c>
      <c r="Z9" s="11">
        <v>76.687392551347727</v>
      </c>
      <c r="AA9" s="11">
        <v>70.543848462461369</v>
      </c>
      <c r="AB9" s="11">
        <v>76.256596639012074</v>
      </c>
      <c r="AD9" s="11">
        <f t="shared" ref="AD9:AD32" si="4">AB9-Z9</f>
        <v>-0.43079591233565395</v>
      </c>
      <c r="AE9" s="11">
        <f>'RD T1'!T37</f>
        <v>46.822167106949834</v>
      </c>
      <c r="AF9" s="11">
        <f>SUM(AD9:AE9)</f>
        <v>46.39137119461418</v>
      </c>
    </row>
    <row r="10" spans="1:32" x14ac:dyDescent="0.2">
      <c r="A10" s="10" t="str">
        <f>name!D6</f>
        <v>21 Science, research, engineering and technology professionals</v>
      </c>
      <c r="B10" s="11">
        <v>341.8226541883061</v>
      </c>
      <c r="C10" s="11">
        <v>406.00287130323494</v>
      </c>
      <c r="D10" s="11">
        <v>423.68860527512476</v>
      </c>
      <c r="E10" s="11">
        <v>542.57135866437648</v>
      </c>
      <c r="F10" s="11">
        <v>618.55043297260863</v>
      </c>
      <c r="G10" s="11"/>
      <c r="H10" s="11">
        <f t="shared" si="2"/>
        <v>194.86182769748387</v>
      </c>
      <c r="I10" s="11">
        <f>'RD T1'!E9</f>
        <v>217.99640305514924</v>
      </c>
      <c r="J10" s="11">
        <f t="shared" ref="J10:J32" si="5">SUM(H10:I10)</f>
        <v>412.85823075263312</v>
      </c>
      <c r="L10" s="10" t="str">
        <f>name!D6</f>
        <v>21 Science, research, engineering and technology professionals</v>
      </c>
      <c r="M10" s="11">
        <v>250.30742753161056</v>
      </c>
      <c r="N10" s="11">
        <v>302.56618333695985</v>
      </c>
      <c r="O10" s="11">
        <v>297.87455821128032</v>
      </c>
      <c r="P10" s="11">
        <v>369.51313735740206</v>
      </c>
      <c r="Q10" s="11">
        <v>416.09951400269387</v>
      </c>
      <c r="R10" s="11"/>
      <c r="S10" s="11">
        <f t="shared" si="3"/>
        <v>118.22495579141355</v>
      </c>
      <c r="T10" s="11">
        <f>'RD T1'!T9</f>
        <v>126.30458393516636</v>
      </c>
      <c r="U10" s="11">
        <f t="shared" ref="U10:U32" si="6">SUM(S10:T10)</f>
        <v>244.52953972657991</v>
      </c>
      <c r="W10" s="10" t="str">
        <f>name!D6</f>
        <v>21 Science, research, engineering and technology professionals</v>
      </c>
      <c r="X10" s="11">
        <v>91.515226656695845</v>
      </c>
      <c r="Y10" s="11">
        <v>103.43668796627509</v>
      </c>
      <c r="Z10" s="11">
        <v>125.81404706384436</v>
      </c>
      <c r="AA10" s="11">
        <v>173.05822130697442</v>
      </c>
      <c r="AB10" s="11">
        <v>202.45091896991485</v>
      </c>
      <c r="AC10" s="11"/>
      <c r="AD10" s="11">
        <f t="shared" si="4"/>
        <v>76.636871906070496</v>
      </c>
      <c r="AE10" s="11">
        <f>'RD T1'!T38</f>
        <v>91.691819119982839</v>
      </c>
      <c r="AF10" s="11">
        <f t="shared" ref="AF10:AF32" si="7">SUM(AD10:AE10)</f>
        <v>168.32869102605332</v>
      </c>
    </row>
    <row r="11" spans="1:32" x14ac:dyDescent="0.2">
      <c r="A11" s="10" t="str">
        <f>name!D7</f>
        <v>22 Health professionals</v>
      </c>
      <c r="B11" s="11">
        <v>253.72514426514107</v>
      </c>
      <c r="C11" s="11">
        <v>293.22021633595375</v>
      </c>
      <c r="D11" s="11">
        <v>290.53318964862365</v>
      </c>
      <c r="E11" s="11">
        <v>283.71422869582193</v>
      </c>
      <c r="F11" s="11">
        <v>286.4671448073268</v>
      </c>
      <c r="G11" s="11"/>
      <c r="H11" s="11">
        <f t="shared" si="2"/>
        <v>-4.0660448412968435</v>
      </c>
      <c r="I11" s="11">
        <f>'RD T1'!E10</f>
        <v>149.14853469919444</v>
      </c>
      <c r="J11" s="11">
        <f t="shared" si="5"/>
        <v>145.0824898578976</v>
      </c>
      <c r="L11" s="10" t="str">
        <f>name!D7</f>
        <v>22 Health professionals</v>
      </c>
      <c r="M11" s="11">
        <v>58.42292197444511</v>
      </c>
      <c r="N11" s="11">
        <v>72.538928433511089</v>
      </c>
      <c r="O11" s="11">
        <v>81.990532187893848</v>
      </c>
      <c r="P11" s="11">
        <v>81.328960469524787</v>
      </c>
      <c r="Q11" s="11">
        <v>83.511288944482402</v>
      </c>
      <c r="R11" s="11"/>
      <c r="S11" s="11">
        <f t="shared" si="3"/>
        <v>1.520756756588554</v>
      </c>
      <c r="T11" s="11">
        <f>'RD T1'!T10</f>
        <v>30.841818964352417</v>
      </c>
      <c r="U11" s="11">
        <f t="shared" si="6"/>
        <v>32.362575720940967</v>
      </c>
      <c r="W11" s="10" t="str">
        <f>name!D7</f>
        <v>22 Health professionals</v>
      </c>
      <c r="X11" s="11">
        <v>195.30222229069562</v>
      </c>
      <c r="Y11" s="11">
        <v>220.68128790244259</v>
      </c>
      <c r="Z11" s="11">
        <v>208.54265746073051</v>
      </c>
      <c r="AA11" s="11">
        <v>202.38526822629706</v>
      </c>
      <c r="AB11" s="11">
        <v>202.95585586284457</v>
      </c>
      <c r="AC11" s="11"/>
      <c r="AD11" s="11">
        <f t="shared" si="4"/>
        <v>-5.5868015978859376</v>
      </c>
      <c r="AE11" s="11">
        <f>'RD T1'!T39</f>
        <v>118.306715734842</v>
      </c>
      <c r="AF11" s="11">
        <f t="shared" si="7"/>
        <v>112.71991413695606</v>
      </c>
    </row>
    <row r="12" spans="1:32" x14ac:dyDescent="0.2">
      <c r="A12" s="10" t="str">
        <f>name!D8</f>
        <v>23 Teaching and other educational professionals</v>
      </c>
      <c r="B12" s="11">
        <v>342.91378557225204</v>
      </c>
      <c r="C12" s="11">
        <v>347.98161079043393</v>
      </c>
      <c r="D12" s="11">
        <v>371.60328607099035</v>
      </c>
      <c r="E12" s="11">
        <v>361.19832185668065</v>
      </c>
      <c r="F12" s="11">
        <v>382.81771187774325</v>
      </c>
      <c r="G12" s="11"/>
      <c r="H12" s="11">
        <f t="shared" si="2"/>
        <v>11.214425806752899</v>
      </c>
      <c r="I12" s="11">
        <f>'RD T1'!E11</f>
        <v>189.69884971067873</v>
      </c>
      <c r="J12" s="11">
        <f t="shared" si="5"/>
        <v>200.91327551743163</v>
      </c>
      <c r="L12" s="10" t="str">
        <f>name!D8</f>
        <v>23 Teaching and other educational professionals</v>
      </c>
      <c r="M12" s="11">
        <v>114.07364137131928</v>
      </c>
      <c r="N12" s="11">
        <v>109.93816727666123</v>
      </c>
      <c r="O12" s="11">
        <v>121.82124138054347</v>
      </c>
      <c r="P12" s="11">
        <v>124.31182603337588</v>
      </c>
      <c r="Q12" s="11">
        <v>132.18855135379175</v>
      </c>
      <c r="R12" s="11"/>
      <c r="S12" s="11">
        <f t="shared" si="3"/>
        <v>10.367309973248283</v>
      </c>
      <c r="T12" s="11">
        <f>'RD T1'!T11</f>
        <v>54.209440854458201</v>
      </c>
      <c r="U12" s="11">
        <f t="shared" si="6"/>
        <v>64.576750827706491</v>
      </c>
      <c r="W12" s="10" t="str">
        <f>name!D8</f>
        <v>23 Teaching and other educational professionals</v>
      </c>
      <c r="X12" s="11">
        <v>228.84014420093288</v>
      </c>
      <c r="Y12" s="11">
        <v>238.04344351377298</v>
      </c>
      <c r="Z12" s="11">
        <v>249.78204469044684</v>
      </c>
      <c r="AA12" s="11">
        <v>236.88649582330478</v>
      </c>
      <c r="AB12" s="11">
        <v>250.62916052395136</v>
      </c>
      <c r="AC12" s="11"/>
      <c r="AD12" s="11">
        <f t="shared" si="4"/>
        <v>0.84711583350451747</v>
      </c>
      <c r="AE12" s="11">
        <f>'RD T1'!T40</f>
        <v>135.48940885622059</v>
      </c>
      <c r="AF12" s="11">
        <f t="shared" si="7"/>
        <v>136.33652468972511</v>
      </c>
    </row>
    <row r="13" spans="1:32" x14ac:dyDescent="0.2">
      <c r="A13" s="10" t="str">
        <f>name!D9</f>
        <v>24 Business, media and public service professionals</v>
      </c>
      <c r="B13" s="11">
        <v>579.56179340681035</v>
      </c>
      <c r="C13" s="11">
        <v>695.56175538621778</v>
      </c>
      <c r="D13" s="11">
        <v>731.97761458080311</v>
      </c>
      <c r="E13" s="11">
        <v>788.06141323847146</v>
      </c>
      <c r="F13" s="11">
        <v>854.23071363486281</v>
      </c>
      <c r="G13" s="11"/>
      <c r="H13" s="11">
        <f t="shared" si="2"/>
        <v>122.2530990540597</v>
      </c>
      <c r="I13" s="11">
        <f>'RD T1'!E12</f>
        <v>384.61443798838695</v>
      </c>
      <c r="J13" s="11">
        <f t="shared" si="5"/>
        <v>506.86753704244666</v>
      </c>
      <c r="L13" s="10" t="str">
        <f>name!D9</f>
        <v>24 Business, media and public service professionals</v>
      </c>
      <c r="M13" s="11">
        <v>334.03858654223916</v>
      </c>
      <c r="N13" s="11">
        <v>393.62853563118415</v>
      </c>
      <c r="O13" s="11">
        <v>404.05365938966196</v>
      </c>
      <c r="P13" s="11">
        <v>438.65073170699611</v>
      </c>
      <c r="Q13" s="11">
        <v>469.14035296088025</v>
      </c>
      <c r="R13" s="11"/>
      <c r="S13" s="11">
        <f t="shared" si="3"/>
        <v>65.086693571218291</v>
      </c>
      <c r="T13" s="11">
        <f>'RD T1'!T12</f>
        <v>188.9567192470833</v>
      </c>
      <c r="U13" s="11">
        <f t="shared" si="6"/>
        <v>254.04341281830159</v>
      </c>
      <c r="W13" s="10" t="str">
        <f>name!D9</f>
        <v>24 Business, media and public service professionals</v>
      </c>
      <c r="X13" s="11">
        <v>245.52320686457057</v>
      </c>
      <c r="Y13" s="11">
        <v>301.93321975503312</v>
      </c>
      <c r="Z13" s="11">
        <v>327.92395519114035</v>
      </c>
      <c r="AA13" s="11">
        <v>349.41068153147427</v>
      </c>
      <c r="AB13" s="11">
        <v>385.09036067398114</v>
      </c>
      <c r="AC13" s="11"/>
      <c r="AD13" s="11">
        <f t="shared" si="4"/>
        <v>57.166405482840787</v>
      </c>
      <c r="AE13" s="11">
        <f>'RD T1'!T41</f>
        <v>195.65771874130371</v>
      </c>
      <c r="AF13" s="11">
        <f t="shared" si="7"/>
        <v>252.8241242241445</v>
      </c>
    </row>
    <row r="14" spans="1:32" x14ac:dyDescent="0.2">
      <c r="A14" s="10" t="str">
        <f>name!D10</f>
        <v>31 Science, engineering and technology associate professionals</v>
      </c>
      <c r="B14" s="11">
        <v>82.011018661071262</v>
      </c>
      <c r="C14" s="11">
        <v>99.418781258757647</v>
      </c>
      <c r="D14" s="11">
        <v>104.83575993632439</v>
      </c>
      <c r="E14" s="11">
        <v>103.1152984210398</v>
      </c>
      <c r="F14" s="11">
        <v>112.32893416474495</v>
      </c>
      <c r="G14" s="11"/>
      <c r="H14" s="11">
        <f t="shared" si="2"/>
        <v>7.4931742284205569</v>
      </c>
      <c r="I14" s="11">
        <f>'RD T1'!E13</f>
        <v>44.951344887686794</v>
      </c>
      <c r="J14" s="11">
        <f t="shared" si="5"/>
        <v>52.444519116107351</v>
      </c>
      <c r="L14" s="10" t="str">
        <f>name!D10</f>
        <v>31 Science, engineering and technology associate professionals</v>
      </c>
      <c r="M14" s="11">
        <v>54.230133401860975</v>
      </c>
      <c r="N14" s="11">
        <v>68.651366771332732</v>
      </c>
      <c r="O14" s="11">
        <v>68.682876470610083</v>
      </c>
      <c r="P14" s="11">
        <v>63.215197151318712</v>
      </c>
      <c r="Q14" s="11">
        <v>65.94852430644346</v>
      </c>
      <c r="R14" s="11"/>
      <c r="S14" s="11">
        <f t="shared" si="3"/>
        <v>-2.7343521641666229</v>
      </c>
      <c r="T14" s="11">
        <f>'RD T1'!T13</f>
        <v>23.768599680864703</v>
      </c>
      <c r="U14" s="11">
        <f t="shared" si="6"/>
        <v>21.03424751669808</v>
      </c>
      <c r="W14" s="10" t="str">
        <f>name!D10</f>
        <v>31 Science, engineering and technology associate professionals</v>
      </c>
      <c r="X14" s="11">
        <v>27.780885259210404</v>
      </c>
      <c r="Y14" s="11">
        <v>30.767414487424901</v>
      </c>
      <c r="Z14" s="11">
        <v>36.152883465714446</v>
      </c>
      <c r="AA14" s="11">
        <v>39.900101269720921</v>
      </c>
      <c r="AB14" s="11">
        <v>46.380409858301405</v>
      </c>
      <c r="AC14" s="11"/>
      <c r="AD14" s="11">
        <f t="shared" si="4"/>
        <v>10.22752639258696</v>
      </c>
      <c r="AE14" s="11">
        <f>'RD T1'!T42</f>
        <v>21.18274520682208</v>
      </c>
      <c r="AF14" s="11">
        <f t="shared" si="7"/>
        <v>31.41027159940904</v>
      </c>
    </row>
    <row r="15" spans="1:32" x14ac:dyDescent="0.2">
      <c r="A15" s="10" t="str">
        <f>name!D11</f>
        <v>32 Health and social care associate professionals</v>
      </c>
      <c r="B15" s="11">
        <v>96.756330703219305</v>
      </c>
      <c r="C15" s="11">
        <v>108.45655327725082</v>
      </c>
      <c r="D15" s="11">
        <v>109.48089547334641</v>
      </c>
      <c r="E15" s="11">
        <v>170.91734679001499</v>
      </c>
      <c r="F15" s="11">
        <v>190.37040476456841</v>
      </c>
      <c r="G15" s="11"/>
      <c r="H15" s="11">
        <f t="shared" si="2"/>
        <v>80.889509291221998</v>
      </c>
      <c r="I15" s="11">
        <f>'RD T1'!E14</f>
        <v>97.898345685675423</v>
      </c>
      <c r="J15" s="11">
        <f t="shared" si="5"/>
        <v>178.78785497689742</v>
      </c>
      <c r="L15" s="10" t="str">
        <f>name!D11</f>
        <v>32 Health and social care associate professionals</v>
      </c>
      <c r="M15" s="11">
        <v>24.815604076254228</v>
      </c>
      <c r="N15" s="11">
        <v>27.357810980876248</v>
      </c>
      <c r="O15" s="11">
        <v>29.990018406111901</v>
      </c>
      <c r="P15" s="11">
        <v>39.549813127532481</v>
      </c>
      <c r="Q15" s="11">
        <v>42.469250058353708</v>
      </c>
      <c r="R15" s="11"/>
      <c r="S15" s="11">
        <f t="shared" si="3"/>
        <v>12.479231652241808</v>
      </c>
      <c r="T15" s="11">
        <f>'RD T1'!T14</f>
        <v>18.83379357126595</v>
      </c>
      <c r="U15" s="11">
        <f t="shared" si="6"/>
        <v>31.313025223507758</v>
      </c>
      <c r="W15" s="10" t="str">
        <f>name!D11</f>
        <v>32 Health and social care associate professionals</v>
      </c>
      <c r="X15" s="11">
        <v>71.940726626965102</v>
      </c>
      <c r="Y15" s="11">
        <v>81.098742296374553</v>
      </c>
      <c r="Z15" s="11">
        <v>79.490877067234493</v>
      </c>
      <c r="AA15" s="11">
        <v>131.36753366248246</v>
      </c>
      <c r="AB15" s="11">
        <v>147.9011547062147</v>
      </c>
      <c r="AC15" s="11"/>
      <c r="AD15" s="11">
        <f t="shared" si="4"/>
        <v>68.410277638980205</v>
      </c>
      <c r="AE15" s="11">
        <f>'RD T1'!T43</f>
        <v>79.064552114409466</v>
      </c>
      <c r="AF15" s="11">
        <f t="shared" si="7"/>
        <v>147.47482975338966</v>
      </c>
    </row>
    <row r="16" spans="1:32" x14ac:dyDescent="0.2">
      <c r="A16" s="10" t="str">
        <f>name!D12</f>
        <v>33 Protective service occupations</v>
      </c>
      <c r="B16" s="11">
        <v>67.326066254402733</v>
      </c>
      <c r="C16" s="11">
        <v>71.561780310208292</v>
      </c>
      <c r="D16" s="11">
        <v>76.439996856315815</v>
      </c>
      <c r="E16" s="11">
        <v>63.748632198292171</v>
      </c>
      <c r="F16" s="11">
        <v>67.877095426629111</v>
      </c>
      <c r="G16" s="11"/>
      <c r="H16" s="11">
        <f t="shared" si="2"/>
        <v>-8.5629014296867041</v>
      </c>
      <c r="I16" s="11">
        <f>'RD T1'!E15</f>
        <v>22.880379693020242</v>
      </c>
      <c r="J16" s="11">
        <f t="shared" si="5"/>
        <v>14.317478263333538</v>
      </c>
      <c r="L16" s="10" t="str">
        <f>name!D12</f>
        <v>33 Protective service occupations</v>
      </c>
      <c r="M16" s="11">
        <v>51.38979074244525</v>
      </c>
      <c r="N16" s="11">
        <v>53.553646982262926</v>
      </c>
      <c r="O16" s="11">
        <v>56.142228637023493</v>
      </c>
      <c r="P16" s="11">
        <v>45.483635925700412</v>
      </c>
      <c r="Q16" s="11">
        <v>44.875648109001254</v>
      </c>
      <c r="R16" s="11"/>
      <c r="S16" s="11">
        <f t="shared" si="3"/>
        <v>-11.266580528022239</v>
      </c>
      <c r="T16" s="11">
        <f>'RD T1'!T15</f>
        <v>13.324730045081317</v>
      </c>
      <c r="U16" s="11">
        <f t="shared" si="6"/>
        <v>2.0581495170590784</v>
      </c>
      <c r="W16" s="10" t="str">
        <f>name!D12</f>
        <v>33 Protective service occupations</v>
      </c>
      <c r="X16" s="11">
        <v>15.936275511957492</v>
      </c>
      <c r="Y16" s="11">
        <v>18.008133327945263</v>
      </c>
      <c r="Z16" s="11">
        <v>20.297768219292465</v>
      </c>
      <c r="AA16" s="11">
        <v>18.264996272591709</v>
      </c>
      <c r="AB16" s="11">
        <v>23.001447317627971</v>
      </c>
      <c r="AC16" s="11"/>
      <c r="AD16" s="11">
        <f t="shared" si="4"/>
        <v>2.7036790983355061</v>
      </c>
      <c r="AE16" s="11">
        <f>'RD T1'!T44</f>
        <v>9.555649647938921</v>
      </c>
      <c r="AF16" s="11">
        <f t="shared" si="7"/>
        <v>12.259328746274427</v>
      </c>
    </row>
    <row r="17" spans="1:32" x14ac:dyDescent="0.2">
      <c r="A17" s="10" t="str">
        <f>name!D13</f>
        <v>34 Culture, media and sports occupations</v>
      </c>
      <c r="B17" s="11">
        <v>223.56555554737832</v>
      </c>
      <c r="C17" s="11">
        <v>212.62735090101015</v>
      </c>
      <c r="D17" s="11">
        <v>245.33611967942491</v>
      </c>
      <c r="E17" s="11">
        <v>233.41758824833443</v>
      </c>
      <c r="F17" s="11">
        <v>253.12454730036472</v>
      </c>
      <c r="G17" s="11"/>
      <c r="H17" s="11">
        <f t="shared" si="2"/>
        <v>7.7884276209398138</v>
      </c>
      <c r="I17" s="11">
        <f>'RD T1'!E16</f>
        <v>113.1652148607609</v>
      </c>
      <c r="J17" s="11">
        <f t="shared" si="5"/>
        <v>120.95364248170071</v>
      </c>
      <c r="L17" s="10" t="str">
        <f>name!D13</f>
        <v>34 Culture, media and sports occupations</v>
      </c>
      <c r="M17" s="11">
        <v>128.33417735778923</v>
      </c>
      <c r="N17" s="11">
        <v>118.18422477957571</v>
      </c>
      <c r="O17" s="11">
        <v>131.09364366777774</v>
      </c>
      <c r="P17" s="11">
        <v>121.11744787476005</v>
      </c>
      <c r="Q17" s="11">
        <v>129.97052845756423</v>
      </c>
      <c r="R17" s="11"/>
      <c r="S17" s="11">
        <f t="shared" si="3"/>
        <v>-1.1231152102135127</v>
      </c>
      <c r="T17" s="11">
        <f>'RD T1'!T16</f>
        <v>50.362694982758399</v>
      </c>
      <c r="U17" s="11">
        <f t="shared" si="6"/>
        <v>49.239579772544886</v>
      </c>
      <c r="W17" s="10" t="str">
        <f>name!D13</f>
        <v>34 Culture, media and sports occupations</v>
      </c>
      <c r="X17" s="11">
        <v>95.231378189589108</v>
      </c>
      <c r="Y17" s="11">
        <v>94.443126121434275</v>
      </c>
      <c r="Z17" s="11">
        <v>114.24247601164726</v>
      </c>
      <c r="AA17" s="11">
        <v>112.30014037357458</v>
      </c>
      <c r="AB17" s="11">
        <v>123.15401884280067</v>
      </c>
      <c r="AC17" s="11"/>
      <c r="AD17" s="11">
        <f t="shared" si="4"/>
        <v>8.9115428311534117</v>
      </c>
      <c r="AE17" s="11">
        <f>'RD T1'!T45</f>
        <v>62.802519878002499</v>
      </c>
      <c r="AF17" s="11">
        <f t="shared" si="7"/>
        <v>71.714062709155911</v>
      </c>
    </row>
    <row r="18" spans="1:32" x14ac:dyDescent="0.2">
      <c r="A18" s="10" t="str">
        <f>name!D14</f>
        <v>35 Business and public service associate professionals</v>
      </c>
      <c r="B18" s="11">
        <v>504.03540002931277</v>
      </c>
      <c r="C18" s="11">
        <v>544.54987468630702</v>
      </c>
      <c r="D18" s="11">
        <v>550.28579223587155</v>
      </c>
      <c r="E18" s="11">
        <v>567.74694864385651</v>
      </c>
      <c r="F18" s="11">
        <v>595.46174768947958</v>
      </c>
      <c r="G18" s="11"/>
      <c r="H18" s="11">
        <f t="shared" si="2"/>
        <v>45.175955453608026</v>
      </c>
      <c r="I18" s="11">
        <f>'RD T1'!E17</f>
        <v>267.07844132757151</v>
      </c>
      <c r="J18" s="11">
        <f t="shared" si="5"/>
        <v>312.25439678117954</v>
      </c>
      <c r="L18" s="10" t="str">
        <f>name!D14</f>
        <v>35 Business and public service associate professionals</v>
      </c>
      <c r="M18" s="11">
        <v>271.98286883818417</v>
      </c>
      <c r="N18" s="11">
        <v>289.68420565206441</v>
      </c>
      <c r="O18" s="11">
        <v>293.94870925336431</v>
      </c>
      <c r="P18" s="11">
        <v>300.33251477057109</v>
      </c>
      <c r="Q18" s="11">
        <v>309.43229922063455</v>
      </c>
      <c r="R18" s="11"/>
      <c r="S18" s="11">
        <f t="shared" si="3"/>
        <v>15.483589967270234</v>
      </c>
      <c r="T18" s="11">
        <f>'RD T1'!T17</f>
        <v>120.2902601919162</v>
      </c>
      <c r="U18" s="11">
        <f t="shared" si="6"/>
        <v>135.77385015918645</v>
      </c>
      <c r="W18" s="10" t="str">
        <f>name!D14</f>
        <v>35 Business and public service associate professionals</v>
      </c>
      <c r="X18" s="11">
        <v>232.05253119112936</v>
      </c>
      <c r="Y18" s="11">
        <v>254.86566903424281</v>
      </c>
      <c r="Z18" s="11">
        <v>256.33708298250718</v>
      </c>
      <c r="AA18" s="11">
        <v>267.41443387328576</v>
      </c>
      <c r="AB18" s="11">
        <v>286.02944846884463</v>
      </c>
      <c r="AC18" s="11"/>
      <c r="AD18" s="11">
        <f t="shared" si="4"/>
        <v>29.692365486337451</v>
      </c>
      <c r="AE18" s="11">
        <f>'RD T1'!T46</f>
        <v>146.78818113565524</v>
      </c>
      <c r="AF18" s="11">
        <f t="shared" si="7"/>
        <v>176.48054662199269</v>
      </c>
    </row>
    <row r="19" spans="1:32" x14ac:dyDescent="0.2">
      <c r="A19" s="10" t="str">
        <f>name!D15</f>
        <v>41 Administrative occupations</v>
      </c>
      <c r="B19" s="11">
        <v>400.59302003067899</v>
      </c>
      <c r="C19" s="11">
        <v>392.33298858443266</v>
      </c>
      <c r="D19" s="11">
        <v>403.03555039396969</v>
      </c>
      <c r="E19" s="11">
        <v>414.19789988962248</v>
      </c>
      <c r="F19" s="11">
        <v>397.32560445047415</v>
      </c>
      <c r="G19" s="11"/>
      <c r="H19" s="11">
        <f t="shared" si="2"/>
        <v>-5.7099459434955406</v>
      </c>
      <c r="I19" s="11">
        <f>'RD T1'!E18</f>
        <v>208.46810541082331</v>
      </c>
      <c r="J19" s="11">
        <f t="shared" si="5"/>
        <v>202.75815946732777</v>
      </c>
      <c r="L19" s="10" t="str">
        <f>name!D15</f>
        <v>41 Administrative occupations</v>
      </c>
      <c r="M19" s="11">
        <v>105.26914042057697</v>
      </c>
      <c r="N19" s="11">
        <v>102.46009483836218</v>
      </c>
      <c r="O19" s="11">
        <v>118.26787381157868</v>
      </c>
      <c r="P19" s="11">
        <v>122.30933619121666</v>
      </c>
      <c r="Q19" s="11">
        <v>127.21906422444872</v>
      </c>
      <c r="R19" s="11"/>
      <c r="S19" s="11">
        <f t="shared" si="3"/>
        <v>8.9511904128700337</v>
      </c>
      <c r="T19" s="11">
        <f>'RD T1'!T18</f>
        <v>46.203726509976228</v>
      </c>
      <c r="U19" s="11">
        <f t="shared" si="6"/>
        <v>55.154916922846262</v>
      </c>
      <c r="W19" s="10" t="str">
        <f>name!D15</f>
        <v>41 Administrative occupations</v>
      </c>
      <c r="X19" s="11">
        <v>295.3238796101021</v>
      </c>
      <c r="Y19" s="11">
        <v>289.8728937460703</v>
      </c>
      <c r="Z19" s="11">
        <v>284.767676582391</v>
      </c>
      <c r="AA19" s="11">
        <v>291.8885636984059</v>
      </c>
      <c r="AB19" s="11">
        <v>270.10654022602517</v>
      </c>
      <c r="AC19" s="11"/>
      <c r="AD19" s="11">
        <f t="shared" si="4"/>
        <v>-14.66113635636583</v>
      </c>
      <c r="AE19" s="11">
        <f>'RD T1'!T47</f>
        <v>162.26437890084711</v>
      </c>
      <c r="AF19" s="11">
        <f t="shared" si="7"/>
        <v>147.60324254448128</v>
      </c>
    </row>
    <row r="20" spans="1:32" x14ac:dyDescent="0.2">
      <c r="A20" s="10" t="str">
        <f>name!D16</f>
        <v>42 Secretarial and related occupations</v>
      </c>
      <c r="B20" s="11">
        <v>101.99093379859734</v>
      </c>
      <c r="C20" s="11">
        <v>93.275187933378334</v>
      </c>
      <c r="D20" s="11">
        <v>88.619860645811812</v>
      </c>
      <c r="E20" s="11">
        <v>78.903046834521788</v>
      </c>
      <c r="F20" s="11">
        <v>67.597353814673525</v>
      </c>
      <c r="G20" s="11"/>
      <c r="H20" s="11">
        <f t="shared" si="2"/>
        <v>-21.022506831138287</v>
      </c>
      <c r="I20" s="11">
        <f>'RD T1'!E19</f>
        <v>42.522257585563771</v>
      </c>
      <c r="J20" s="11">
        <f t="shared" si="5"/>
        <v>21.499750754425484</v>
      </c>
      <c r="L20" s="10" t="str">
        <f>name!D16</f>
        <v>42 Secretarial and related occupations</v>
      </c>
      <c r="M20" s="11">
        <v>5.4041325626797594</v>
      </c>
      <c r="N20" s="11">
        <v>4.4384246569240133</v>
      </c>
      <c r="O20" s="11">
        <v>4.1145547427843718</v>
      </c>
      <c r="P20" s="11">
        <v>3.6267539934642348</v>
      </c>
      <c r="Q20" s="11">
        <v>3.8799920467426094</v>
      </c>
      <c r="R20" s="11"/>
      <c r="S20" s="11">
        <f t="shared" si="3"/>
        <v>-0.23456269604176239</v>
      </c>
      <c r="T20" s="11">
        <f>'RD T1'!T19</f>
        <v>1.1937630797933489</v>
      </c>
      <c r="U20" s="11">
        <f t="shared" si="6"/>
        <v>0.95920038375158656</v>
      </c>
      <c r="W20" s="10" t="str">
        <f>name!D16</f>
        <v>42 Secretarial and related occupations</v>
      </c>
      <c r="X20" s="11">
        <v>96.586801235917591</v>
      </c>
      <c r="Y20" s="11">
        <v>88.836763276454349</v>
      </c>
      <c r="Z20" s="11">
        <v>84.505305903027434</v>
      </c>
      <c r="AA20" s="11">
        <v>75.276292841057554</v>
      </c>
      <c r="AB20" s="11">
        <v>63.71736176793091</v>
      </c>
      <c r="AC20" s="11"/>
      <c r="AD20" s="11">
        <f t="shared" si="4"/>
        <v>-20.787944135096524</v>
      </c>
      <c r="AE20" s="11">
        <f>'RD T1'!T48</f>
        <v>41.328494505770408</v>
      </c>
      <c r="AF20" s="11">
        <f t="shared" si="7"/>
        <v>20.540550370673884</v>
      </c>
    </row>
    <row r="21" spans="1:32" x14ac:dyDescent="0.2">
      <c r="A21" s="10" t="str">
        <f>name!D17</f>
        <v>51 Skilled agricultural and related trades</v>
      </c>
      <c r="B21" s="11">
        <v>26.304513303086431</v>
      </c>
      <c r="C21" s="11">
        <v>26.473912432581503</v>
      </c>
      <c r="D21" s="11">
        <v>25.300401017515654</v>
      </c>
      <c r="E21" s="11">
        <v>26.457689907397818</v>
      </c>
      <c r="F21" s="11">
        <v>31.502001720131133</v>
      </c>
      <c r="G21" s="11"/>
      <c r="H21" s="11">
        <f t="shared" si="2"/>
        <v>6.2016007026154796</v>
      </c>
      <c r="I21" s="11">
        <f>'RD T1'!E20</f>
        <v>18.237544790098369</v>
      </c>
      <c r="J21" s="11">
        <f t="shared" si="5"/>
        <v>24.439145492713848</v>
      </c>
      <c r="L21" s="10" t="str">
        <f>name!D17</f>
        <v>51 Skilled agricultural and related trades</v>
      </c>
      <c r="M21" s="11">
        <v>22.361633626465679</v>
      </c>
      <c r="N21" s="11">
        <v>23.069304928767814</v>
      </c>
      <c r="O21" s="11">
        <v>19.682193838563343</v>
      </c>
      <c r="P21" s="11">
        <v>19.623491192280675</v>
      </c>
      <c r="Q21" s="11">
        <v>21.934434777981078</v>
      </c>
      <c r="R21" s="11"/>
      <c r="S21" s="11">
        <f t="shared" si="3"/>
        <v>2.2522409394177352</v>
      </c>
      <c r="T21" s="11">
        <f>'RD T1'!T20</f>
        <v>12.551890450705649</v>
      </c>
      <c r="U21" s="11">
        <f t="shared" si="6"/>
        <v>14.804131390123384</v>
      </c>
      <c r="W21" s="10" t="str">
        <f>name!D17</f>
        <v>51 Skilled agricultural and related trades</v>
      </c>
      <c r="X21" s="11">
        <v>3.9428796766207395</v>
      </c>
      <c r="Y21" s="11">
        <v>3.404607503813684</v>
      </c>
      <c r="Z21" s="11">
        <v>5.6182071789523427</v>
      </c>
      <c r="AA21" s="11">
        <v>6.8341987151170995</v>
      </c>
      <c r="AB21" s="11">
        <v>9.5675669421500551</v>
      </c>
      <c r="AC21" s="11"/>
      <c r="AD21" s="11">
        <f t="shared" si="4"/>
        <v>3.9493597631977124</v>
      </c>
      <c r="AE21" s="11">
        <f>'RD T1'!T49</f>
        <v>5.6856543393927224</v>
      </c>
      <c r="AF21" s="11">
        <f t="shared" si="7"/>
        <v>9.6350141025904357</v>
      </c>
    </row>
    <row r="22" spans="1:32" x14ac:dyDescent="0.2">
      <c r="A22" s="10" t="str">
        <f>name!D18</f>
        <v>52 Skilled metal, electrical and electronic trades</v>
      </c>
      <c r="B22" s="11">
        <v>119.91490537428511</v>
      </c>
      <c r="C22" s="11">
        <v>126.35684228256774</v>
      </c>
      <c r="D22" s="11">
        <v>110.56154227837293</v>
      </c>
      <c r="E22" s="11">
        <v>115.02604992807116</v>
      </c>
      <c r="F22" s="11">
        <v>110.9608323279414</v>
      </c>
      <c r="G22" s="11"/>
      <c r="H22" s="11">
        <f t="shared" si="2"/>
        <v>0.39929004956847791</v>
      </c>
      <c r="I22" s="11">
        <f>'RD T1'!E21</f>
        <v>44.588394477497033</v>
      </c>
      <c r="J22" s="11">
        <f t="shared" si="5"/>
        <v>44.987684527065511</v>
      </c>
      <c r="L22" s="10" t="str">
        <f>name!D18</f>
        <v>52 Skilled metal, electrical and electronic trades</v>
      </c>
      <c r="M22" s="11">
        <v>116.91327427078946</v>
      </c>
      <c r="N22" s="11">
        <v>121.26990026781498</v>
      </c>
      <c r="O22" s="11">
        <v>106.71630939784383</v>
      </c>
      <c r="P22" s="11">
        <v>108.22123411041963</v>
      </c>
      <c r="Q22" s="11">
        <v>103.42970070378684</v>
      </c>
      <c r="R22" s="11"/>
      <c r="S22" s="11">
        <f t="shared" si="3"/>
        <v>-3.2866086940569943</v>
      </c>
      <c r="T22" s="11">
        <f>'RD T1'!T21</f>
        <v>40.616909751456184</v>
      </c>
      <c r="U22" s="11">
        <f t="shared" si="6"/>
        <v>37.33030105739919</v>
      </c>
      <c r="W22" s="10" t="str">
        <f>name!D18</f>
        <v>52 Skilled metal, electrical and electronic trades</v>
      </c>
      <c r="X22" s="11">
        <v>3.0016311034955137</v>
      </c>
      <c r="Y22" s="11">
        <v>5.0869420147528333</v>
      </c>
      <c r="Z22" s="11">
        <v>3.8452328805291134</v>
      </c>
      <c r="AA22" s="11">
        <v>6.804815817651547</v>
      </c>
      <c r="AB22" s="11">
        <v>7.5311316241545772</v>
      </c>
      <c r="AC22" s="11"/>
      <c r="AD22" s="11">
        <f t="shared" si="4"/>
        <v>3.6858987436254638</v>
      </c>
      <c r="AE22" s="11">
        <f>'RD T1'!T50</f>
        <v>3.9714847260408472</v>
      </c>
      <c r="AF22" s="11">
        <f t="shared" si="7"/>
        <v>7.6573834696663106</v>
      </c>
    </row>
    <row r="23" spans="1:32" x14ac:dyDescent="0.2">
      <c r="A23" s="10" t="str">
        <f>name!D19</f>
        <v>53 Skilled construction and building trades</v>
      </c>
      <c r="B23" s="11">
        <v>163.14406824034114</v>
      </c>
      <c r="C23" s="11">
        <v>142.65175451586668</v>
      </c>
      <c r="D23" s="11">
        <v>112.66443756938793</v>
      </c>
      <c r="E23" s="11">
        <v>122.39261312235899</v>
      </c>
      <c r="F23" s="11">
        <v>128.68208488233583</v>
      </c>
      <c r="G23" s="11"/>
      <c r="H23" s="11">
        <f t="shared" si="2"/>
        <v>16.017647312947901</v>
      </c>
      <c r="I23" s="11">
        <f>'RD T1'!E22</f>
        <v>53.044983504322182</v>
      </c>
      <c r="J23" s="11">
        <f t="shared" si="5"/>
        <v>69.062630817270076</v>
      </c>
      <c r="L23" s="10" t="str">
        <f>name!D19</f>
        <v>53 Skilled construction and building trades</v>
      </c>
      <c r="M23" s="11">
        <v>158.6076510557624</v>
      </c>
      <c r="N23" s="11">
        <v>135.67707184570182</v>
      </c>
      <c r="O23" s="11">
        <v>107.17469174422024</v>
      </c>
      <c r="P23" s="11">
        <v>118.23686241812042</v>
      </c>
      <c r="Q23" s="11">
        <v>123.50666594453321</v>
      </c>
      <c r="R23" s="11"/>
      <c r="S23" s="11">
        <f t="shared" si="3"/>
        <v>16.33197420031297</v>
      </c>
      <c r="T23" s="11">
        <f>'RD T1'!T22</f>
        <v>50.549968592801996</v>
      </c>
      <c r="U23" s="11">
        <f t="shared" si="6"/>
        <v>66.881942793114973</v>
      </c>
      <c r="W23" s="10" t="str">
        <f>name!D19</f>
        <v>53 Skilled construction and building trades</v>
      </c>
      <c r="X23" s="11">
        <v>4.5364171845786654</v>
      </c>
      <c r="Y23" s="11">
        <v>6.9746826701646434</v>
      </c>
      <c r="Z23" s="11">
        <v>5.4897458251677076</v>
      </c>
      <c r="AA23" s="11">
        <v>4.1557507042385557</v>
      </c>
      <c r="AB23" s="11">
        <v>5.1754189378025437</v>
      </c>
      <c r="AC23" s="11"/>
      <c r="AD23" s="11">
        <f t="shared" si="4"/>
        <v>-0.3143268873651639</v>
      </c>
      <c r="AE23" s="11">
        <f>'RD T1'!T51</f>
        <v>2.4950149115201845</v>
      </c>
      <c r="AF23" s="11">
        <f t="shared" si="7"/>
        <v>2.1806880241550206</v>
      </c>
    </row>
    <row r="24" spans="1:32" x14ac:dyDescent="0.2">
      <c r="A24" s="10" t="str">
        <f>name!D20</f>
        <v>54 Textiles, printing and other skilled trades</v>
      </c>
      <c r="B24" s="11">
        <v>128.99613672180763</v>
      </c>
      <c r="C24" s="11">
        <v>128.95886611123217</v>
      </c>
      <c r="D24" s="11">
        <v>112.8016540450558</v>
      </c>
      <c r="E24" s="11">
        <v>122.63500480755786</v>
      </c>
      <c r="F24" s="11">
        <v>132.93713315082886</v>
      </c>
      <c r="G24" s="11"/>
      <c r="H24" s="11">
        <f t="shared" si="2"/>
        <v>20.135479105773058</v>
      </c>
      <c r="I24" s="11">
        <f>'RD T1'!E23</f>
        <v>53.122341754836519</v>
      </c>
      <c r="J24" s="11">
        <f t="shared" si="5"/>
        <v>73.25782086060957</v>
      </c>
      <c r="L24" s="10" t="str">
        <f>name!D20</f>
        <v>54 Textiles, printing and other skilled trades</v>
      </c>
      <c r="M24" s="11">
        <v>92.575904408876937</v>
      </c>
      <c r="N24" s="11">
        <v>93.743020403918692</v>
      </c>
      <c r="O24" s="11">
        <v>75.965910396276513</v>
      </c>
      <c r="P24" s="11">
        <v>84.052495441821947</v>
      </c>
      <c r="Q24" s="11">
        <v>93.454421986623856</v>
      </c>
      <c r="R24" s="11"/>
      <c r="S24" s="11">
        <f t="shared" si="3"/>
        <v>17.488511590347343</v>
      </c>
      <c r="T24" s="11">
        <f>'RD T1'!T23</f>
        <v>30.367783581387389</v>
      </c>
      <c r="U24" s="11">
        <f t="shared" si="6"/>
        <v>47.856295171734729</v>
      </c>
      <c r="W24" s="10" t="str">
        <f>name!D20</f>
        <v>54 Textiles, printing and other skilled trades</v>
      </c>
      <c r="X24" s="11">
        <v>36.420232312930608</v>
      </c>
      <c r="Y24" s="11">
        <v>35.215845707313619</v>
      </c>
      <c r="Z24" s="11">
        <v>36.835743648779186</v>
      </c>
      <c r="AA24" s="11">
        <v>38.582509365735753</v>
      </c>
      <c r="AB24" s="11">
        <v>39.482711164205064</v>
      </c>
      <c r="AC24" s="11"/>
      <c r="AD24" s="11">
        <f t="shared" si="4"/>
        <v>2.646967515425878</v>
      </c>
      <c r="AE24" s="11">
        <f>'RD T1'!T52</f>
        <v>22.754558173449123</v>
      </c>
      <c r="AF24" s="11">
        <f t="shared" si="7"/>
        <v>25.401525688875001</v>
      </c>
    </row>
    <row r="25" spans="1:32" x14ac:dyDescent="0.2">
      <c r="A25" s="10" t="str">
        <f>name!D21</f>
        <v>61 Caring personal service occupations</v>
      </c>
      <c r="B25" s="11">
        <v>253.1025125997476</v>
      </c>
      <c r="C25" s="11">
        <v>264.94392292853303</v>
      </c>
      <c r="D25" s="11">
        <v>251.29616554691617</v>
      </c>
      <c r="E25" s="11">
        <v>265.20700228313592</v>
      </c>
      <c r="F25" s="11">
        <v>278.13924167195745</v>
      </c>
      <c r="G25" s="11"/>
      <c r="H25" s="11">
        <f t="shared" si="2"/>
        <v>26.843076125041279</v>
      </c>
      <c r="I25" s="11">
        <f>'RD T1'!E24</f>
        <v>145.48742670900378</v>
      </c>
      <c r="J25" s="11">
        <f t="shared" si="5"/>
        <v>172.33050283404506</v>
      </c>
      <c r="L25" s="10" t="str">
        <f>name!D21</f>
        <v>61 Caring personal service occupations</v>
      </c>
      <c r="M25" s="11">
        <v>58.313355187465334</v>
      </c>
      <c r="N25" s="11">
        <v>64.903749658406156</v>
      </c>
      <c r="O25" s="11">
        <v>61.758323416991871</v>
      </c>
      <c r="P25" s="11">
        <v>73.484549169485518</v>
      </c>
      <c r="Q25" s="11">
        <v>83.050398964382239</v>
      </c>
      <c r="R25" s="11"/>
      <c r="S25" s="11">
        <f t="shared" si="3"/>
        <v>21.292075547390368</v>
      </c>
      <c r="T25" s="11">
        <f>'RD T1'!T24</f>
        <v>35.028288567322342</v>
      </c>
      <c r="U25" s="11">
        <f t="shared" si="6"/>
        <v>56.32036411471271</v>
      </c>
      <c r="W25" s="10" t="str">
        <f>name!D21</f>
        <v>61 Caring personal service occupations</v>
      </c>
      <c r="X25" s="11">
        <v>194.78915741228204</v>
      </c>
      <c r="Y25" s="11">
        <v>200.0401732701269</v>
      </c>
      <c r="Z25" s="11">
        <v>189.53784212992426</v>
      </c>
      <c r="AA25" s="11">
        <v>191.72245311365049</v>
      </c>
      <c r="AB25" s="11">
        <v>195.08884270757528</v>
      </c>
      <c r="AC25" s="11"/>
      <c r="AD25" s="11">
        <f t="shared" si="4"/>
        <v>5.5510005776510241</v>
      </c>
      <c r="AE25" s="11">
        <f>'RD T1'!T53</f>
        <v>110.45913814168144</v>
      </c>
      <c r="AF25" s="11">
        <f t="shared" si="7"/>
        <v>116.01013871933246</v>
      </c>
    </row>
    <row r="26" spans="1:32" x14ac:dyDescent="0.2">
      <c r="A26" s="10" t="str">
        <f>name!D22</f>
        <v>62 Leisure, travel and related personal service occupations</v>
      </c>
      <c r="B26" s="11">
        <v>100.20436237050187</v>
      </c>
      <c r="C26" s="11">
        <v>109.98690260646804</v>
      </c>
      <c r="D26" s="11">
        <v>99.896081284745406</v>
      </c>
      <c r="E26" s="11">
        <v>98.598602580646343</v>
      </c>
      <c r="F26" s="11">
        <v>105.04985723488622</v>
      </c>
      <c r="G26" s="11"/>
      <c r="H26" s="11">
        <f t="shared" si="2"/>
        <v>5.1537759501408118</v>
      </c>
      <c r="I26" s="11">
        <f>'RD T1'!E25</f>
        <v>51.710887836829208</v>
      </c>
      <c r="J26" s="11">
        <f t="shared" si="5"/>
        <v>56.86466378697002</v>
      </c>
      <c r="L26" s="10" t="str">
        <f>name!D22</f>
        <v>62 Leisure, travel and related personal service occupations</v>
      </c>
      <c r="M26" s="11">
        <v>33.625518039711586</v>
      </c>
      <c r="N26" s="11">
        <v>39.288734177655336</v>
      </c>
      <c r="O26" s="11">
        <v>37.874944664135647</v>
      </c>
      <c r="P26" s="11">
        <v>38.430459334110104</v>
      </c>
      <c r="Q26" s="11">
        <v>42.280391318526405</v>
      </c>
      <c r="R26" s="11"/>
      <c r="S26" s="11">
        <f t="shared" si="3"/>
        <v>4.405446654390758</v>
      </c>
      <c r="T26" s="11">
        <f>'RD T1'!T25</f>
        <v>17.46940279529376</v>
      </c>
      <c r="U26" s="11">
        <f t="shared" si="6"/>
        <v>21.874849449684518</v>
      </c>
      <c r="W26" s="10" t="str">
        <f>name!D22</f>
        <v>62 Leisure, travel and related personal service occupations</v>
      </c>
      <c r="X26" s="11">
        <v>66.578844330790275</v>
      </c>
      <c r="Y26" s="11">
        <v>70.698168428812693</v>
      </c>
      <c r="Z26" s="11">
        <v>62.021136620609674</v>
      </c>
      <c r="AA26" s="11">
        <v>60.168143246536225</v>
      </c>
      <c r="AB26" s="11">
        <v>62.769465916359799</v>
      </c>
      <c r="AC26" s="11"/>
      <c r="AD26" s="11">
        <f t="shared" si="4"/>
        <v>0.74832929575012486</v>
      </c>
      <c r="AE26" s="11">
        <f>'RD T1'!T54</f>
        <v>34.241485041535448</v>
      </c>
      <c r="AF26" s="11">
        <f t="shared" si="7"/>
        <v>34.989814337285573</v>
      </c>
    </row>
    <row r="27" spans="1:32" x14ac:dyDescent="0.2">
      <c r="A27" s="10" t="str">
        <f>name!D23</f>
        <v>63 Community and civil enforcement occupations</v>
      </c>
      <c r="B27" s="11">
        <v>5.9874908362809016</v>
      </c>
      <c r="C27" s="11">
        <v>5.4119636484495697</v>
      </c>
      <c r="D27" s="11">
        <v>6.6207981505724254</v>
      </c>
      <c r="E27" s="11">
        <v>5.1312763312406826</v>
      </c>
      <c r="F27" s="11">
        <v>5.4760822689049773</v>
      </c>
      <c r="G27" s="11"/>
      <c r="H27" s="11">
        <f t="shared" si="2"/>
        <v>-1.1447158816674481</v>
      </c>
      <c r="I27" s="11">
        <f>'RD T1'!E26</f>
        <v>2.8465597054074792</v>
      </c>
      <c r="J27" s="11">
        <f t="shared" si="5"/>
        <v>1.7018438237400311</v>
      </c>
      <c r="L27" s="10" t="str">
        <f>name!D23</f>
        <v>63 Community and civil enforcement occupations</v>
      </c>
      <c r="M27" s="11">
        <v>4.4329961695122142</v>
      </c>
      <c r="N27" s="11">
        <v>3.4698930600000573</v>
      </c>
      <c r="O27" s="11">
        <v>5.0525136811861087</v>
      </c>
      <c r="P27" s="11">
        <v>2.9286464402230026</v>
      </c>
      <c r="Q27" s="11">
        <v>3.3697843508615022</v>
      </c>
      <c r="R27" s="11"/>
      <c r="S27" s="11">
        <f t="shared" si="3"/>
        <v>-1.6827293303246065</v>
      </c>
      <c r="T27" s="11">
        <f>'RD T1'!T26</f>
        <v>1.4479698032062616</v>
      </c>
      <c r="U27" s="11">
        <f t="shared" si="6"/>
        <v>-0.23475952711834491</v>
      </c>
      <c r="W27" s="10" t="str">
        <f>name!D23</f>
        <v>63 Community and civil enforcement occupations</v>
      </c>
      <c r="X27" s="11">
        <v>1.554494666768693</v>
      </c>
      <c r="Y27" s="11">
        <v>1.9420705884495175</v>
      </c>
      <c r="Z27" s="11">
        <v>1.5682844693863167</v>
      </c>
      <c r="AA27" s="11">
        <v>2.202629891017676</v>
      </c>
      <c r="AB27" s="11">
        <v>2.1062979180434755</v>
      </c>
      <c r="AC27" s="11"/>
      <c r="AD27" s="11">
        <f t="shared" si="4"/>
        <v>0.53801344865715883</v>
      </c>
      <c r="AE27" s="11">
        <f>'RD T1'!T55</f>
        <v>1.3985899022012171</v>
      </c>
      <c r="AF27" s="11">
        <f t="shared" si="7"/>
        <v>1.936603350858376</v>
      </c>
    </row>
    <row r="28" spans="1:32" x14ac:dyDescent="0.2">
      <c r="A28" s="10" t="str">
        <f>name!D24</f>
        <v>71 Sales occupations</v>
      </c>
      <c r="B28" s="11">
        <v>317.69954976380137</v>
      </c>
      <c r="C28" s="11">
        <v>283.87292448742232</v>
      </c>
      <c r="D28" s="11">
        <v>277.68859705633878</v>
      </c>
      <c r="E28" s="11">
        <v>272.98753651007092</v>
      </c>
      <c r="F28" s="11">
        <v>266.75991044431692</v>
      </c>
      <c r="G28" s="11"/>
      <c r="H28" s="11">
        <f t="shared" si="2"/>
        <v>-10.928686612021863</v>
      </c>
      <c r="I28" s="11">
        <f>'RD T1'!E27</f>
        <v>123.28653235465174</v>
      </c>
      <c r="J28" s="11">
        <f t="shared" si="5"/>
        <v>112.35784574262988</v>
      </c>
      <c r="L28" s="10" t="str">
        <f>name!D24</f>
        <v>71 Sales occupations</v>
      </c>
      <c r="M28" s="11">
        <v>150.34370408597033</v>
      </c>
      <c r="N28" s="11">
        <v>142.22640822431956</v>
      </c>
      <c r="O28" s="11">
        <v>138.93044326184241</v>
      </c>
      <c r="P28" s="11">
        <v>138.0255855374223</v>
      </c>
      <c r="Q28" s="11">
        <v>139.82028676026334</v>
      </c>
      <c r="R28" s="11"/>
      <c r="S28" s="11">
        <f t="shared" si="3"/>
        <v>0.88984349842093025</v>
      </c>
      <c r="T28" s="11">
        <f>'RD T1'!T27</f>
        <v>49.562607090243255</v>
      </c>
      <c r="U28" s="11">
        <f t="shared" si="6"/>
        <v>50.452450588664185</v>
      </c>
      <c r="W28" s="10" t="str">
        <f>name!D24</f>
        <v>71 Sales occupations</v>
      </c>
      <c r="X28" s="11">
        <v>167.35584567783062</v>
      </c>
      <c r="Y28" s="11">
        <v>141.64651626310254</v>
      </c>
      <c r="Z28" s="11">
        <v>138.75815379449668</v>
      </c>
      <c r="AA28" s="11">
        <v>134.96195097264851</v>
      </c>
      <c r="AB28" s="11">
        <v>126.93962368405356</v>
      </c>
      <c r="AC28" s="11"/>
      <c r="AD28" s="11">
        <f t="shared" si="4"/>
        <v>-11.81853011044312</v>
      </c>
      <c r="AE28" s="11">
        <f>'RD T1'!T56</f>
        <v>73.723925264408479</v>
      </c>
      <c r="AF28" s="11">
        <f t="shared" si="7"/>
        <v>61.905395153965358</v>
      </c>
    </row>
    <row r="29" spans="1:32" x14ac:dyDescent="0.2">
      <c r="A29" s="10" t="str">
        <f>name!D25</f>
        <v>72 Customer service occupations</v>
      </c>
      <c r="B29" s="11">
        <v>78.177419451183155</v>
      </c>
      <c r="C29" s="11">
        <v>84.488294169205062</v>
      </c>
      <c r="D29" s="11">
        <v>84.562891433321937</v>
      </c>
      <c r="E29" s="11">
        <v>94.070042317036538</v>
      </c>
      <c r="F29" s="11">
        <v>100.01592944676869</v>
      </c>
      <c r="G29" s="11"/>
      <c r="H29" s="11">
        <f t="shared" si="2"/>
        <v>15.453038013446758</v>
      </c>
      <c r="I29" s="11">
        <f>'RD T1'!E28</f>
        <v>43.358809166214776</v>
      </c>
      <c r="J29" s="11">
        <f t="shared" si="5"/>
        <v>58.811847179661534</v>
      </c>
      <c r="L29" s="10" t="str">
        <f>name!D25</f>
        <v>72 Customer service occupations</v>
      </c>
      <c r="M29" s="11">
        <v>29.022223762872908</v>
      </c>
      <c r="N29" s="11">
        <v>27.328458402454313</v>
      </c>
      <c r="O29" s="11">
        <v>31.142374209641577</v>
      </c>
      <c r="P29" s="11">
        <v>37.799336169066954</v>
      </c>
      <c r="Q29" s="11">
        <v>41.33713151848729</v>
      </c>
      <c r="R29" s="11"/>
      <c r="S29" s="11">
        <f t="shared" si="3"/>
        <v>10.194757308845713</v>
      </c>
      <c r="T29" s="11">
        <f>'RD T1'!T28</f>
        <v>13.128360325869947</v>
      </c>
      <c r="U29" s="11">
        <f t="shared" si="6"/>
        <v>23.323117634715658</v>
      </c>
      <c r="W29" s="10" t="str">
        <f>name!D25</f>
        <v>72 Customer service occupations</v>
      </c>
      <c r="X29" s="11">
        <v>49.155195688310279</v>
      </c>
      <c r="Y29" s="11">
        <v>57.159835766750781</v>
      </c>
      <c r="Z29" s="11">
        <v>53.420517223680356</v>
      </c>
      <c r="AA29" s="11">
        <v>56.270706147969562</v>
      </c>
      <c r="AB29" s="11">
        <v>58.678797928281391</v>
      </c>
      <c r="AC29" s="11"/>
      <c r="AD29" s="11">
        <f t="shared" si="4"/>
        <v>5.2582807046010345</v>
      </c>
      <c r="AE29" s="11">
        <f>'RD T1'!T57</f>
        <v>30.230448840344824</v>
      </c>
      <c r="AF29" s="11">
        <f t="shared" si="7"/>
        <v>35.488729544945855</v>
      </c>
    </row>
    <row r="30" spans="1:32" x14ac:dyDescent="0.2">
      <c r="A30" s="10" t="str">
        <f>name!D26</f>
        <v>81 Process, plant and machine operatives</v>
      </c>
      <c r="B30" s="11">
        <v>35.441770143492811</v>
      </c>
      <c r="C30" s="11">
        <v>33.973546083283395</v>
      </c>
      <c r="D30" s="11">
        <v>31.307403594994803</v>
      </c>
      <c r="E30" s="11">
        <v>34.603334354020888</v>
      </c>
      <c r="F30" s="11">
        <v>36.705745393517553</v>
      </c>
      <c r="G30" s="11"/>
      <c r="H30" s="11">
        <f t="shared" si="2"/>
        <v>5.3983417985227504</v>
      </c>
      <c r="I30" s="11">
        <f>'RD T1'!E29</f>
        <v>14.618197690723866</v>
      </c>
      <c r="J30" s="11">
        <f t="shared" si="5"/>
        <v>20.016539489246618</v>
      </c>
      <c r="L30" s="10" t="str">
        <f>name!D26</f>
        <v>81 Process, plant and machine operatives</v>
      </c>
      <c r="M30" s="11">
        <v>27.056816298253676</v>
      </c>
      <c r="N30" s="11">
        <v>25.668164575387848</v>
      </c>
      <c r="O30" s="11">
        <v>22.992051741808439</v>
      </c>
      <c r="P30" s="11">
        <v>24.103392807985678</v>
      </c>
      <c r="Q30" s="11">
        <v>24.258805190219714</v>
      </c>
      <c r="R30" s="11"/>
      <c r="S30" s="11">
        <f t="shared" si="3"/>
        <v>1.2667534484112757</v>
      </c>
      <c r="T30" s="11">
        <f>'RD T1'!T29</f>
        <v>8.940588942466686</v>
      </c>
      <c r="U30" s="11">
        <f t="shared" si="6"/>
        <v>10.207342390877962</v>
      </c>
      <c r="W30" s="10" t="str">
        <f>name!D26</f>
        <v>81 Process, plant and machine operatives</v>
      </c>
      <c r="X30" s="11">
        <v>8.3849538452390835</v>
      </c>
      <c r="Y30" s="11">
        <v>8.3053815078954969</v>
      </c>
      <c r="Z30" s="11">
        <v>8.3153518531863373</v>
      </c>
      <c r="AA30" s="11">
        <v>10.499941546035267</v>
      </c>
      <c r="AB30" s="11">
        <v>12.446940203297849</v>
      </c>
      <c r="AC30" s="11"/>
      <c r="AD30" s="11">
        <f t="shared" si="4"/>
        <v>4.131588350111512</v>
      </c>
      <c r="AE30" s="11">
        <f>'RD T1'!T58</f>
        <v>5.6776087482571791</v>
      </c>
      <c r="AF30" s="11">
        <f t="shared" si="7"/>
        <v>9.809197098368692</v>
      </c>
    </row>
    <row r="31" spans="1:32" x14ac:dyDescent="0.2">
      <c r="A31" s="10" t="str">
        <f>name!D27</f>
        <v>82 Transport and mobile machine drivers and operatives</v>
      </c>
      <c r="B31" s="11">
        <v>182.28942507528441</v>
      </c>
      <c r="C31" s="11">
        <v>206.44915707835781</v>
      </c>
      <c r="D31" s="11">
        <v>183.72322413891223</v>
      </c>
      <c r="E31" s="11">
        <v>196.60538046250599</v>
      </c>
      <c r="F31" s="11">
        <v>191.10353136831088</v>
      </c>
      <c r="G31" s="11"/>
      <c r="H31" s="11">
        <f t="shared" si="2"/>
        <v>7.3803072293986531</v>
      </c>
      <c r="I31" s="11">
        <f>'RD T1'!E30</f>
        <v>103.07433250804539</v>
      </c>
      <c r="J31" s="11">
        <f t="shared" si="5"/>
        <v>110.45463973744404</v>
      </c>
      <c r="L31" s="10" t="str">
        <f>name!D27</f>
        <v>82 Transport and mobile machine drivers and operatives</v>
      </c>
      <c r="M31" s="11">
        <v>170.28426087506756</v>
      </c>
      <c r="N31" s="11">
        <v>195.80084449594361</v>
      </c>
      <c r="O31" s="11">
        <v>172.29253009760458</v>
      </c>
      <c r="P31" s="11">
        <v>181.15749509441474</v>
      </c>
      <c r="Q31" s="11">
        <v>174.26795410465405</v>
      </c>
      <c r="R31" s="11"/>
      <c r="S31" s="11">
        <f t="shared" si="3"/>
        <v>1.9754240070494689</v>
      </c>
      <c r="T31" s="11">
        <f>'RD T1'!T30</f>
        <v>93.808096057249173</v>
      </c>
      <c r="U31" s="11">
        <f t="shared" si="6"/>
        <v>95.783520064298642</v>
      </c>
      <c r="W31" s="10" t="str">
        <f>name!D27</f>
        <v>82 Transport and mobile machine drivers and operatives</v>
      </c>
      <c r="X31" s="11">
        <v>12.005164200216957</v>
      </c>
      <c r="Y31" s="11">
        <v>10.648312582414157</v>
      </c>
      <c r="Z31" s="11">
        <v>11.430694041307634</v>
      </c>
      <c r="AA31" s="11">
        <v>15.447885368091161</v>
      </c>
      <c r="AB31" s="11">
        <v>16.835577263656781</v>
      </c>
      <c r="AC31" s="11"/>
      <c r="AD31" s="11">
        <f t="shared" si="4"/>
        <v>5.404883222349147</v>
      </c>
      <c r="AE31" s="11">
        <f>'RD T1'!T59</f>
        <v>9.2662364507962263</v>
      </c>
      <c r="AF31" s="11">
        <f t="shared" si="7"/>
        <v>14.671119673145373</v>
      </c>
    </row>
    <row r="32" spans="1:32" x14ac:dyDescent="0.2">
      <c r="A32" s="10" t="str">
        <f>name!D28</f>
        <v>91 Elementary trades and related occupations</v>
      </c>
      <c r="B32" s="11">
        <v>44.128253668782314</v>
      </c>
      <c r="C32" s="11">
        <v>40.010343138735685</v>
      </c>
      <c r="D32" s="11">
        <v>35.63405101714865</v>
      </c>
      <c r="E32" s="11">
        <v>69.512805914709389</v>
      </c>
      <c r="F32" s="11">
        <v>77.782022381100376</v>
      </c>
      <c r="G32" s="11"/>
      <c r="H32" s="11">
        <f t="shared" si="2"/>
        <v>42.147971363951726</v>
      </c>
      <c r="I32" s="11">
        <f>'RD T1'!E31</f>
        <v>32.428012801974802</v>
      </c>
      <c r="J32" s="11">
        <f t="shared" si="5"/>
        <v>74.575984165926528</v>
      </c>
      <c r="L32" s="10" t="str">
        <f>name!D28</f>
        <v>91 Elementary trades and related occupations</v>
      </c>
      <c r="M32" s="11">
        <v>35.570241048030105</v>
      </c>
      <c r="N32" s="11">
        <v>32.952387982311166</v>
      </c>
      <c r="O32" s="11">
        <v>29.352931162900415</v>
      </c>
      <c r="P32" s="11">
        <v>40.9947135032765</v>
      </c>
      <c r="Q32" s="11">
        <v>42.616857472054932</v>
      </c>
      <c r="R32" s="11"/>
      <c r="S32" s="11">
        <f t="shared" si="3"/>
        <v>13.263926309154517</v>
      </c>
      <c r="T32" s="11">
        <f>'RD T1'!T31</f>
        <v>14.054126331356139</v>
      </c>
      <c r="U32" s="11">
        <f t="shared" si="6"/>
        <v>27.318052640510658</v>
      </c>
      <c r="W32" s="10" t="str">
        <f>name!D28</f>
        <v>91 Elementary trades and related occupations</v>
      </c>
      <c r="X32" s="11">
        <v>8.558012620752244</v>
      </c>
      <c r="Y32" s="11">
        <v>7.0579551564245326</v>
      </c>
      <c r="Z32" s="11">
        <v>6.2811198542482627</v>
      </c>
      <c r="AA32" s="11">
        <v>28.518092411432864</v>
      </c>
      <c r="AB32" s="11">
        <v>35.165164909045487</v>
      </c>
      <c r="AC32" s="11"/>
      <c r="AD32" s="11">
        <f t="shared" si="4"/>
        <v>28.884045054797223</v>
      </c>
      <c r="AE32" s="11">
        <f>'RD T1'!T60</f>
        <v>18.373886470618658</v>
      </c>
      <c r="AF32" s="11">
        <f t="shared" si="7"/>
        <v>47.257931525415884</v>
      </c>
    </row>
    <row r="33" spans="1:32" x14ac:dyDescent="0.2">
      <c r="A33" s="10" t="str">
        <f>name!D29</f>
        <v>92 Elementary administration and service occupations</v>
      </c>
      <c r="B33" s="11">
        <v>502.2412887622167</v>
      </c>
      <c r="C33" s="11">
        <v>531.13763014281199</v>
      </c>
      <c r="D33" s="11">
        <v>487.12499268773195</v>
      </c>
      <c r="E33" s="11">
        <v>452.56688590552847</v>
      </c>
      <c r="F33" s="11">
        <v>440.00229594785259</v>
      </c>
      <c r="G33" s="11"/>
      <c r="H33" s="11">
        <f t="shared" ref="H33" si="8">F33-D33</f>
        <v>-47.122696739879359</v>
      </c>
      <c r="I33" s="11">
        <f>'RD T1'!E32</f>
        <v>228.67393673215474</v>
      </c>
      <c r="J33" s="11">
        <f>SUM(H33:I33)</f>
        <v>181.55123999227538</v>
      </c>
      <c r="L33" s="10" t="str">
        <f>name!D29</f>
        <v>92 Elementary administration and service occupations</v>
      </c>
      <c r="M33" s="11">
        <v>246.96802016831606</v>
      </c>
      <c r="N33" s="11">
        <v>253.72687610629418</v>
      </c>
      <c r="O33" s="11">
        <v>242.9458516189253</v>
      </c>
      <c r="P33" s="11">
        <v>238.37769383809947</v>
      </c>
      <c r="Q33" s="11">
        <v>231.13031669029289</v>
      </c>
      <c r="R33" s="11"/>
      <c r="S33" s="11">
        <f t="shared" ref="S33" si="9">Q33-O33</f>
        <v>-11.815534928632417</v>
      </c>
      <c r="T33" s="11">
        <f>'RD T1'!T32</f>
        <v>100.42228504755114</v>
      </c>
      <c r="U33" s="11">
        <f t="shared" ref="U33" si="10">SUM(S33:T33)</f>
        <v>88.606750118918725</v>
      </c>
      <c r="W33" s="10" t="str">
        <f>name!D29</f>
        <v>92 Elementary administration and service occupations</v>
      </c>
      <c r="X33" s="11">
        <v>255.27326859390021</v>
      </c>
      <c r="Y33" s="11">
        <v>277.41075403651763</v>
      </c>
      <c r="Z33" s="11">
        <v>244.17914106880679</v>
      </c>
      <c r="AA33" s="11">
        <v>214.18919206742888</v>
      </c>
      <c r="AB33" s="11">
        <v>208.87197925756018</v>
      </c>
      <c r="AC33" s="11"/>
      <c r="AD33" s="11">
        <f t="shared" ref="AD33" si="11">AB33-Z33</f>
        <v>-35.307161811246601</v>
      </c>
      <c r="AE33" s="11">
        <f>'RD T1'!T61</f>
        <v>128.25165168460364</v>
      </c>
      <c r="AF33" s="11">
        <f t="shared" ref="AF33" si="12">SUM(AD33:AE33)</f>
        <v>92.944489873357043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5578.8839999999991</v>
      </c>
      <c r="C35" s="34">
        <f>SUM(C8:C33)</f>
        <v>5975.063000000001</v>
      </c>
      <c r="D35" s="34">
        <f>SUM(D8:D33)</f>
        <v>5942.4599999999991</v>
      </c>
      <c r="E35" s="34">
        <f>SUM(E8:E33)</f>
        <v>6184.7060000000001</v>
      </c>
      <c r="F35" s="34">
        <f>SUM(F8:F33)</f>
        <v>6485.7840000000024</v>
      </c>
      <c r="G35" s="11"/>
      <c r="H35" s="34">
        <f>F35-D35</f>
        <v>543.32400000000325</v>
      </c>
      <c r="I35" s="34">
        <f>SUM(I8:I33)</f>
        <v>3035.6931334052406</v>
      </c>
      <c r="J35" s="34">
        <f>SUM(J8:J33)</f>
        <v>3579.0171334052429</v>
      </c>
      <c r="L35" s="231" t="str">
        <f>name!D3</f>
        <v>All occupations</v>
      </c>
      <c r="M35" s="34">
        <f>SUM(M8:M33)</f>
        <v>2951.4806055068152</v>
      </c>
      <c r="N35" s="34">
        <f>SUM(N8:N33)</f>
        <v>3164.4880094074942</v>
      </c>
      <c r="O35" s="34">
        <f>SUM(O8:O33)</f>
        <v>3115.6275375689406</v>
      </c>
      <c r="P35" s="34">
        <f>SUM(P8:P33)</f>
        <v>3251.2604092594229</v>
      </c>
      <c r="Q35" s="34">
        <f>SUM(Q8:Q33)</f>
        <v>3408.9371590098353</v>
      </c>
      <c r="R35" s="11"/>
      <c r="S35" s="34">
        <f>Q35-O35</f>
        <v>293.30962144089472</v>
      </c>
      <c r="T35" s="34">
        <f>SUM(T8:T33)</f>
        <v>1360.2818412632655</v>
      </c>
      <c r="U35" s="34">
        <f>SUM(U8:U33)</f>
        <v>1653.5914627041589</v>
      </c>
      <c r="W35" s="231" t="str">
        <f>name!D3</f>
        <v>All occupations</v>
      </c>
      <c r="X35" s="34">
        <f>SUM(X8:X33)</f>
        <v>2627.4033944931825</v>
      </c>
      <c r="Y35" s="34">
        <f>SUM(Y8:Y33)</f>
        <v>2810.5749905925077</v>
      </c>
      <c r="Z35" s="34">
        <f>SUM(Z8:Z33)</f>
        <v>2826.832462431058</v>
      </c>
      <c r="AA35" s="34">
        <f>SUM(AA8:AA33)</f>
        <v>2933.445590740575</v>
      </c>
      <c r="AB35" s="34">
        <f>SUM(AB8:AB33)</f>
        <v>3076.8468409901666</v>
      </c>
      <c r="AC35" s="11"/>
      <c r="AD35" s="34">
        <f t="shared" ref="AD35" si="13">AB35-Z35</f>
        <v>250.01437855910854</v>
      </c>
      <c r="AE35" s="34">
        <f>SUM(AE8:AE33)</f>
        <v>1675.4112921419755</v>
      </c>
      <c r="AF35" s="34">
        <f>SUM(AF8:AF33)</f>
        <v>1925.4256707010834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London (Continued)</v>
      </c>
      <c r="L38" s="19" t="str">
        <f>CONCATENATE(L$1," (Continued)")</f>
        <v>Occupation Table 2.1  Males: Employment Change by Occupation (SOC 2020) and Replacement Demand, 2015-2035, Greater London (Continued)</v>
      </c>
      <c r="W38" s="19" t="str">
        <f>CONCATENATE(W$1," (Continued)")</f>
        <v>Occupation Table 2.2  Females: Employment Change by Occupation (SOC 2020) and Replacement Demand, 2015-2035, Greater London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7.8869589569272245</v>
      </c>
      <c r="C45" s="173">
        <f t="shared" si="20"/>
        <v>8.7681041907650386</v>
      </c>
      <c r="D45" s="173">
        <f t="shared" si="20"/>
        <v>8.8974779147927805</v>
      </c>
      <c r="E45" s="173">
        <f t="shared" si="20"/>
        <v>7.9225114391769491</v>
      </c>
      <c r="F45" s="173">
        <f t="shared" si="20"/>
        <v>8.0756169701004925</v>
      </c>
      <c r="H45" s="68">
        <f t="shared" ref="H45:H70" si="21">IF(D8&gt;0,(H8/D8)*100,0)</f>
        <v>-0.93847550012261194</v>
      </c>
      <c r="I45" s="69">
        <f t="shared" ref="I45:I70" si="22">IF(D8&gt;0,I8/D8*100,0)</f>
        <v>49.461031894699047</v>
      </c>
      <c r="J45" s="69">
        <f t="shared" ref="J45:J70" si="23">IF(D8&gt;0,(J8/D8)*100,0)</f>
        <v>48.522556394576441</v>
      </c>
      <c r="L45" t="str">
        <f t="shared" ref="L45:L70" si="24">L8</f>
        <v>11 Corporate managers and directors</v>
      </c>
      <c r="M45" s="173">
        <f t="shared" ref="M45:Q45" si="25">M8/M$35*100</f>
        <v>9.8243848615408904</v>
      </c>
      <c r="N45" s="173">
        <f t="shared" si="25"/>
        <v>10.59816316871145</v>
      </c>
      <c r="O45" s="173">
        <f t="shared" si="25"/>
        <v>10.711869034998529</v>
      </c>
      <c r="P45" s="173">
        <f t="shared" si="25"/>
        <v>9.0916524390429831</v>
      </c>
      <c r="Q45" s="173">
        <f t="shared" si="25"/>
        <v>8.95449257152619</v>
      </c>
      <c r="S45" s="68">
        <f t="shared" ref="S45:S70" si="26">IF(O8&gt;0,(S8/O8)*100,0)</f>
        <v>-8.5362111360795563</v>
      </c>
      <c r="T45" s="69">
        <f t="shared" ref="T45:T70" si="27">IF(O8&gt;0,T8/O8*100,0)</f>
        <v>43.023538755390319</v>
      </c>
      <c r="U45" s="69">
        <f t="shared" ref="U45:U70" si="28">IF(O8&gt;0,(U8/O8)*100,0)</f>
        <v>34.487327619310769</v>
      </c>
      <c r="W45" t="str">
        <f t="shared" ref="W45:W70" si="29">W8</f>
        <v>11 Corporate managers and directors</v>
      </c>
      <c r="X45" s="173">
        <f t="shared" ref="X45:AB45" si="30">X8/X$35*100</f>
        <v>5.7105611513756678</v>
      </c>
      <c r="Y45" s="173">
        <f t="shared" si="30"/>
        <v>6.7076006597779072</v>
      </c>
      <c r="Z45" s="173">
        <f t="shared" si="30"/>
        <v>6.89772482961272</v>
      </c>
      <c r="AA45" s="173">
        <f t="shared" si="30"/>
        <v>6.6267035817874254</v>
      </c>
      <c r="AB45" s="173">
        <f t="shared" si="30"/>
        <v>7.1018825430456092</v>
      </c>
      <c r="AD45" s="68">
        <f t="shared" ref="AD45:AD70" si="31">IF(Z8&gt;0,(AD8/Z8)*100,0)</f>
        <v>12.065885922355566</v>
      </c>
      <c r="AE45" s="69">
        <f t="shared" ref="AE45:AE70" si="32">IF(Z8&gt;0,AE8/Z8*100,0)</f>
        <v>60.479510484833554</v>
      </c>
      <c r="AF45" s="69">
        <f t="shared" ref="AF45:AF70" si="33">IF(Z8&gt;0,(AF8/Z8)*100,0)</f>
        <v>72.545396407189116</v>
      </c>
    </row>
    <row r="46" spans="1:32" x14ac:dyDescent="0.2">
      <c r="A46" t="str">
        <f t="shared" si="19"/>
        <v>12 Other managers and proprietors</v>
      </c>
      <c r="B46" s="173">
        <f t="shared" si="20"/>
        <v>3.3509624845656769</v>
      </c>
      <c r="C46" s="173">
        <f t="shared" si="20"/>
        <v>3.3716501450018357</v>
      </c>
      <c r="D46" s="173">
        <f t="shared" si="20"/>
        <v>3.3439353952232569</v>
      </c>
      <c r="E46" s="173">
        <f t="shared" si="20"/>
        <v>3.417068681441318</v>
      </c>
      <c r="F46" s="173">
        <f t="shared" si="20"/>
        <v>3.5577590544120961</v>
      </c>
      <c r="H46" s="68">
        <f t="shared" si="21"/>
        <v>16.122096535829318</v>
      </c>
      <c r="I46" s="69">
        <f t="shared" si="22"/>
        <v>61.032042472754497</v>
      </c>
      <c r="J46" s="69">
        <f t="shared" si="23"/>
        <v>77.154139008583826</v>
      </c>
      <c r="L46" t="str">
        <f t="shared" si="24"/>
        <v>12 Other managers and proprietors</v>
      </c>
      <c r="M46" s="173">
        <f t="shared" ref="M46:Q46" si="34">M9/M$35*100</f>
        <v>3.9699318258427061</v>
      </c>
      <c r="N46" s="173">
        <f t="shared" si="34"/>
        <v>4.0127819372355384</v>
      </c>
      <c r="O46" s="173">
        <f t="shared" si="34"/>
        <v>3.9165346070490026</v>
      </c>
      <c r="P46" s="173">
        <f t="shared" si="34"/>
        <v>4.33037608743345</v>
      </c>
      <c r="Q46" s="173">
        <f t="shared" si="34"/>
        <v>4.5319688707747598</v>
      </c>
      <c r="S46" s="68">
        <f t="shared" si="26"/>
        <v>26.607202119138385</v>
      </c>
      <c r="T46" s="69">
        <f t="shared" si="27"/>
        <v>61.017057699882727</v>
      </c>
      <c r="U46" s="69">
        <f t="shared" si="28"/>
        <v>87.62425981902112</v>
      </c>
      <c r="W46" t="str">
        <f t="shared" si="29"/>
        <v>12 Other managers and proprietors</v>
      </c>
      <c r="X46" s="173">
        <f t="shared" ref="X46:AB46" si="35">X9/X$35*100</f>
        <v>2.655646337067556</v>
      </c>
      <c r="Y46" s="173">
        <f t="shared" si="35"/>
        <v>2.6497858020241827</v>
      </c>
      <c r="Z46" s="173">
        <f t="shared" si="35"/>
        <v>2.7128382587412716</v>
      </c>
      <c r="AA46" s="173">
        <f t="shared" si="35"/>
        <v>2.404811893737969</v>
      </c>
      <c r="AB46" s="173">
        <f t="shared" si="35"/>
        <v>2.4784007973068878</v>
      </c>
      <c r="AD46" s="68">
        <f t="shared" si="31"/>
        <v>-0.56175584799966316</v>
      </c>
      <c r="AE46" s="69">
        <f t="shared" si="32"/>
        <v>61.055886175291498</v>
      </c>
      <c r="AF46" s="69">
        <f t="shared" si="33"/>
        <v>60.494130327291828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6.1270794335982997</v>
      </c>
      <c r="C47" s="173">
        <f t="shared" si="20"/>
        <v>6.7949554892263873</v>
      </c>
      <c r="D47" s="173">
        <f t="shared" si="20"/>
        <v>7.1298520356068833</v>
      </c>
      <c r="E47" s="173">
        <f t="shared" si="20"/>
        <v>8.7727914417334709</v>
      </c>
      <c r="F47" s="173">
        <f t="shared" si="20"/>
        <v>9.5370187007863407</v>
      </c>
      <c r="H47" s="68">
        <f t="shared" si="21"/>
        <v>45.991755565611484</v>
      </c>
      <c r="I47" s="69">
        <f t="shared" si="22"/>
        <v>51.452033484259495</v>
      </c>
      <c r="J47" s="69">
        <f t="shared" si="23"/>
        <v>97.443789049870986</v>
      </c>
      <c r="L47" t="str">
        <f t="shared" si="24"/>
        <v>21 Science, research, engineering and technology professionals</v>
      </c>
      <c r="M47" s="173">
        <f t="shared" ref="M47:Q47" si="36">M10/M$35*100</f>
        <v>8.4807410580503841</v>
      </c>
      <c r="N47" s="173">
        <f t="shared" si="36"/>
        <v>9.5612997248680074</v>
      </c>
      <c r="O47" s="173">
        <f t="shared" si="36"/>
        <v>9.5606600795326653</v>
      </c>
      <c r="P47" s="173">
        <f t="shared" si="36"/>
        <v>11.365227353215007</v>
      </c>
      <c r="Q47" s="173">
        <f t="shared" si="36"/>
        <v>12.206136241113775</v>
      </c>
      <c r="S47" s="68">
        <f t="shared" si="26"/>
        <v>39.68951108189556</v>
      </c>
      <c r="T47" s="69">
        <f t="shared" si="27"/>
        <v>42.401937477849124</v>
      </c>
      <c r="U47" s="69">
        <f t="shared" si="28"/>
        <v>82.091448559744691</v>
      </c>
      <c r="W47" t="str">
        <f t="shared" si="29"/>
        <v>21 Science, research, engineering and technology professionals</v>
      </c>
      <c r="X47" s="173">
        <f t="shared" ref="X47:AB47" si="37">X10/X$35*100</f>
        <v>3.4831052912736618</v>
      </c>
      <c r="Y47" s="173">
        <f t="shared" si="37"/>
        <v>3.6802678566661986</v>
      </c>
      <c r="Z47" s="173">
        <f t="shared" si="37"/>
        <v>4.450707593602667</v>
      </c>
      <c r="AA47" s="173">
        <f t="shared" si="37"/>
        <v>5.8994863192019968</v>
      </c>
      <c r="AB47" s="173">
        <f t="shared" si="37"/>
        <v>6.5798178925527449</v>
      </c>
      <c r="AD47" s="68">
        <f t="shared" si="31"/>
        <v>60.912810369402635</v>
      </c>
      <c r="AE47" s="69">
        <f t="shared" si="32"/>
        <v>72.878840844737951</v>
      </c>
      <c r="AF47" s="69">
        <f t="shared" si="33"/>
        <v>133.79165121414059</v>
      </c>
    </row>
    <row r="48" spans="1:32" x14ac:dyDescent="0.2">
      <c r="A48" t="str">
        <f t="shared" si="19"/>
        <v>22 Health professionals</v>
      </c>
      <c r="B48" s="173">
        <f t="shared" si="20"/>
        <v>4.5479551871869193</v>
      </c>
      <c r="C48" s="173">
        <f t="shared" si="20"/>
        <v>4.9073995761375855</v>
      </c>
      <c r="D48" s="173">
        <f t="shared" si="20"/>
        <v>4.889106357444958</v>
      </c>
      <c r="E48" s="173">
        <f t="shared" si="20"/>
        <v>4.5873519080102101</v>
      </c>
      <c r="F48" s="173">
        <f t="shared" si="20"/>
        <v>4.416846826957646</v>
      </c>
      <c r="H48" s="68">
        <f t="shared" si="21"/>
        <v>-1.3995113075426582</v>
      </c>
      <c r="I48" s="69">
        <f t="shared" si="22"/>
        <v>51.336143343752738</v>
      </c>
      <c r="J48" s="69">
        <f t="shared" si="23"/>
        <v>49.936632036210085</v>
      </c>
      <c r="L48" t="str">
        <f t="shared" si="24"/>
        <v>22 Health professionals</v>
      </c>
      <c r="M48" s="173">
        <f t="shared" ref="M48:Q48" si="38">M11/M$35*100</f>
        <v>1.9794445494725852</v>
      </c>
      <c r="N48" s="173">
        <f t="shared" si="38"/>
        <v>2.2922800850521465</v>
      </c>
      <c r="O48" s="173">
        <f t="shared" si="38"/>
        <v>2.6315896620900121</v>
      </c>
      <c r="P48" s="173">
        <f t="shared" si="38"/>
        <v>2.5014594413263262</v>
      </c>
      <c r="Q48" s="173">
        <f t="shared" si="38"/>
        <v>2.4497749606138002</v>
      </c>
      <c r="S48" s="68">
        <f t="shared" si="26"/>
        <v>1.8547955672534329</v>
      </c>
      <c r="T48" s="69">
        <f t="shared" si="27"/>
        <v>37.616317569050132</v>
      </c>
      <c r="U48" s="69">
        <f t="shared" si="28"/>
        <v>39.471113136303558</v>
      </c>
      <c r="W48" t="str">
        <f t="shared" si="29"/>
        <v>22 Health professionals</v>
      </c>
      <c r="X48" s="173">
        <f t="shared" ref="X48:AB48" si="39">X11/X$35*100</f>
        <v>7.4332789057071604</v>
      </c>
      <c r="Y48" s="173">
        <f t="shared" si="39"/>
        <v>7.8518199528958288</v>
      </c>
      <c r="Z48" s="173">
        <f t="shared" si="39"/>
        <v>7.3772556468162653</v>
      </c>
      <c r="AA48" s="173">
        <f t="shared" si="39"/>
        <v>6.8992337497285252</v>
      </c>
      <c r="AB48" s="173">
        <f t="shared" si="39"/>
        <v>6.596228748179449</v>
      </c>
      <c r="AD48" s="68">
        <f t="shared" si="31"/>
        <v>-2.6789730532411369</v>
      </c>
      <c r="AE48" s="69">
        <f t="shared" si="32"/>
        <v>56.730223530943377</v>
      </c>
      <c r="AF48" s="69">
        <f t="shared" si="33"/>
        <v>54.051250477702254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6.1466376711229715</v>
      </c>
      <c r="C49" s="173">
        <f t="shared" si="20"/>
        <v>5.8238986064319969</v>
      </c>
      <c r="D49" s="173">
        <f t="shared" si="20"/>
        <v>6.2533578025092362</v>
      </c>
      <c r="E49" s="173">
        <f t="shared" si="20"/>
        <v>5.8401858044130259</v>
      </c>
      <c r="F49" s="173">
        <f t="shared" si="20"/>
        <v>5.9024122893661453</v>
      </c>
      <c r="H49" s="68">
        <f t="shared" si="21"/>
        <v>3.0178489338252295</v>
      </c>
      <c r="I49" s="69">
        <f t="shared" si="22"/>
        <v>51.048754631959589</v>
      </c>
      <c r="J49" s="69">
        <f t="shared" si="23"/>
        <v>54.066603565784824</v>
      </c>
      <c r="L49" t="str">
        <f t="shared" si="24"/>
        <v>23 Teaching and other educational professionals</v>
      </c>
      <c r="M49" s="173">
        <f t="shared" ref="M49:Q49" si="40">M12/M$35*100</f>
        <v>3.8649632716028322</v>
      </c>
      <c r="N49" s="173">
        <f t="shared" si="40"/>
        <v>3.474121783676646</v>
      </c>
      <c r="O49" s="173">
        <f t="shared" si="40"/>
        <v>3.9100065688724159</v>
      </c>
      <c r="P49" s="173">
        <f t="shared" si="40"/>
        <v>3.8234964409292527</v>
      </c>
      <c r="Q49" s="173">
        <f t="shared" si="40"/>
        <v>3.87770572433161</v>
      </c>
      <c r="S49" s="68">
        <f t="shared" si="26"/>
        <v>8.5102645940563235</v>
      </c>
      <c r="T49" s="69">
        <f t="shared" si="27"/>
        <v>44.499169635876157</v>
      </c>
      <c r="U49" s="69">
        <f t="shared" si="28"/>
        <v>53.009434229932481</v>
      </c>
      <c r="W49" t="str">
        <f t="shared" si="29"/>
        <v>23 Teaching and other educational professionals</v>
      </c>
      <c r="X49" s="173">
        <f t="shared" ref="X49:AB49" si="41">X12/X$35*100</f>
        <v>8.7097453204392838</v>
      </c>
      <c r="Y49" s="173">
        <f t="shared" si="41"/>
        <v>8.4695638547466832</v>
      </c>
      <c r="Z49" s="173">
        <f t="shared" si="41"/>
        <v>8.8361106648547487</v>
      </c>
      <c r="AA49" s="173">
        <f t="shared" si="41"/>
        <v>8.0753669531501568</v>
      </c>
      <c r="AB49" s="173">
        <f t="shared" si="41"/>
        <v>8.1456495391657473</v>
      </c>
      <c r="AD49" s="68">
        <f t="shared" si="31"/>
        <v>0.33914200460419097</v>
      </c>
      <c r="AE49" s="69">
        <f t="shared" si="32"/>
        <v>54.243053788806826</v>
      </c>
      <c r="AF49" s="69">
        <f t="shared" si="33"/>
        <v>54.582195793411024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10.388489766175644</v>
      </c>
      <c r="C50" s="173">
        <f t="shared" si="20"/>
        <v>11.641078184216932</v>
      </c>
      <c r="D50" s="173">
        <f t="shared" si="20"/>
        <v>12.317754172191368</v>
      </c>
      <c r="E50" s="173">
        <f t="shared" si="20"/>
        <v>12.742099838512477</v>
      </c>
      <c r="F50" s="173">
        <f t="shared" si="20"/>
        <v>13.170816567971775</v>
      </c>
      <c r="H50" s="68">
        <f t="shared" si="21"/>
        <v>16.701753799407232</v>
      </c>
      <c r="I50" s="69">
        <f t="shared" si="22"/>
        <v>52.544562883750501</v>
      </c>
      <c r="J50" s="69">
        <f t="shared" si="23"/>
        <v>69.24631668315773</v>
      </c>
      <c r="L50" t="str">
        <f t="shared" si="24"/>
        <v>24 Business, media and public service professionals</v>
      </c>
      <c r="M50" s="173">
        <f t="shared" ref="M50:Q50" si="42">M13/M$35*100</f>
        <v>11.31766158039448</v>
      </c>
      <c r="N50" s="173">
        <f t="shared" si="42"/>
        <v>12.438932758190022</v>
      </c>
      <c r="O50" s="173">
        <f t="shared" si="42"/>
        <v>12.968612406890479</v>
      </c>
      <c r="P50" s="173">
        <f t="shared" si="42"/>
        <v>13.491713258579392</v>
      </c>
      <c r="Q50" s="173">
        <f t="shared" si="42"/>
        <v>13.762071023249586</v>
      </c>
      <c r="S50" s="68">
        <f t="shared" si="26"/>
        <v>16.108428189843437</v>
      </c>
      <c r="T50" s="69">
        <f t="shared" si="27"/>
        <v>46.765253786467234</v>
      </c>
      <c r="U50" s="69">
        <f t="shared" si="28"/>
        <v>62.873681976310671</v>
      </c>
      <c r="W50" t="str">
        <f t="shared" si="29"/>
        <v>24 Business, media and public service professionals</v>
      </c>
      <c r="X50" s="173">
        <f t="shared" ref="X50:AB50" si="43">X13/X$35*100</f>
        <v>9.3447092052619958</v>
      </c>
      <c r="Y50" s="173">
        <f t="shared" si="43"/>
        <v>10.742756224817237</v>
      </c>
      <c r="Z50" s="173">
        <f t="shared" si="43"/>
        <v>11.600402908530626</v>
      </c>
      <c r="AA50" s="173">
        <f t="shared" si="43"/>
        <v>11.911271940219024</v>
      </c>
      <c r="AB50" s="173">
        <f t="shared" si="43"/>
        <v>12.515746820535739</v>
      </c>
      <c r="AD50" s="68">
        <f t="shared" si="31"/>
        <v>17.432823853786353</v>
      </c>
      <c r="AE50" s="69">
        <f t="shared" si="32"/>
        <v>59.665576620426741</v>
      </c>
      <c r="AF50" s="69">
        <f t="shared" si="33"/>
        <v>77.098400474213108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1.470025522327965</v>
      </c>
      <c r="C51" s="173">
        <f t="shared" si="20"/>
        <v>1.6638951130516555</v>
      </c>
      <c r="D51" s="173">
        <f t="shared" si="20"/>
        <v>1.7641811629581758</v>
      </c>
      <c r="E51" s="173">
        <f t="shared" si="20"/>
        <v>1.6672627352220106</v>
      </c>
      <c r="F51" s="173">
        <f t="shared" si="20"/>
        <v>1.7319253025500834</v>
      </c>
      <c r="H51" s="68">
        <f t="shared" si="21"/>
        <v>7.1475365209083179</v>
      </c>
      <c r="I51" s="69">
        <f t="shared" si="22"/>
        <v>42.877873842846697</v>
      </c>
      <c r="J51" s="69">
        <f t="shared" si="23"/>
        <v>50.025410363755022</v>
      </c>
      <c r="L51" t="str">
        <f t="shared" si="24"/>
        <v>31 Science, engineering and technology associate professionals</v>
      </c>
      <c r="M51" s="173">
        <f t="shared" ref="M51:Q51" si="44">M14/M$35*100</f>
        <v>1.837387421780087</v>
      </c>
      <c r="N51" s="173">
        <f t="shared" si="44"/>
        <v>2.1694304597534795</v>
      </c>
      <c r="O51" s="173">
        <f t="shared" si="44"/>
        <v>2.2044636479301984</v>
      </c>
      <c r="P51" s="173">
        <f t="shared" si="44"/>
        <v>1.9443289430549786</v>
      </c>
      <c r="Q51" s="173">
        <f t="shared" si="44"/>
        <v>1.9345772958043899</v>
      </c>
      <c r="S51" s="68">
        <f t="shared" si="26"/>
        <v>-3.9811264534569584</v>
      </c>
      <c r="T51" s="69">
        <f t="shared" si="27"/>
        <v>34.606296215673879</v>
      </c>
      <c r="U51" s="69">
        <f t="shared" si="28"/>
        <v>30.625169762216924</v>
      </c>
      <c r="W51" t="str">
        <f t="shared" si="29"/>
        <v>31 Science, engineering and technology associate professionals</v>
      </c>
      <c r="X51" s="173">
        <f t="shared" ref="X51:AB51" si="45">X14/X$35*100</f>
        <v>1.0573513499083091</v>
      </c>
      <c r="Y51" s="173">
        <f t="shared" si="45"/>
        <v>1.0947017813226434</v>
      </c>
      <c r="Z51" s="173">
        <f t="shared" si="45"/>
        <v>1.2789185049411522</v>
      </c>
      <c r="AA51" s="173">
        <f t="shared" si="45"/>
        <v>1.3601786716503501</v>
      </c>
      <c r="AB51" s="173">
        <f t="shared" si="45"/>
        <v>1.5074006687760781</v>
      </c>
      <c r="AD51" s="68">
        <f t="shared" si="31"/>
        <v>28.289656072070223</v>
      </c>
      <c r="AE51" s="69">
        <f t="shared" si="32"/>
        <v>58.592132013234064</v>
      </c>
      <c r="AF51" s="69">
        <f t="shared" si="33"/>
        <v>86.881788085304294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1.7343312874621399</v>
      </c>
      <c r="C52" s="173">
        <f t="shared" si="20"/>
        <v>1.8151533009317358</v>
      </c>
      <c r="D52" s="173">
        <f t="shared" si="20"/>
        <v>1.8423497250860152</v>
      </c>
      <c r="E52" s="173">
        <f t="shared" si="20"/>
        <v>2.7635484498376313</v>
      </c>
      <c r="F52" s="173">
        <f t="shared" si="20"/>
        <v>2.9351949550673955</v>
      </c>
      <c r="H52" s="68">
        <f t="shared" si="21"/>
        <v>73.884588668636624</v>
      </c>
      <c r="I52" s="69">
        <f t="shared" si="22"/>
        <v>89.42048314676893</v>
      </c>
      <c r="J52" s="69">
        <f t="shared" si="23"/>
        <v>163.30507181540554</v>
      </c>
      <c r="L52" t="str">
        <f t="shared" si="24"/>
        <v>32 Health and social care associate professionals</v>
      </c>
      <c r="M52" s="173">
        <f t="shared" ref="M52:Q52" si="46">M15/M$35*100</f>
        <v>0.84078492773944569</v>
      </c>
      <c r="N52" s="173">
        <f t="shared" si="46"/>
        <v>0.86452566416892851</v>
      </c>
      <c r="O52" s="173">
        <f t="shared" si="46"/>
        <v>0.96256750989922524</v>
      </c>
      <c r="P52" s="173">
        <f t="shared" si="46"/>
        <v>1.2164455672297623</v>
      </c>
      <c r="Q52" s="173">
        <f t="shared" si="46"/>
        <v>1.2458208549285603</v>
      </c>
      <c r="S52" s="68">
        <f t="shared" si="26"/>
        <v>41.61128373865408</v>
      </c>
      <c r="T52" s="69">
        <f t="shared" si="27"/>
        <v>62.80020677622413</v>
      </c>
      <c r="U52" s="69">
        <f t="shared" si="28"/>
        <v>104.41149051487821</v>
      </c>
      <c r="W52" t="str">
        <f t="shared" si="29"/>
        <v>32 Health and social care associate professionals</v>
      </c>
      <c r="X52" s="173">
        <f t="shared" ref="X52:AB52" si="47">X15/X$35*100</f>
        <v>2.7380921703057415</v>
      </c>
      <c r="Y52" s="173">
        <f t="shared" si="47"/>
        <v>2.8854858015824667</v>
      </c>
      <c r="Z52" s="173">
        <f t="shared" si="47"/>
        <v>2.8120123185111878</v>
      </c>
      <c r="AA52" s="173">
        <f t="shared" si="47"/>
        <v>4.4782672662190919</v>
      </c>
      <c r="AB52" s="173">
        <f t="shared" si="47"/>
        <v>4.806906627130596</v>
      </c>
      <c r="AD52" s="68">
        <f t="shared" si="31"/>
        <v>86.060539476898512</v>
      </c>
      <c r="AE52" s="69">
        <f t="shared" si="32"/>
        <v>99.463680652983072</v>
      </c>
      <c r="AF52" s="69">
        <f t="shared" si="33"/>
        <v>185.52422012988154</v>
      </c>
    </row>
    <row r="53" spans="1:32" x14ac:dyDescent="0.2">
      <c r="A53" t="str">
        <f t="shared" si="19"/>
        <v>33 Protective service occupations</v>
      </c>
      <c r="B53" s="173">
        <f t="shared" si="20"/>
        <v>1.2068016874773297</v>
      </c>
      <c r="C53" s="173">
        <f t="shared" si="20"/>
        <v>1.1976740715572083</v>
      </c>
      <c r="D53" s="173">
        <f t="shared" si="20"/>
        <v>1.2863359089723083</v>
      </c>
      <c r="E53" s="173">
        <f t="shared" si="20"/>
        <v>1.0307463636637242</v>
      </c>
      <c r="F53" s="173">
        <f t="shared" si="20"/>
        <v>1.0465518960642088</v>
      </c>
      <c r="H53" s="68">
        <f t="shared" si="21"/>
        <v>-11.20212164030093</v>
      </c>
      <c r="I53" s="69">
        <f t="shared" si="22"/>
        <v>29.932470740453414</v>
      </c>
      <c r="J53" s="69">
        <f t="shared" si="23"/>
        <v>18.730349100152484</v>
      </c>
      <c r="L53" t="str">
        <f t="shared" si="24"/>
        <v>33 Protective service occupations</v>
      </c>
      <c r="M53" s="173">
        <f t="shared" ref="M53:Q53" si="48">M16/M$35*100</f>
        <v>1.7411529198790319</v>
      </c>
      <c r="N53" s="173">
        <f t="shared" si="48"/>
        <v>1.6923321189101326</v>
      </c>
      <c r="O53" s="173">
        <f t="shared" si="48"/>
        <v>1.8019557203179075</v>
      </c>
      <c r="P53" s="173">
        <f t="shared" si="48"/>
        <v>1.3989539501716119</v>
      </c>
      <c r="Q53" s="173">
        <f t="shared" si="48"/>
        <v>1.3164117147303442</v>
      </c>
      <c r="S53" s="68">
        <f t="shared" si="26"/>
        <v>-20.067925341660541</v>
      </c>
      <c r="T53" s="69">
        <f t="shared" si="27"/>
        <v>23.733881551496168</v>
      </c>
      <c r="U53" s="69">
        <f t="shared" si="28"/>
        <v>3.6659562098356266</v>
      </c>
      <c r="W53" t="str">
        <f t="shared" si="29"/>
        <v>33 Protective service occupations</v>
      </c>
      <c r="X53" s="173">
        <f t="shared" ref="X53:AB53" si="49">X16/X$35*100</f>
        <v>0.60654087398069856</v>
      </c>
      <c r="Y53" s="173">
        <f t="shared" si="49"/>
        <v>0.64072772967174596</v>
      </c>
      <c r="Z53" s="173">
        <f t="shared" si="49"/>
        <v>0.71803930685855055</v>
      </c>
      <c r="AA53" s="173">
        <f t="shared" si="49"/>
        <v>0.62264649906053127</v>
      </c>
      <c r="AB53" s="173">
        <f t="shared" si="49"/>
        <v>0.74756556001421981</v>
      </c>
      <c r="AD53" s="68">
        <f t="shared" si="31"/>
        <v>13.320080656777499</v>
      </c>
      <c r="AE53" s="69">
        <f t="shared" si="32"/>
        <v>47.077341433313549</v>
      </c>
      <c r="AF53" s="69">
        <f t="shared" si="33"/>
        <v>60.397422090091048</v>
      </c>
    </row>
    <row r="54" spans="1:32" x14ac:dyDescent="0.2">
      <c r="A54" t="str">
        <f t="shared" si="19"/>
        <v>34 Culture, media and sports occupations</v>
      </c>
      <c r="B54" s="173">
        <f t="shared" si="20"/>
        <v>4.0073526452132429</v>
      </c>
      <c r="C54" s="173">
        <f t="shared" si="20"/>
        <v>3.55857923006017</v>
      </c>
      <c r="D54" s="173">
        <f t="shared" si="20"/>
        <v>4.1285279106535837</v>
      </c>
      <c r="E54" s="173">
        <f t="shared" si="20"/>
        <v>3.7741096868361148</v>
      </c>
      <c r="F54" s="173">
        <f t="shared" si="20"/>
        <v>3.9027594397279439</v>
      </c>
      <c r="H54" s="68">
        <f t="shared" si="21"/>
        <v>3.1745947686450631</v>
      </c>
      <c r="I54" s="69">
        <f t="shared" si="22"/>
        <v>46.126601744835327</v>
      </c>
      <c r="J54" s="69">
        <f t="shared" si="23"/>
        <v>49.301196513480392</v>
      </c>
      <c r="L54" t="str">
        <f t="shared" si="24"/>
        <v>34 Culture, media and sports occupations</v>
      </c>
      <c r="M54" s="173">
        <f t="shared" ref="M54:Q54" si="50">M17/M$35*100</f>
        <v>4.3481287702973823</v>
      </c>
      <c r="N54" s="173">
        <f t="shared" si="50"/>
        <v>3.7347028785773166</v>
      </c>
      <c r="O54" s="173">
        <f t="shared" si="50"/>
        <v>4.2076160287781832</v>
      </c>
      <c r="P54" s="173">
        <f t="shared" si="50"/>
        <v>3.7252459855206852</v>
      </c>
      <c r="Q54" s="173">
        <f t="shared" si="50"/>
        <v>3.8126407849452892</v>
      </c>
      <c r="S54" s="68">
        <f t="shared" si="26"/>
        <v>-0.85672743451982469</v>
      </c>
      <c r="T54" s="69">
        <f t="shared" si="27"/>
        <v>38.417343185905608</v>
      </c>
      <c r="U54" s="69">
        <f t="shared" si="28"/>
        <v>37.560615751385789</v>
      </c>
      <c r="W54" t="str">
        <f t="shared" si="29"/>
        <v>34 Culture, media and sports occupations</v>
      </c>
      <c r="X54" s="173">
        <f t="shared" ref="X54:AB54" si="51">X17/X$35*100</f>
        <v>3.6245434709107136</v>
      </c>
      <c r="Y54" s="173">
        <f t="shared" si="51"/>
        <v>3.3602777523301155</v>
      </c>
      <c r="Z54" s="173">
        <f t="shared" si="51"/>
        <v>4.041359986130888</v>
      </c>
      <c r="AA54" s="173">
        <f t="shared" si="51"/>
        <v>3.8282673702232666</v>
      </c>
      <c r="AB54" s="173">
        <f t="shared" si="51"/>
        <v>4.0026047836416909</v>
      </c>
      <c r="AD54" s="68">
        <f t="shared" si="31"/>
        <v>7.8005511980017497</v>
      </c>
      <c r="AE54" s="69">
        <f t="shared" si="32"/>
        <v>54.97300309877707</v>
      </c>
      <c r="AF54" s="69">
        <f t="shared" si="33"/>
        <v>62.773554296778819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9.0346994135263046</v>
      </c>
      <c r="C55" s="173">
        <f t="shared" si="52"/>
        <v>9.1137093397392945</v>
      </c>
      <c r="D55" s="173">
        <f t="shared" si="52"/>
        <v>9.2602355293240795</v>
      </c>
      <c r="E55" s="173">
        <f t="shared" si="52"/>
        <v>9.1798534747465208</v>
      </c>
      <c r="F55" s="173">
        <f t="shared" si="52"/>
        <v>9.1810295823832462</v>
      </c>
      <c r="H55" s="68">
        <f t="shared" si="21"/>
        <v>8.2095442206590796</v>
      </c>
      <c r="I55" s="69">
        <f t="shared" si="22"/>
        <v>48.534497000622622</v>
      </c>
      <c r="J55" s="69">
        <f t="shared" si="23"/>
        <v>56.744041221281705</v>
      </c>
      <c r="L55" t="str">
        <f t="shared" si="24"/>
        <v>35 Business and public service associate professionals</v>
      </c>
      <c r="M55" s="173">
        <f t="shared" ref="M55:Q55" si="53">M18/M$35*100</f>
        <v>9.2151331887705386</v>
      </c>
      <c r="N55" s="173">
        <f t="shared" si="53"/>
        <v>9.1542203601619487</v>
      </c>
      <c r="O55" s="173">
        <f t="shared" si="53"/>
        <v>9.4346549999595393</v>
      </c>
      <c r="P55" s="173">
        <f t="shared" si="53"/>
        <v>9.2374180153407419</v>
      </c>
      <c r="Q55" s="173">
        <f t="shared" si="53"/>
        <v>9.0770901541204321</v>
      </c>
      <c r="S55" s="68">
        <f t="shared" si="26"/>
        <v>5.2674461495676805</v>
      </c>
      <c r="T55" s="69">
        <f t="shared" si="27"/>
        <v>40.922193704288041</v>
      </c>
      <c r="U55" s="69">
        <f t="shared" si="28"/>
        <v>46.189639853855724</v>
      </c>
      <c r="W55" t="str">
        <f t="shared" si="29"/>
        <v>35 Business and public service associate professionals</v>
      </c>
      <c r="X55" s="173">
        <f t="shared" ref="X55:AB55" si="54">X18/X$35*100</f>
        <v>8.8320100247069799</v>
      </c>
      <c r="Y55" s="173">
        <f t="shared" si="54"/>
        <v>9.0680970935599774</v>
      </c>
      <c r="Z55" s="173">
        <f t="shared" si="54"/>
        <v>9.0679970033335078</v>
      </c>
      <c r="AA55" s="173">
        <f t="shared" si="54"/>
        <v>9.1160522873640399</v>
      </c>
      <c r="AB55" s="173">
        <f t="shared" si="54"/>
        <v>9.2961874038812056</v>
      </c>
      <c r="AD55" s="68">
        <f t="shared" si="31"/>
        <v>11.583328147790347</v>
      </c>
      <c r="AE55" s="69">
        <f t="shared" si="32"/>
        <v>57.26373235887695</v>
      </c>
      <c r="AF55" s="69">
        <f t="shared" si="33"/>
        <v>68.847060506667304</v>
      </c>
    </row>
    <row r="56" spans="1:32" x14ac:dyDescent="0.2">
      <c r="A56" t="str">
        <f t="shared" si="19"/>
        <v>41 Administrative occupations</v>
      </c>
      <c r="B56" s="173">
        <f t="shared" si="52"/>
        <v>7.1805224849751141</v>
      </c>
      <c r="C56" s="173">
        <f t="shared" si="52"/>
        <v>6.5661732534775377</v>
      </c>
      <c r="D56" s="173">
        <f t="shared" si="52"/>
        <v>6.7823014440815719</v>
      </c>
      <c r="E56" s="173">
        <f t="shared" si="52"/>
        <v>6.6971315999438366</v>
      </c>
      <c r="F56" s="173">
        <f t="shared" si="52"/>
        <v>6.1260998585594892</v>
      </c>
      <c r="H56" s="68">
        <f t="shared" si="21"/>
        <v>-1.4167350592060761</v>
      </c>
      <c r="I56" s="69">
        <f t="shared" si="22"/>
        <v>51.724495570438997</v>
      </c>
      <c r="J56" s="69">
        <f t="shared" si="23"/>
        <v>50.307760511232921</v>
      </c>
      <c r="L56" t="str">
        <f t="shared" si="24"/>
        <v>41 Administrative occupations</v>
      </c>
      <c r="M56" s="173">
        <f t="shared" ref="M56:Q56" si="55">M19/M$35*100</f>
        <v>3.5666553330612389</v>
      </c>
      <c r="N56" s="173">
        <f t="shared" si="55"/>
        <v>3.2378095456126057</v>
      </c>
      <c r="O56" s="173">
        <f t="shared" si="55"/>
        <v>3.7959567498193523</v>
      </c>
      <c r="P56" s="173">
        <f t="shared" si="55"/>
        <v>3.7619052550477332</v>
      </c>
      <c r="Q56" s="173">
        <f t="shared" si="55"/>
        <v>3.7319275272707264</v>
      </c>
      <c r="S56" s="68">
        <f t="shared" si="26"/>
        <v>7.5685730404952052</v>
      </c>
      <c r="T56" s="69">
        <f t="shared" si="27"/>
        <v>39.067013738309704</v>
      </c>
      <c r="U56" s="69">
        <f t="shared" si="28"/>
        <v>46.635586778804914</v>
      </c>
      <c r="W56" t="str">
        <f t="shared" si="29"/>
        <v>41 Administrative occupations</v>
      </c>
      <c r="X56" s="173">
        <f t="shared" ref="X56:AB56" si="56">X19/X$35*100</f>
        <v>11.240142272369603</v>
      </c>
      <c r="Y56" s="173">
        <f t="shared" si="56"/>
        <v>10.313650933219225</v>
      </c>
      <c r="Z56" s="173">
        <f t="shared" si="56"/>
        <v>10.073737314361129</v>
      </c>
      <c r="AA56" s="173">
        <f t="shared" si="56"/>
        <v>9.9503656934954776</v>
      </c>
      <c r="AB56" s="173">
        <f t="shared" si="56"/>
        <v>8.7786800638767453</v>
      </c>
      <c r="AD56" s="68">
        <f t="shared" si="31"/>
        <v>-5.1484552363245362</v>
      </c>
      <c r="AE56" s="69">
        <f t="shared" si="32"/>
        <v>56.981319245304029</v>
      </c>
      <c r="AF56" s="69">
        <f t="shared" si="33"/>
        <v>51.832864008979499</v>
      </c>
    </row>
    <row r="57" spans="1:32" x14ac:dyDescent="0.2">
      <c r="A57" t="str">
        <f t="shared" si="19"/>
        <v>42 Secretarial and related occupations</v>
      </c>
      <c r="B57" s="173">
        <f t="shared" si="52"/>
        <v>1.8281601445485758</v>
      </c>
      <c r="C57" s="173">
        <f t="shared" si="52"/>
        <v>1.5610745515717295</v>
      </c>
      <c r="D57" s="173">
        <f t="shared" si="52"/>
        <v>1.4912992371141214</v>
      </c>
      <c r="E57" s="173">
        <f t="shared" si="52"/>
        <v>1.2757768410417858</v>
      </c>
      <c r="F57" s="173">
        <f t="shared" si="52"/>
        <v>1.0422387457657163</v>
      </c>
      <c r="H57" s="68">
        <f t="shared" si="21"/>
        <v>-23.7221167782685</v>
      </c>
      <c r="I57" s="69">
        <f t="shared" si="22"/>
        <v>47.982762865666253</v>
      </c>
      <c r="J57" s="69">
        <f t="shared" si="23"/>
        <v>24.260646087397753</v>
      </c>
      <c r="L57" t="str">
        <f t="shared" si="24"/>
        <v>42 Secretarial and related occupations</v>
      </c>
      <c r="M57" s="173">
        <f t="shared" ref="M57:Q57" si="57">M20/M$35*100</f>
        <v>0.18309903689005558</v>
      </c>
      <c r="N57" s="173">
        <f t="shared" si="57"/>
        <v>0.14025727522838821</v>
      </c>
      <c r="O57" s="173">
        <f t="shared" si="57"/>
        <v>0.13206183002204666</v>
      </c>
      <c r="P57" s="173">
        <f t="shared" si="57"/>
        <v>0.1115491697661444</v>
      </c>
      <c r="Q57" s="173">
        <f t="shared" si="57"/>
        <v>0.11381823324280924</v>
      </c>
      <c r="S57" s="68">
        <f t="shared" si="26"/>
        <v>-5.7008038707738962</v>
      </c>
      <c r="T57" s="69">
        <f t="shared" si="27"/>
        <v>29.01317771714745</v>
      </c>
      <c r="U57" s="69">
        <f t="shared" si="28"/>
        <v>23.312373846373553</v>
      </c>
      <c r="W57" t="str">
        <f t="shared" si="29"/>
        <v>42 Secretarial and related occupations</v>
      </c>
      <c r="X57" s="173">
        <f t="shared" ref="X57:AB57" si="58">X20/X$35*100</f>
        <v>3.6761314017617335</v>
      </c>
      <c r="Y57" s="173">
        <f t="shared" si="58"/>
        <v>3.1608038772780205</v>
      </c>
      <c r="Z57" s="173">
        <f t="shared" si="58"/>
        <v>2.9893991605839068</v>
      </c>
      <c r="AA57" s="173">
        <f t="shared" si="58"/>
        <v>2.566139050905436</v>
      </c>
      <c r="AB57" s="173">
        <f t="shared" si="58"/>
        <v>2.0708655666274858</v>
      </c>
      <c r="AD57" s="68">
        <f t="shared" si="31"/>
        <v>-24.59957266937932</v>
      </c>
      <c r="AE57" s="69">
        <f t="shared" si="32"/>
        <v>48.906390035669702</v>
      </c>
      <c r="AF57" s="69">
        <f t="shared" si="33"/>
        <v>24.306817366290382</v>
      </c>
    </row>
    <row r="58" spans="1:32" x14ac:dyDescent="0.2">
      <c r="A58" t="str">
        <f t="shared" si="19"/>
        <v>51 Skilled agricultural and related trades</v>
      </c>
      <c r="B58" s="173">
        <f t="shared" si="52"/>
        <v>0.47150134871215166</v>
      </c>
      <c r="C58" s="173">
        <f t="shared" si="52"/>
        <v>0.4430733606086078</v>
      </c>
      <c r="D58" s="173">
        <f t="shared" si="52"/>
        <v>0.42575635372414211</v>
      </c>
      <c r="E58" s="173">
        <f t="shared" si="52"/>
        <v>0.42779220075130198</v>
      </c>
      <c r="F58" s="173">
        <f t="shared" si="52"/>
        <v>0.48570846207846452</v>
      </c>
      <c r="H58" s="68">
        <f t="shared" si="21"/>
        <v>24.511867216342008</v>
      </c>
      <c r="I58" s="69">
        <f t="shared" si="22"/>
        <v>72.084014705823762</v>
      </c>
      <c r="J58" s="69">
        <f t="shared" si="23"/>
        <v>96.595881922165773</v>
      </c>
      <c r="L58" t="str">
        <f t="shared" si="24"/>
        <v>51 Skilled agricultural and related trades</v>
      </c>
      <c r="M58" s="173">
        <f t="shared" ref="M58:Q58" si="59">M21/M$35*100</f>
        <v>0.75764121860546119</v>
      </c>
      <c r="N58" s="173">
        <f t="shared" si="59"/>
        <v>0.72900592007890774</v>
      </c>
      <c r="O58" s="173">
        <f t="shared" si="59"/>
        <v>0.63172486445285914</v>
      </c>
      <c r="P58" s="173">
        <f t="shared" si="59"/>
        <v>0.60356565522693839</v>
      </c>
      <c r="Q58" s="173">
        <f t="shared" si="59"/>
        <v>0.64343910593975817</v>
      </c>
      <c r="S58" s="68">
        <f t="shared" si="26"/>
        <v>11.443038097739477</v>
      </c>
      <c r="T58" s="69">
        <f t="shared" si="27"/>
        <v>63.772822042392029</v>
      </c>
      <c r="U58" s="69">
        <f t="shared" si="28"/>
        <v>75.215860140131511</v>
      </c>
      <c r="W58" t="str">
        <f t="shared" si="29"/>
        <v>51 Skilled agricultural and related trades</v>
      </c>
      <c r="X58" s="173">
        <f t="shared" ref="X58:AB58" si="60">X21/X$35*100</f>
        <v>0.15006754139408837</v>
      </c>
      <c r="Y58" s="173">
        <f t="shared" si="60"/>
        <v>0.12113562225557079</v>
      </c>
      <c r="Z58" s="173">
        <f t="shared" si="60"/>
        <v>0.19874567218322944</v>
      </c>
      <c r="AA58" s="173">
        <f t="shared" si="60"/>
        <v>0.23297513124801963</v>
      </c>
      <c r="AB58" s="173">
        <f t="shared" si="60"/>
        <v>0.31095363001790155</v>
      </c>
      <c r="AD58" s="68">
        <f t="shared" si="31"/>
        <v>70.295730246355404</v>
      </c>
      <c r="AE58" s="69">
        <f t="shared" si="32"/>
        <v>101.20051038155124</v>
      </c>
      <c r="AF58" s="69">
        <f t="shared" si="33"/>
        <v>171.49624062790664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2.1494425296221453</v>
      </c>
      <c r="C59" s="173">
        <f t="shared" si="52"/>
        <v>2.1147365690130417</v>
      </c>
      <c r="D59" s="173">
        <f t="shared" si="52"/>
        <v>1.8605349010068717</v>
      </c>
      <c r="E59" s="173">
        <f t="shared" si="52"/>
        <v>1.8598466916304697</v>
      </c>
      <c r="F59" s="173">
        <f t="shared" si="52"/>
        <v>1.710831448101592</v>
      </c>
      <c r="H59" s="68">
        <f t="shared" si="21"/>
        <v>0.36114732242350739</v>
      </c>
      <c r="I59" s="69">
        <f t="shared" si="22"/>
        <v>40.329027217467662</v>
      </c>
      <c r="J59" s="69">
        <f t="shared" si="23"/>
        <v>40.690174539891174</v>
      </c>
      <c r="L59" t="str">
        <f t="shared" si="24"/>
        <v>52 Skilled metal, electrical and electronic trades</v>
      </c>
      <c r="M59" s="173">
        <f t="shared" ref="M59:Q59" si="61">M22/M$35*100</f>
        <v>3.9611737259142048</v>
      </c>
      <c r="N59" s="173">
        <f t="shared" si="61"/>
        <v>3.8322123486421757</v>
      </c>
      <c r="O59" s="173">
        <f t="shared" si="61"/>
        <v>3.4251947035078638</v>
      </c>
      <c r="P59" s="173">
        <f t="shared" si="61"/>
        <v>3.3285932373245495</v>
      </c>
      <c r="Q59" s="173">
        <f t="shared" si="61"/>
        <v>3.034074724153295</v>
      </c>
      <c r="S59" s="68">
        <f t="shared" si="26"/>
        <v>-3.0797623274286501</v>
      </c>
      <c r="T59" s="69">
        <f t="shared" si="27"/>
        <v>38.060639447372829</v>
      </c>
      <c r="U59" s="69">
        <f t="shared" si="28"/>
        <v>34.980877119944175</v>
      </c>
      <c r="W59" t="str">
        <f t="shared" si="29"/>
        <v>52 Skilled metal, electrical and electronic trades</v>
      </c>
      <c r="X59" s="173">
        <f t="shared" ref="X59:AB59" si="62">X22/X$35*100</f>
        <v>0.11424325285514517</v>
      </c>
      <c r="Y59" s="173">
        <f t="shared" si="62"/>
        <v>0.18099292962399968</v>
      </c>
      <c r="Z59" s="173">
        <f t="shared" si="62"/>
        <v>0.13602620359121803</v>
      </c>
      <c r="AA59" s="173">
        <f t="shared" si="62"/>
        <v>0.23197347989446121</v>
      </c>
      <c r="AB59" s="173">
        <f t="shared" si="62"/>
        <v>0.2447678423190856</v>
      </c>
      <c r="AD59" s="68">
        <f t="shared" si="31"/>
        <v>95.856320231982281</v>
      </c>
      <c r="AE59" s="69">
        <f t="shared" si="32"/>
        <v>103.28333418116307</v>
      </c>
      <c r="AF59" s="69">
        <f t="shared" si="33"/>
        <v>199.13965441314534</v>
      </c>
    </row>
    <row r="60" spans="1:32" x14ac:dyDescent="0.2">
      <c r="A60" t="str">
        <f t="shared" si="19"/>
        <v>53 Skilled construction and building trades</v>
      </c>
      <c r="B60" s="173">
        <f t="shared" si="52"/>
        <v>2.9243136842483404</v>
      </c>
      <c r="C60" s="173">
        <f t="shared" si="52"/>
        <v>2.3874518898941597</v>
      </c>
      <c r="D60" s="173">
        <f t="shared" si="52"/>
        <v>1.895922523153508</v>
      </c>
      <c r="E60" s="173">
        <f t="shared" si="52"/>
        <v>1.9789560428961215</v>
      </c>
      <c r="F60" s="173">
        <f t="shared" si="52"/>
        <v>1.9840636826995131</v>
      </c>
      <c r="H60" s="68">
        <f t="shared" si="21"/>
        <v>14.217128011740998</v>
      </c>
      <c r="I60" s="69">
        <f t="shared" si="22"/>
        <v>47.082277823162052</v>
      </c>
      <c r="J60" s="69">
        <f t="shared" si="23"/>
        <v>61.299405834903041</v>
      </c>
      <c r="L60" t="str">
        <f t="shared" si="24"/>
        <v>53 Skilled construction and building trades</v>
      </c>
      <c r="M60" s="173">
        <f t="shared" ref="M60:Q60" si="63">M23/M$35*100</f>
        <v>5.3738334163482326</v>
      </c>
      <c r="N60" s="173">
        <f t="shared" si="63"/>
        <v>4.2874888905363697</v>
      </c>
      <c r="O60" s="173">
        <f t="shared" si="63"/>
        <v>3.4399070637258014</v>
      </c>
      <c r="P60" s="173">
        <f t="shared" si="63"/>
        <v>3.6366469471774057</v>
      </c>
      <c r="Q60" s="173">
        <f t="shared" si="63"/>
        <v>3.6230255995803438</v>
      </c>
      <c r="S60" s="68">
        <f t="shared" si="26"/>
        <v>15.238648168254448</v>
      </c>
      <c r="T60" s="69">
        <f t="shared" si="27"/>
        <v>47.165956598637081</v>
      </c>
      <c r="U60" s="69">
        <f t="shared" si="28"/>
        <v>62.404604766891538</v>
      </c>
      <c r="W60" t="str">
        <f t="shared" si="29"/>
        <v>53 Skilled construction and building trades</v>
      </c>
      <c r="X60" s="173">
        <f t="shared" ref="X60:AB60" si="64">X23/X$35*100</f>
        <v>0.17265781090511703</v>
      </c>
      <c r="Y60" s="173">
        <f t="shared" si="64"/>
        <v>0.24815856874519063</v>
      </c>
      <c r="Z60" s="173">
        <f t="shared" si="64"/>
        <v>0.19420131536364774</v>
      </c>
      <c r="AA60" s="173">
        <f t="shared" si="64"/>
        <v>0.1416678978930507</v>
      </c>
      <c r="AB60" s="173">
        <f t="shared" si="64"/>
        <v>0.16820528304675156</v>
      </c>
      <c r="AD60" s="68">
        <f t="shared" si="31"/>
        <v>-5.7257093019522713</v>
      </c>
      <c r="AE60" s="69">
        <f t="shared" si="32"/>
        <v>45.448641721840808</v>
      </c>
      <c r="AF60" s="69">
        <f t="shared" si="33"/>
        <v>39.722932419888537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2.3122211668464097</v>
      </c>
      <c r="C61" s="173">
        <f t="shared" si="52"/>
        <v>2.1582846258061572</v>
      </c>
      <c r="D61" s="173">
        <f t="shared" si="52"/>
        <v>1.8982316085435293</v>
      </c>
      <c r="E61" s="173">
        <f t="shared" si="52"/>
        <v>1.9828752540146266</v>
      </c>
      <c r="F61" s="173">
        <f t="shared" si="52"/>
        <v>2.0496694486098952</v>
      </c>
      <c r="H61" s="68">
        <f t="shared" si="21"/>
        <v>17.850340295303159</v>
      </c>
      <c r="I61" s="69">
        <f t="shared" si="22"/>
        <v>47.09358404764005</v>
      </c>
      <c r="J61" s="69">
        <f t="shared" si="23"/>
        <v>64.943924342943205</v>
      </c>
      <c r="L61" t="str">
        <f t="shared" si="24"/>
        <v>54 Textiles, printing and other skilled trades</v>
      </c>
      <c r="M61" s="173">
        <f t="shared" ref="M61:Q61" si="65">M24/M$35*100</f>
        <v>3.1365919950871644</v>
      </c>
      <c r="N61" s="173">
        <f t="shared" si="65"/>
        <v>2.9623439913577285</v>
      </c>
      <c r="O61" s="173">
        <f t="shared" si="65"/>
        <v>2.4382218182456792</v>
      </c>
      <c r="P61" s="173">
        <f t="shared" si="65"/>
        <v>2.5852280304107524</v>
      </c>
      <c r="Q61" s="173">
        <f t="shared" si="65"/>
        <v>2.7414533512189694</v>
      </c>
      <c r="S61" s="68">
        <f t="shared" si="26"/>
        <v>23.021525706884105</v>
      </c>
      <c r="T61" s="69">
        <f t="shared" si="27"/>
        <v>39.975540901140668</v>
      </c>
      <c r="U61" s="69">
        <f t="shared" si="28"/>
        <v>62.997066608024767</v>
      </c>
      <c r="W61" t="str">
        <f t="shared" si="29"/>
        <v>54 Textiles, printing and other skilled trades</v>
      </c>
      <c r="X61" s="173">
        <f t="shared" ref="X61:AB61" si="66">X24/X$35*100</f>
        <v>1.386168275083467</v>
      </c>
      <c r="Y61" s="173">
        <f t="shared" si="66"/>
        <v>1.2529765555157679</v>
      </c>
      <c r="Z61" s="173">
        <f t="shared" si="66"/>
        <v>1.3030748775645755</v>
      </c>
      <c r="AA61" s="173">
        <f t="shared" si="66"/>
        <v>1.3152624847558616</v>
      </c>
      <c r="AB61" s="173">
        <f t="shared" si="66"/>
        <v>1.283219906763349</v>
      </c>
      <c r="AD61" s="68">
        <f t="shared" si="31"/>
        <v>7.1858669141151008</v>
      </c>
      <c r="AE61" s="69">
        <f t="shared" si="32"/>
        <v>61.773038683320451</v>
      </c>
      <c r="AF61" s="69">
        <f t="shared" si="33"/>
        <v>68.958905597435546</v>
      </c>
    </row>
    <row r="62" spans="1:32" x14ac:dyDescent="0.2">
      <c r="A62" t="str">
        <f t="shared" si="19"/>
        <v>61 Caring personal service occupations</v>
      </c>
      <c r="B62" s="173">
        <f t="shared" si="52"/>
        <v>4.5367946815124256</v>
      </c>
      <c r="C62" s="173">
        <f t="shared" si="52"/>
        <v>4.4341611616234502</v>
      </c>
      <c r="D62" s="173">
        <f t="shared" si="52"/>
        <v>4.22882384646958</v>
      </c>
      <c r="E62" s="173">
        <f t="shared" si="52"/>
        <v>4.2881100942087773</v>
      </c>
      <c r="F62" s="173">
        <f t="shared" si="52"/>
        <v>4.2884444143060785</v>
      </c>
      <c r="H62" s="68">
        <f t="shared" si="21"/>
        <v>10.6818486731067</v>
      </c>
      <c r="I62" s="69">
        <f t="shared" si="22"/>
        <v>57.894805673762562</v>
      </c>
      <c r="J62" s="69">
        <f t="shared" si="23"/>
        <v>68.576654346869262</v>
      </c>
      <c r="L62" t="str">
        <f t="shared" si="24"/>
        <v>61 Caring personal service occupations</v>
      </c>
      <c r="M62" s="173">
        <f t="shared" ref="M62:Q62" si="67">M25/M$35*100</f>
        <v>1.975732284286924</v>
      </c>
      <c r="N62" s="173">
        <f t="shared" si="67"/>
        <v>2.0510031785697449</v>
      </c>
      <c r="O62" s="173">
        <f t="shared" si="67"/>
        <v>1.9822113738659726</v>
      </c>
      <c r="P62" s="173">
        <f t="shared" si="67"/>
        <v>2.2601865098287819</v>
      </c>
      <c r="Q62" s="173">
        <f t="shared" si="67"/>
        <v>2.4362549114429899</v>
      </c>
      <c r="S62" s="68">
        <f t="shared" si="26"/>
        <v>34.47644684851042</v>
      </c>
      <c r="T62" s="69">
        <f t="shared" si="27"/>
        <v>56.718328201385134</v>
      </c>
      <c r="U62" s="69">
        <f t="shared" si="28"/>
        <v>91.194775049895554</v>
      </c>
      <c r="W62" t="str">
        <f t="shared" si="29"/>
        <v>61 Caring personal service occupations</v>
      </c>
      <c r="X62" s="173">
        <f t="shared" ref="X62:AB62" si="68">X25/X$35*100</f>
        <v>7.4137514559257935</v>
      </c>
      <c r="Y62" s="173">
        <f t="shared" si="68"/>
        <v>7.1174109902670022</v>
      </c>
      <c r="Z62" s="173">
        <f t="shared" si="68"/>
        <v>6.7049549150473151</v>
      </c>
      <c r="AA62" s="173">
        <f t="shared" si="68"/>
        <v>6.5357425997203649</v>
      </c>
      <c r="AB62" s="173">
        <f t="shared" si="68"/>
        <v>6.3405444856265039</v>
      </c>
      <c r="AD62" s="68">
        <f t="shared" si="31"/>
        <v>2.9287030575382027</v>
      </c>
      <c r="AE62" s="69">
        <f t="shared" si="32"/>
        <v>58.278144828706026</v>
      </c>
      <c r="AF62" s="69">
        <f t="shared" si="33"/>
        <v>61.206847886244219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1.7961363306801486</v>
      </c>
      <c r="C63" s="173">
        <f t="shared" si="52"/>
        <v>1.8407655719524301</v>
      </c>
      <c r="D63" s="173">
        <f t="shared" si="52"/>
        <v>1.6810560152654863</v>
      </c>
      <c r="E63" s="173">
        <f t="shared" si="52"/>
        <v>1.5942326535917202</v>
      </c>
      <c r="F63" s="173">
        <f t="shared" si="52"/>
        <v>1.6196940452362609</v>
      </c>
      <c r="H63" s="68">
        <f t="shared" si="21"/>
        <v>5.1591372592988964</v>
      </c>
      <c r="I63" s="69">
        <f t="shared" si="22"/>
        <v>51.764681028309468</v>
      </c>
      <c r="J63" s="69">
        <f t="shared" si="23"/>
        <v>56.923818287608363</v>
      </c>
      <c r="L63" t="str">
        <f t="shared" si="24"/>
        <v>62 Leisure, travel and related personal service occupations</v>
      </c>
      <c r="M63" s="173">
        <f t="shared" ref="M63:Q63" si="69">M26/M$35*100</f>
        <v>1.1392762661890357</v>
      </c>
      <c r="N63" s="173">
        <f t="shared" si="69"/>
        <v>1.2415510522035946</v>
      </c>
      <c r="O63" s="173">
        <f t="shared" si="69"/>
        <v>1.2156441746463917</v>
      </c>
      <c r="P63" s="173">
        <f t="shared" si="69"/>
        <v>1.1820172639712934</v>
      </c>
      <c r="Q63" s="173">
        <f t="shared" si="69"/>
        <v>1.2402807487013703</v>
      </c>
      <c r="S63" s="68">
        <f t="shared" si="26"/>
        <v>11.631559315682226</v>
      </c>
      <c r="T63" s="69">
        <f t="shared" si="27"/>
        <v>46.123903150770275</v>
      </c>
      <c r="U63" s="69">
        <f t="shared" si="28"/>
        <v>57.755462466452499</v>
      </c>
      <c r="W63" t="str">
        <f t="shared" si="29"/>
        <v>62 Leisure, travel and related personal service occupations</v>
      </c>
      <c r="X63" s="173">
        <f t="shared" ref="X63:AB63" si="70">X26/X$35*100</f>
        <v>2.5340168346563741</v>
      </c>
      <c r="Y63" s="173">
        <f t="shared" si="70"/>
        <v>2.5154343387190159</v>
      </c>
      <c r="Z63" s="173">
        <f t="shared" si="70"/>
        <v>2.194015296091226</v>
      </c>
      <c r="AA63" s="173">
        <f t="shared" si="70"/>
        <v>2.0511082065560395</v>
      </c>
      <c r="AB63" s="173">
        <f t="shared" si="70"/>
        <v>2.0400581881469222</v>
      </c>
      <c r="AD63" s="68">
        <f t="shared" si="31"/>
        <v>1.2065713989212099</v>
      </c>
      <c r="AE63" s="69">
        <f t="shared" si="32"/>
        <v>55.209380071498039</v>
      </c>
      <c r="AF63" s="69">
        <f t="shared" si="33"/>
        <v>56.415951470419245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0.10732416799275452</v>
      </c>
      <c r="C64" s="173">
        <f t="shared" si="52"/>
        <v>9.0575842437972093E-2</v>
      </c>
      <c r="D64" s="173">
        <f t="shared" si="52"/>
        <v>0.11141510671628292</v>
      </c>
      <c r="E64" s="173">
        <f t="shared" si="52"/>
        <v>8.2967182777009651E-2</v>
      </c>
      <c r="F64" s="173">
        <f t="shared" si="52"/>
        <v>8.443207897310448E-2</v>
      </c>
      <c r="H64" s="68">
        <f t="shared" si="21"/>
        <v>-17.289696130797726</v>
      </c>
      <c r="I64" s="69">
        <f t="shared" si="22"/>
        <v>42.994207656993275</v>
      </c>
      <c r="J64" s="69">
        <f t="shared" si="23"/>
        <v>25.704511526195549</v>
      </c>
      <c r="L64" t="str">
        <f t="shared" si="24"/>
        <v>63 Community and civil enforcement occupations</v>
      </c>
      <c r="M64" s="173">
        <f t="shared" ref="M64:Q64" si="71">M27/M$35*100</f>
        <v>0.15019567335937142</v>
      </c>
      <c r="N64" s="173">
        <f t="shared" si="71"/>
        <v>0.10965100988484218</v>
      </c>
      <c r="O64" s="173">
        <f t="shared" si="71"/>
        <v>0.16216680653453461</v>
      </c>
      <c r="P64" s="173">
        <f t="shared" si="71"/>
        <v>9.0077264555074324E-2</v>
      </c>
      <c r="Q64" s="173">
        <f t="shared" si="71"/>
        <v>9.8851465828730445E-2</v>
      </c>
      <c r="S64" s="68">
        <f t="shared" si="26"/>
        <v>-33.30479512782982</v>
      </c>
      <c r="T64" s="69">
        <f t="shared" si="27"/>
        <v>28.658404401714389</v>
      </c>
      <c r="U64" s="69">
        <f t="shared" si="28"/>
        <v>-4.6463907261154347</v>
      </c>
      <c r="W64" t="str">
        <f t="shared" si="29"/>
        <v>63 Community and civil enforcement occupations</v>
      </c>
      <c r="X64" s="173">
        <f t="shared" ref="X64:AB64" si="72">X27/X$35*100</f>
        <v>5.9164674523401448E-2</v>
      </c>
      <c r="Y64" s="173">
        <f t="shared" si="72"/>
        <v>6.9098693148198206E-2</v>
      </c>
      <c r="Z64" s="173">
        <f t="shared" si="72"/>
        <v>5.547850784328414E-2</v>
      </c>
      <c r="AA64" s="173">
        <f t="shared" si="72"/>
        <v>7.5086781836700173E-2</v>
      </c>
      <c r="AB64" s="173">
        <f t="shared" si="72"/>
        <v>6.8456378458072467E-2</v>
      </c>
      <c r="AD64" s="68">
        <f t="shared" si="31"/>
        <v>34.305858354108942</v>
      </c>
      <c r="AE64" s="69">
        <f t="shared" si="32"/>
        <v>89.179605454391663</v>
      </c>
      <c r="AF64" s="69">
        <f t="shared" si="33"/>
        <v>123.48546380850061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5.6946792541985358</v>
      </c>
      <c r="C65" s="173">
        <f t="shared" si="73"/>
        <v>4.750961194675642</v>
      </c>
      <c r="D65" s="173">
        <f t="shared" si="73"/>
        <v>4.6729569413397618</v>
      </c>
      <c r="E65" s="173">
        <f t="shared" si="73"/>
        <v>4.4139129088766857</v>
      </c>
      <c r="F65" s="173">
        <f t="shared" si="73"/>
        <v>4.1129940566062144</v>
      </c>
      <c r="H65" s="68">
        <f t="shared" si="21"/>
        <v>-3.9355907040736717</v>
      </c>
      <c r="I65" s="69">
        <f t="shared" si="22"/>
        <v>44.397405461211207</v>
      </c>
      <c r="J65" s="69">
        <f t="shared" si="23"/>
        <v>40.461814757137539</v>
      </c>
      <c r="L65" t="str">
        <f t="shared" si="24"/>
        <v>71 Sales occupations</v>
      </c>
      <c r="M65" s="173">
        <f t="shared" ref="M65:Q65" si="74">M28/M$35*100</f>
        <v>5.0938401494308305</v>
      </c>
      <c r="N65" s="173">
        <f t="shared" si="74"/>
        <v>4.4944524296348796</v>
      </c>
      <c r="O65" s="173">
        <f t="shared" si="74"/>
        <v>4.4591480074748269</v>
      </c>
      <c r="P65" s="173">
        <f t="shared" si="74"/>
        <v>4.2452946907707707</v>
      </c>
      <c r="Q65" s="173">
        <f t="shared" si="74"/>
        <v>4.1015800596592911</v>
      </c>
      <c r="S65" s="68">
        <f t="shared" si="26"/>
        <v>0.64049568800686896</v>
      </c>
      <c r="T65" s="69">
        <f t="shared" si="27"/>
        <v>35.674403627167969</v>
      </c>
      <c r="U65" s="69">
        <f t="shared" si="28"/>
        <v>36.314899315174841</v>
      </c>
      <c r="W65" t="str">
        <f t="shared" si="29"/>
        <v>71 Sales occupations</v>
      </c>
      <c r="X65" s="173">
        <f t="shared" ref="X65:AB65" si="75">X28/X$35*100</f>
        <v>6.3696288902037059</v>
      </c>
      <c r="Y65" s="173">
        <f t="shared" si="75"/>
        <v>5.0397700377046872</v>
      </c>
      <c r="Z65" s="173">
        <f t="shared" si="75"/>
        <v>4.908609039927522</v>
      </c>
      <c r="AA65" s="173">
        <f t="shared" si="75"/>
        <v>4.6007995307175999</v>
      </c>
      <c r="AB65" s="173">
        <f t="shared" si="75"/>
        <v>4.1256399893861095</v>
      </c>
      <c r="AD65" s="68">
        <f t="shared" si="31"/>
        <v>-8.5173590072022556</v>
      </c>
      <c r="AE65" s="69">
        <f t="shared" si="32"/>
        <v>53.131238235984988</v>
      </c>
      <c r="AF65" s="69">
        <f t="shared" si="33"/>
        <v>44.613879228782736</v>
      </c>
    </row>
    <row r="66" spans="1:32" x14ac:dyDescent="0.2">
      <c r="A66" t="str">
        <f t="shared" si="19"/>
        <v>72 Customer service occupations</v>
      </c>
      <c r="B66" s="173">
        <f t="shared" si="73"/>
        <v>1.4013092842794932</v>
      </c>
      <c r="C66" s="173">
        <f t="shared" si="73"/>
        <v>1.4140151186557373</v>
      </c>
      <c r="D66" s="173">
        <f t="shared" si="73"/>
        <v>1.4230283659178513</v>
      </c>
      <c r="E66" s="173">
        <f t="shared" si="73"/>
        <v>1.5210107370833237</v>
      </c>
      <c r="F66" s="173">
        <f t="shared" si="73"/>
        <v>1.5420792528207641</v>
      </c>
      <c r="H66" s="68">
        <f t="shared" si="21"/>
        <v>18.274018013718841</v>
      </c>
      <c r="I66" s="69">
        <f t="shared" si="22"/>
        <v>51.274038093178632</v>
      </c>
      <c r="J66" s="69">
        <f t="shared" si="23"/>
        <v>69.548056106897477</v>
      </c>
      <c r="L66" t="str">
        <f t="shared" si="24"/>
        <v>72 Customer service occupations</v>
      </c>
      <c r="M66" s="173">
        <f t="shared" ref="M66:Q66" si="76">M29/M$35*100</f>
        <v>0.98331067155663521</v>
      </c>
      <c r="N66" s="173">
        <f t="shared" si="76"/>
        <v>0.86359810248012847</v>
      </c>
      <c r="O66" s="173">
        <f t="shared" si="76"/>
        <v>0.99955382452234076</v>
      </c>
      <c r="P66" s="173">
        <f t="shared" si="76"/>
        <v>1.1626056178525837</v>
      </c>
      <c r="Q66" s="173">
        <f t="shared" si="76"/>
        <v>1.2126105466401185</v>
      </c>
      <c r="S66" s="68">
        <f t="shared" si="26"/>
        <v>32.735966886203073</v>
      </c>
      <c r="T66" s="69">
        <f t="shared" si="27"/>
        <v>42.155939163448394</v>
      </c>
      <c r="U66" s="69">
        <f t="shared" si="28"/>
        <v>74.891906049651467</v>
      </c>
      <c r="W66" t="str">
        <f t="shared" si="29"/>
        <v>72 Customer service occupations</v>
      </c>
      <c r="X66" s="173">
        <f t="shared" ref="X66:AB66" si="77">X29/X$35*100</f>
        <v>1.870865958053318</v>
      </c>
      <c r="Y66" s="173">
        <f t="shared" si="77"/>
        <v>2.0337417061659937</v>
      </c>
      <c r="Z66" s="173">
        <f t="shared" si="77"/>
        <v>1.8897659459357932</v>
      </c>
      <c r="AA66" s="173">
        <f t="shared" si="77"/>
        <v>1.9182461173163781</v>
      </c>
      <c r="AB66" s="173">
        <f t="shared" si="77"/>
        <v>1.9071081844749167</v>
      </c>
      <c r="AD66" s="68">
        <f t="shared" si="31"/>
        <v>9.843185685724011</v>
      </c>
      <c r="AE66" s="69">
        <f t="shared" si="32"/>
        <v>56.589584697888718</v>
      </c>
      <c r="AF66" s="69">
        <f t="shared" si="33"/>
        <v>66.43277038361272</v>
      </c>
    </row>
    <row r="67" spans="1:32" x14ac:dyDescent="0.2">
      <c r="A67" t="str">
        <f t="shared" si="19"/>
        <v>81 Process, plant and machine operatives</v>
      </c>
      <c r="B67" s="173">
        <f t="shared" si="73"/>
        <v>0.63528422787591243</v>
      </c>
      <c r="C67" s="173">
        <f t="shared" si="73"/>
        <v>0.56858891836426473</v>
      </c>
      <c r="D67" s="173">
        <f t="shared" si="73"/>
        <v>0.52684247929299999</v>
      </c>
      <c r="E67" s="173">
        <f t="shared" si="73"/>
        <v>0.55949845237624696</v>
      </c>
      <c r="F67" s="173">
        <f t="shared" si="73"/>
        <v>0.56594153295141403</v>
      </c>
      <c r="H67" s="68">
        <f t="shared" si="21"/>
        <v>17.243019792883103</v>
      </c>
      <c r="I67" s="69">
        <f t="shared" si="22"/>
        <v>46.692462523659792</v>
      </c>
      <c r="J67" s="69">
        <f t="shared" si="23"/>
        <v>63.935482316542902</v>
      </c>
      <c r="L67" t="str">
        <f t="shared" si="24"/>
        <v>81 Process, plant and machine operatives</v>
      </c>
      <c r="M67" s="173">
        <f t="shared" ref="M67:Q67" si="78">M30/M$35*100</f>
        <v>0.91672011151865929</v>
      </c>
      <c r="N67" s="173">
        <f t="shared" si="78"/>
        <v>0.81113167435239697</v>
      </c>
      <c r="O67" s="173">
        <f t="shared" si="78"/>
        <v>0.73795893329883255</v>
      </c>
      <c r="P67" s="173">
        <f t="shared" si="78"/>
        <v>0.74135534451009988</v>
      </c>
      <c r="Q67" s="173">
        <f t="shared" si="78"/>
        <v>0.71162371315949868</v>
      </c>
      <c r="S67" s="68">
        <f t="shared" si="26"/>
        <v>5.5095276517137792</v>
      </c>
      <c r="T67" s="69">
        <f t="shared" si="27"/>
        <v>38.885563771628256</v>
      </c>
      <c r="U67" s="69">
        <f t="shared" si="28"/>
        <v>44.395091423342038</v>
      </c>
      <c r="W67" t="str">
        <f t="shared" si="29"/>
        <v>81 Process, plant and machine operatives</v>
      </c>
      <c r="X67" s="173">
        <f t="shared" ref="X67:AB67" si="79">X30/X$35*100</f>
        <v>0.31913462024191813</v>
      </c>
      <c r="Y67" s="173">
        <f t="shared" si="79"/>
        <v>0.2955047111603526</v>
      </c>
      <c r="Z67" s="173">
        <f t="shared" si="79"/>
        <v>0.29415792989851219</v>
      </c>
      <c r="AA67" s="173">
        <f t="shared" si="79"/>
        <v>0.35793885453946533</v>
      </c>
      <c r="AB67" s="173">
        <f t="shared" si="79"/>
        <v>0.40453557965505593</v>
      </c>
      <c r="AD67" s="68">
        <f t="shared" si="31"/>
        <v>49.686272127238247</v>
      </c>
      <c r="AE67" s="69">
        <f t="shared" si="32"/>
        <v>68.278635089645562</v>
      </c>
      <c r="AF67" s="69">
        <f t="shared" si="33"/>
        <v>117.96490721688382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3.2674890726404144</v>
      </c>
      <c r="C68" s="173">
        <f t="shared" si="73"/>
        <v>3.4551795868655741</v>
      </c>
      <c r="D68" s="173">
        <f t="shared" si="73"/>
        <v>3.0917031690396275</v>
      </c>
      <c r="E68" s="173">
        <f t="shared" si="73"/>
        <v>3.1788961425572366</v>
      </c>
      <c r="F68" s="173">
        <f t="shared" si="73"/>
        <v>2.946498547720843</v>
      </c>
      <c r="H68" s="68">
        <f t="shared" si="21"/>
        <v>4.0170790949207591</v>
      </c>
      <c r="I68" s="69">
        <f t="shared" si="22"/>
        <v>56.103050113093701</v>
      </c>
      <c r="J68" s="69">
        <f t="shared" si="23"/>
        <v>60.120129208014461</v>
      </c>
      <c r="L68" t="str">
        <f t="shared" si="24"/>
        <v>82 Transport and mobile machine drivers and operatives</v>
      </c>
      <c r="M68" s="173">
        <f t="shared" ref="M68:Q68" si="80">M31/M$35*100</f>
        <v>5.7694521372545866</v>
      </c>
      <c r="N68" s="173">
        <f t="shared" si="80"/>
        <v>6.1874415044032531</v>
      </c>
      <c r="O68" s="173">
        <f t="shared" si="80"/>
        <v>5.5299463116198053</v>
      </c>
      <c r="P68" s="173">
        <f t="shared" si="80"/>
        <v>5.5719158815605008</v>
      </c>
      <c r="Q68" s="173">
        <f t="shared" si="80"/>
        <v>5.1120905424748919</v>
      </c>
      <c r="S68" s="68">
        <f t="shared" si="26"/>
        <v>1.1465523234990984</v>
      </c>
      <c r="T68" s="69">
        <f t="shared" si="27"/>
        <v>54.446989665835432</v>
      </c>
      <c r="U68" s="69">
        <f t="shared" si="28"/>
        <v>55.59354198933454</v>
      </c>
      <c r="W68" t="str">
        <f t="shared" si="29"/>
        <v>82 Transport and mobile machine drivers and operatives</v>
      </c>
      <c r="X68" s="173">
        <f t="shared" ref="X68:AB68" si="81">X31/X$35*100</f>
        <v>0.45692124115310101</v>
      </c>
      <c r="Y68" s="173">
        <f t="shared" si="81"/>
        <v>0.37886598358186296</v>
      </c>
      <c r="Z68" s="173">
        <f t="shared" si="81"/>
        <v>0.40436404326124481</v>
      </c>
      <c r="AA68" s="173">
        <f t="shared" si="81"/>
        <v>0.52661230250366442</v>
      </c>
      <c r="AB68" s="173">
        <f t="shared" si="81"/>
        <v>0.5471698181193474</v>
      </c>
      <c r="AD68" s="68">
        <f t="shared" si="31"/>
        <v>47.283946213740549</v>
      </c>
      <c r="AE68" s="69">
        <f t="shared" si="32"/>
        <v>81.064512944799276</v>
      </c>
      <c r="AF68" s="69">
        <f t="shared" si="33"/>
        <v>128.34845915853984</v>
      </c>
    </row>
    <row r="69" spans="1:32" x14ac:dyDescent="0.2">
      <c r="A69" t="str">
        <f t="shared" si="19"/>
        <v>91 Elementary trades and related occupations</v>
      </c>
      <c r="B69" s="173">
        <f t="shared" si="73"/>
        <v>0.79098711621862583</v>
      </c>
      <c r="C69" s="173">
        <f t="shared" si="73"/>
        <v>0.66962211341931754</v>
      </c>
      <c r="D69" s="173">
        <f t="shared" si="73"/>
        <v>0.59965150824992774</v>
      </c>
      <c r="E69" s="173">
        <f t="shared" si="73"/>
        <v>1.123946811937534</v>
      </c>
      <c r="F69" s="173">
        <f t="shared" si="73"/>
        <v>1.1992693925838471</v>
      </c>
      <c r="H69" s="68">
        <f t="shared" si="21"/>
        <v>118.28004439817492</v>
      </c>
      <c r="I69" s="69">
        <f t="shared" si="22"/>
        <v>91.002880324690111</v>
      </c>
      <c r="J69" s="69">
        <f t="shared" si="23"/>
        <v>209.282924722865</v>
      </c>
      <c r="L69" t="str">
        <f t="shared" si="24"/>
        <v>91 Elementary trades and related occupations</v>
      </c>
      <c r="M69" s="173">
        <f t="shared" ref="M69:Q70" si="82">M32/M$35*100</f>
        <v>1.2051660099566244</v>
      </c>
      <c r="N69" s="173">
        <f t="shared" si="82"/>
        <v>1.0413181495505504</v>
      </c>
      <c r="O69" s="173">
        <f t="shared" si="82"/>
        <v>0.94211939036217063</v>
      </c>
      <c r="P69" s="173">
        <f t="shared" si="82"/>
        <v>1.260886805207164</v>
      </c>
      <c r="Q69" s="173">
        <f t="shared" si="82"/>
        <v>1.2501508676808077</v>
      </c>
      <c r="S69" s="68">
        <f t="shared" si="26"/>
        <v>45.187740316438926</v>
      </c>
      <c r="T69" s="69">
        <f t="shared" si="27"/>
        <v>47.879805438713213</v>
      </c>
      <c r="U69" s="69">
        <f t="shared" si="28"/>
        <v>93.067545755152153</v>
      </c>
      <c r="W69" t="str">
        <f t="shared" si="29"/>
        <v>91 Elementary trades and related occupations</v>
      </c>
      <c r="X69" s="173">
        <f t="shared" ref="X69:AB70" si="83">X32/X$35*100</f>
        <v>0.32572130487039491</v>
      </c>
      <c r="Y69" s="173">
        <f t="shared" si="83"/>
        <v>0.25112139615732576</v>
      </c>
      <c r="Z69" s="173">
        <f t="shared" si="83"/>
        <v>0.22219639606255756</v>
      </c>
      <c r="AA69" s="173">
        <f t="shared" si="83"/>
        <v>0.97217049129700117</v>
      </c>
      <c r="AB69" s="173">
        <f t="shared" si="83"/>
        <v>1.1428961767147601</v>
      </c>
      <c r="AD69" s="68">
        <f t="shared" si="31"/>
        <v>459.85502147776043</v>
      </c>
      <c r="AE69" s="69">
        <f t="shared" si="32"/>
        <v>292.5256466518689</v>
      </c>
      <c r="AF69" s="69">
        <f t="shared" si="33"/>
        <v>752.3806681296295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9.002540450065224</v>
      </c>
      <c r="C70" s="173">
        <f t="shared" si="73"/>
        <v>8.8892389945145673</v>
      </c>
      <c r="D70" s="173">
        <f t="shared" si="73"/>
        <v>8.1973625853221055</v>
      </c>
      <c r="E70" s="173">
        <f t="shared" si="73"/>
        <v>7.3175165627198515</v>
      </c>
      <c r="F70" s="173">
        <f t="shared" si="73"/>
        <v>6.784103447599434</v>
      </c>
      <c r="H70" s="68">
        <f t="shared" si="21"/>
        <v>-9.6736356063108087</v>
      </c>
      <c r="I70" s="69">
        <f t="shared" si="22"/>
        <v>46.943585355872834</v>
      </c>
      <c r="J70" s="69">
        <f t="shared" si="23"/>
        <v>37.269949749562024</v>
      </c>
      <c r="L70" t="str">
        <f t="shared" si="24"/>
        <v>92 Elementary administration and service occupations</v>
      </c>
      <c r="M70" s="173">
        <f t="shared" si="82"/>
        <v>8.3675975951706381</v>
      </c>
      <c r="N70" s="173">
        <f t="shared" si="82"/>
        <v>8.0179439881587982</v>
      </c>
      <c r="O70" s="173">
        <f t="shared" si="82"/>
        <v>7.7976538815833845</v>
      </c>
      <c r="P70" s="173">
        <f t="shared" si="82"/>
        <v>7.331854844946041</v>
      </c>
      <c r="Q70" s="173">
        <f t="shared" si="82"/>
        <v>6.7801284068676502</v>
      </c>
      <c r="S70" s="68">
        <f t="shared" si="26"/>
        <v>-4.8634437879457062</v>
      </c>
      <c r="T70" s="69">
        <f t="shared" si="27"/>
        <v>41.335254081666449</v>
      </c>
      <c r="U70" s="69">
        <f t="shared" si="28"/>
        <v>36.471810293720743</v>
      </c>
      <c r="W70" t="str">
        <f t="shared" si="29"/>
        <v>92 Elementary administration and service occupations</v>
      </c>
      <c r="X70" s="173">
        <f t="shared" si="83"/>
        <v>9.7158003650650535</v>
      </c>
      <c r="Y70" s="173">
        <f t="shared" si="83"/>
        <v>9.8702491470628093</v>
      </c>
      <c r="Z70" s="173">
        <f t="shared" si="83"/>
        <v>8.6379063603512698</v>
      </c>
      <c r="AA70" s="173">
        <f t="shared" si="83"/>
        <v>7.3016248449781163</v>
      </c>
      <c r="AB70" s="173">
        <f t="shared" si="83"/>
        <v>6.7885075225370226</v>
      </c>
      <c r="AD70" s="68">
        <f t="shared" si="31"/>
        <v>-14.459532315783461</v>
      </c>
      <c r="AE70" s="69">
        <f t="shared" si="32"/>
        <v>52.523590312926792</v>
      </c>
      <c r="AF70" s="69">
        <f t="shared" si="33"/>
        <v>38.06405799714333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9.1430821578942609</v>
      </c>
      <c r="I72" s="67">
        <f>IF(D35&gt;0,I35/D35*100,0)</f>
        <v>51.084788680197114</v>
      </c>
      <c r="J72" s="67">
        <f>IF(D35&gt;0,(J35/D35)*100,0)</f>
        <v>60.227870838091356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9.414142669625976</v>
      </c>
      <c r="T72" s="67">
        <f t="shared" ref="T72" si="85">IF(O35&gt;0,T35/O35*100,0)</f>
        <v>43.659963357644003</v>
      </c>
      <c r="U72" s="67">
        <f t="shared" ref="U72" si="86">IF(O35&gt;0,(U35/O35)*100,0)</f>
        <v>53.074106027269927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8.8443295413445817</v>
      </c>
      <c r="AE72" s="67">
        <f t="shared" ref="AE72" si="88">IF(Z35&gt;0,AE35/Z35*100,0)</f>
        <v>59.268149577606465</v>
      </c>
      <c r="AF72" s="67">
        <f t="shared" ref="AF72" si="89">IF(Z35&gt;0,(AF35/Z35)*100,0)</f>
        <v>68.112479118951015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London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London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London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4.4594703869710317</v>
      </c>
      <c r="C82" s="18">
        <f t="shared" ref="B82:E107" si="96">IF(AND(D$6-C$6 &lt;&gt; 0,C8&lt;&gt;0,D8&lt;&gt;0),(EXP(LN(D8/C8)/(D$6-C$6))-1)*100,0)</f>
        <v>0.92180169926801003</v>
      </c>
      <c r="D82" s="18">
        <f t="shared" si="96"/>
        <v>-1.5105414850544063</v>
      </c>
      <c r="E82" s="18">
        <f t="shared" si="96"/>
        <v>0.66897016760207872</v>
      </c>
      <c r="F82" s="18">
        <f t="shared" ref="F82:F107" si="97">IF(AND(F$6-D$6 &lt;&gt; 0,D8&lt;&gt;0,F8&lt;&gt;0),(EXP(LN(F8/D8)/(F$6-D$6))-1)*100,0)</f>
        <v>-6.2840708849665194E-2</v>
      </c>
      <c r="H82" s="18">
        <f t="shared" ref="H82:H107" si="98">IF($F$6-$D$6 &lt;&gt; 0,(EXP(LN(1+(H45/100))/($F$6-$D$6))-1)*100,0)</f>
        <v>-6.2840708849665194E-2</v>
      </c>
      <c r="I82" s="18">
        <f t="shared" ref="I82:I107" si="99">IF(D8&gt;0,((1+(I8/D8))^(1/($F$6-$D$6))-1)*100,0)</f>
        <v>2.7153140707484535</v>
      </c>
      <c r="J82" s="18">
        <f t="shared" ref="J82:J107" si="100">IF($F$6-$D$6 &lt;&gt; 0,(EXP(LN(1+(J45/100))/($F$6-$D$6))-1)*100,0)</f>
        <v>2.6721904932314633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3.7044013385493457</v>
      </c>
      <c r="N82" s="18">
        <f t="shared" si="102"/>
        <v>-0.48770735894555495</v>
      </c>
      <c r="O82" s="18">
        <f t="shared" si="102"/>
        <v>-2.3984401552448298</v>
      </c>
      <c r="P82" s="18">
        <f t="shared" si="102"/>
        <v>0.32208268770612669</v>
      </c>
      <c r="Q82" s="18">
        <f t="shared" ref="Q82:Q107" si="103">IF(AND(Q$6-O$6 &lt;&gt; 0,O8&lt;&gt;0,Q8&lt;&gt;0),(EXP(LN(Q8/O8)/(Q$6-O$6))-1)*100,0)</f>
        <v>-0.59308123608902141</v>
      </c>
      <c r="S82" s="18">
        <f t="shared" ref="S82:S107" si="104">IF($F$6-$D$6 &lt;&gt; 0,(EXP(LN(1+(S45/100))/($F$6-$D$6))-1)*100,0)</f>
        <v>-0.59308123608902141</v>
      </c>
      <c r="T82" s="18">
        <f t="shared" ref="T82:T107" si="105">IF(O8&gt;0,((1+(T8/O8))^(1/($F$6-$D$6))-1)*100,0)</f>
        <v>2.4142764981976095</v>
      </c>
      <c r="U82" s="18">
        <f t="shared" ref="U82:U107" si="106">IF($F$6-$D$6 &lt;&gt; 0,(EXP(LN(1+(U45/100))/($F$6-$D$6))-1)*100,0)</f>
        <v>1.994970712946631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5.8739724264151416</v>
      </c>
      <c r="Y82" s="18">
        <f t="shared" si="108"/>
        <v>3.4292936698896881</v>
      </c>
      <c r="Z82" s="18">
        <f t="shared" si="108"/>
        <v>-6.1246258338187864E-2</v>
      </c>
      <c r="AA82" s="18">
        <f t="shared" si="108"/>
        <v>1.1766692277266122</v>
      </c>
      <c r="AB82" s="18">
        <f t="shared" ref="AB82:AB107" si="109">IF(AND(AB$6-Z$6 &lt;&gt; 0,Z8&lt;&gt;0,AB8&lt;&gt;0),(EXP(LN(AB8/Z8)/(AB$6-Z$6))-1)*100,0)</f>
        <v>0.76233629590187757</v>
      </c>
      <c r="AD82" s="18">
        <f t="shared" ref="AD82:AD107" si="110">IF($F$6-$D$6 &lt;&gt; 0,(EXP(LN(1+(AD45/100))/($F$6-$D$6))-1)*100,0)</f>
        <v>0.76233629590187757</v>
      </c>
      <c r="AE82" s="18">
        <f t="shared" ref="AE82:AE107" si="111">IF(Z8&gt;0,((1+(AE8/Z8))^(1/($F$6-$D$6))-1)*100,0)</f>
        <v>3.2035507053205015</v>
      </c>
      <c r="AF82" s="18">
        <f t="shared" ref="AF82:AF107" si="112">IF($F$6-$D$6 &lt;&gt; 0,(EXP(LN(1+(AF45/100))/($F$6-$D$6))-1)*100,0)</f>
        <v>3.7035344654508418</v>
      </c>
    </row>
    <row r="83" spans="1:32" x14ac:dyDescent="0.2">
      <c r="A83" t="str">
        <f t="shared" si="95"/>
        <v>12 Other managers and proprietors</v>
      </c>
      <c r="B83" s="18">
        <f t="shared" si="96"/>
        <v>1.8865892309216648</v>
      </c>
      <c r="C83" s="18">
        <f t="shared" si="96"/>
        <v>-1.3631595733997082</v>
      </c>
      <c r="D83" s="18">
        <f t="shared" si="96"/>
        <v>1.2394377204179463</v>
      </c>
      <c r="E83" s="18">
        <f t="shared" si="96"/>
        <v>0.8826831662162915</v>
      </c>
      <c r="F83" s="18">
        <f t="shared" si="97"/>
        <v>1.0014614476814732</v>
      </c>
      <c r="H83" s="18">
        <f t="shared" si="98"/>
        <v>1.0014614476814732</v>
      </c>
      <c r="I83" s="18">
        <f t="shared" si="99"/>
        <v>3.2272014273725169</v>
      </c>
      <c r="J83" s="18">
        <f t="shared" si="100"/>
        <v>3.885935162085441</v>
      </c>
      <c r="L83" t="str">
        <f t="shared" si="101"/>
        <v>12 Other managers and proprietors</v>
      </c>
      <c r="M83" s="18">
        <f t="shared" si="102"/>
        <v>2.0308507608008286</v>
      </c>
      <c r="N83" s="18">
        <f t="shared" si="102"/>
        <v>-3.9055096587138238</v>
      </c>
      <c r="O83" s="18">
        <f t="shared" si="102"/>
        <v>2.902511345459069</v>
      </c>
      <c r="P83" s="18">
        <f t="shared" si="102"/>
        <v>0.93292385359842189</v>
      </c>
      <c r="Q83" s="18">
        <f t="shared" si="103"/>
        <v>1.5852282546974239</v>
      </c>
      <c r="S83" s="18">
        <f t="shared" si="104"/>
        <v>1.5852282546974239</v>
      </c>
      <c r="T83" s="18">
        <f t="shared" si="105"/>
        <v>3.226561015141538</v>
      </c>
      <c r="U83" s="18">
        <f t="shared" si="106"/>
        <v>4.2843806361789527</v>
      </c>
      <c r="W83" t="str">
        <f t="shared" si="107"/>
        <v>12 Other managers and proprietors</v>
      </c>
      <c r="X83" s="18">
        <f t="shared" si="108"/>
        <v>1.6429445614762228</v>
      </c>
      <c r="Y83" s="18">
        <f t="shared" si="108"/>
        <v>2.9717338199364729</v>
      </c>
      <c r="Z83" s="18">
        <f t="shared" si="108"/>
        <v>-1.6561886776245593</v>
      </c>
      <c r="AA83" s="18">
        <f t="shared" si="108"/>
        <v>0.78173415567988069</v>
      </c>
      <c r="AB83" s="18">
        <f t="shared" si="109"/>
        <v>-3.7548923977992477E-2</v>
      </c>
      <c r="AD83" s="18">
        <f t="shared" si="110"/>
        <v>-3.7548923977992477E-2</v>
      </c>
      <c r="AE83" s="18">
        <f t="shared" si="111"/>
        <v>3.2282203337507198</v>
      </c>
      <c r="AF83" s="18">
        <f t="shared" si="112"/>
        <v>3.2041774750582563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4.3955690017398963</v>
      </c>
      <c r="C84" s="18">
        <f t="shared" si="96"/>
        <v>4.35606130447308</v>
      </c>
      <c r="D84" s="18">
        <f t="shared" si="96"/>
        <v>5.0707944586775744</v>
      </c>
      <c r="E84" s="18">
        <f t="shared" si="96"/>
        <v>1.3192170462587471</v>
      </c>
      <c r="F84" s="18">
        <f t="shared" si="97"/>
        <v>2.554618186466473</v>
      </c>
      <c r="H84" s="18">
        <f t="shared" si="98"/>
        <v>2.554618186466473</v>
      </c>
      <c r="I84" s="18">
        <f t="shared" si="99"/>
        <v>2.805971295451215</v>
      </c>
      <c r="J84" s="18">
        <f t="shared" si="100"/>
        <v>4.6396387807317474</v>
      </c>
      <c r="L84" t="str">
        <f t="shared" si="101"/>
        <v>21 Science, research, engineering and technology professionals</v>
      </c>
      <c r="M84" s="18">
        <f t="shared" si="102"/>
        <v>4.8544007379987208</v>
      </c>
      <c r="N84" s="18">
        <f t="shared" si="102"/>
        <v>-1.5506111998162764</v>
      </c>
      <c r="O84" s="18">
        <f t="shared" si="102"/>
        <v>4.4045184167862406</v>
      </c>
      <c r="P84" s="18">
        <f t="shared" si="102"/>
        <v>1.1944588969198477</v>
      </c>
      <c r="Q84" s="18">
        <f t="shared" si="103"/>
        <v>2.2533597291223506</v>
      </c>
      <c r="S84" s="18">
        <f t="shared" si="104"/>
        <v>2.2533597291223506</v>
      </c>
      <c r="T84" s="18">
        <f t="shared" si="105"/>
        <v>2.3845423134154498</v>
      </c>
      <c r="U84" s="18">
        <f t="shared" si="106"/>
        <v>4.0764899005966582</v>
      </c>
      <c r="W84" t="str">
        <f t="shared" si="107"/>
        <v>21 Science, research, engineering and technology professionals</v>
      </c>
      <c r="X84" s="18">
        <f t="shared" si="108"/>
        <v>3.1087000723584168</v>
      </c>
      <c r="Y84" s="18">
        <f t="shared" si="108"/>
        <v>21.633870474338156</v>
      </c>
      <c r="Z84" s="18">
        <f t="shared" si="108"/>
        <v>6.5841486628554602</v>
      </c>
      <c r="AA84" s="18">
        <f t="shared" si="108"/>
        <v>1.5810626403767181</v>
      </c>
      <c r="AB84" s="18">
        <f t="shared" si="109"/>
        <v>3.2221042011760348</v>
      </c>
      <c r="AD84" s="18">
        <f t="shared" si="110"/>
        <v>3.2221042011760348</v>
      </c>
      <c r="AE84" s="18">
        <f t="shared" si="111"/>
        <v>3.7168829218976462</v>
      </c>
      <c r="AF84" s="18">
        <f t="shared" si="112"/>
        <v>5.8250786423696965</v>
      </c>
    </row>
    <row r="85" spans="1:32" x14ac:dyDescent="0.2">
      <c r="A85" t="str">
        <f t="shared" si="95"/>
        <v>22 Health professionals</v>
      </c>
      <c r="B85" s="18">
        <f t="shared" si="96"/>
        <v>3.6830109087675478</v>
      </c>
      <c r="C85" s="18">
        <f t="shared" si="96"/>
        <v>-0.91638520730490391</v>
      </c>
      <c r="D85" s="18">
        <f t="shared" si="96"/>
        <v>-0.47388013362897885</v>
      </c>
      <c r="E85" s="18">
        <f t="shared" si="96"/>
        <v>9.6610209528069646E-2</v>
      </c>
      <c r="F85" s="18">
        <f t="shared" si="97"/>
        <v>-9.3915658806209557E-2</v>
      </c>
      <c r="H85" s="18">
        <f t="shared" si="98"/>
        <v>-9.3915658806209557E-2</v>
      </c>
      <c r="I85" s="18">
        <f t="shared" si="99"/>
        <v>2.8007249897489706</v>
      </c>
      <c r="J85" s="18">
        <f t="shared" si="100"/>
        <v>2.7370718146895845</v>
      </c>
      <c r="L85" t="str">
        <f t="shared" si="101"/>
        <v>22 Health professionals</v>
      </c>
      <c r="M85" s="18">
        <f t="shared" si="102"/>
        <v>5.5594127368197244</v>
      </c>
      <c r="N85" s="18">
        <f t="shared" si="102"/>
        <v>13.029698616303742</v>
      </c>
      <c r="O85" s="18">
        <f t="shared" si="102"/>
        <v>-0.16190097901706002</v>
      </c>
      <c r="P85" s="18">
        <f t="shared" si="102"/>
        <v>0.26514738753893319</v>
      </c>
      <c r="Q85" s="18">
        <f t="shared" si="103"/>
        <v>0.12259535463310378</v>
      </c>
      <c r="S85" s="18">
        <f t="shared" si="104"/>
        <v>0.12259535463310378</v>
      </c>
      <c r="T85" s="18">
        <f t="shared" si="105"/>
        <v>2.1514797578757516</v>
      </c>
      <c r="U85" s="18">
        <f t="shared" si="106"/>
        <v>2.2426940589607591</v>
      </c>
      <c r="W85" t="str">
        <f t="shared" si="107"/>
        <v>22 Health professionals</v>
      </c>
      <c r="X85" s="18">
        <f t="shared" si="108"/>
        <v>3.1014044284008113</v>
      </c>
      <c r="Y85" s="18">
        <f t="shared" si="108"/>
        <v>-5.5005254668797576</v>
      </c>
      <c r="Z85" s="18">
        <f t="shared" si="108"/>
        <v>-0.59761638927268157</v>
      </c>
      <c r="AA85" s="18">
        <f t="shared" si="108"/>
        <v>2.8157436155540339E-2</v>
      </c>
      <c r="AB85" s="18">
        <f t="shared" si="109"/>
        <v>-0.1808703378367138</v>
      </c>
      <c r="AD85" s="18">
        <f t="shared" si="110"/>
        <v>-0.1808703378367138</v>
      </c>
      <c r="AE85" s="18">
        <f t="shared" si="111"/>
        <v>3.0410281682980989</v>
      </c>
      <c r="AF85" s="18">
        <f t="shared" si="112"/>
        <v>2.9226631579961859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0.36743776017214014</v>
      </c>
      <c r="C86" s="18">
        <f t="shared" si="96"/>
        <v>6.7881964299493225</v>
      </c>
      <c r="D86" s="18">
        <f t="shared" si="96"/>
        <v>-0.56638345519887112</v>
      </c>
      <c r="E86" s="18">
        <f t="shared" si="96"/>
        <v>0.58301045187214573</v>
      </c>
      <c r="F86" s="18">
        <f t="shared" si="97"/>
        <v>0.19841042583426116</v>
      </c>
      <c r="H86" s="18">
        <f t="shared" si="98"/>
        <v>0.19841042583426116</v>
      </c>
      <c r="I86" s="18">
        <f t="shared" si="99"/>
        <v>2.7876988079123199</v>
      </c>
      <c r="J86" s="18">
        <f t="shared" si="100"/>
        <v>2.9233469595320694</v>
      </c>
      <c r="L86" t="str">
        <f t="shared" si="101"/>
        <v>23 Teaching and other educational professionals</v>
      </c>
      <c r="M86" s="18">
        <f t="shared" si="102"/>
        <v>-0.91890514101186094</v>
      </c>
      <c r="N86" s="18">
        <f t="shared" si="102"/>
        <v>10.808870475326637</v>
      </c>
      <c r="O86" s="18">
        <f t="shared" si="102"/>
        <v>0.40558828013439463</v>
      </c>
      <c r="P86" s="18">
        <f t="shared" si="102"/>
        <v>0.61625294992027069</v>
      </c>
      <c r="Q86" s="18">
        <f t="shared" si="103"/>
        <v>0.54598232758602538</v>
      </c>
      <c r="S86" s="18">
        <f t="shared" si="104"/>
        <v>0.54598232758602538</v>
      </c>
      <c r="T86" s="18">
        <f t="shared" si="105"/>
        <v>2.484382829080789</v>
      </c>
      <c r="U86" s="18">
        <f t="shared" si="106"/>
        <v>2.8761131135202289</v>
      </c>
      <c r="W86" t="str">
        <f t="shared" si="107"/>
        <v>23 Teaching and other educational professionals</v>
      </c>
      <c r="X86" s="18">
        <f t="shared" si="108"/>
        <v>0.99061172468419834</v>
      </c>
      <c r="Y86" s="18">
        <f t="shared" si="108"/>
        <v>4.9312852323927459</v>
      </c>
      <c r="Z86" s="18">
        <f t="shared" si="108"/>
        <v>-1.0545524033014009</v>
      </c>
      <c r="AA86" s="18">
        <f t="shared" si="108"/>
        <v>0.5655260217650282</v>
      </c>
      <c r="AB86" s="18">
        <f t="shared" si="109"/>
        <v>2.2573761826860661E-2</v>
      </c>
      <c r="AD86" s="18">
        <f t="shared" si="110"/>
        <v>2.2573761826860661E-2</v>
      </c>
      <c r="AE86" s="18">
        <f t="shared" si="111"/>
        <v>2.9312012026098788</v>
      </c>
      <c r="AF86" s="18">
        <f t="shared" si="112"/>
        <v>2.946273745543504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4.6668096892797939</v>
      </c>
      <c r="C87" s="18">
        <f t="shared" si="96"/>
        <v>5.2354602467131084</v>
      </c>
      <c r="D87" s="18">
        <f t="shared" si="96"/>
        <v>1.4874762332657943</v>
      </c>
      <c r="E87" s="18">
        <f t="shared" si="96"/>
        <v>0.80951188524578388</v>
      </c>
      <c r="F87" s="18">
        <f t="shared" si="97"/>
        <v>1.0349952803422546</v>
      </c>
      <c r="H87" s="18">
        <f t="shared" si="98"/>
        <v>1.0349952803422546</v>
      </c>
      <c r="I87" s="18">
        <f t="shared" si="99"/>
        <v>2.8552463843642517</v>
      </c>
      <c r="J87" s="18">
        <f t="shared" si="100"/>
        <v>3.5701523432687843</v>
      </c>
      <c r="L87" t="str">
        <f t="shared" si="101"/>
        <v>24 Business, media and public service professionals</v>
      </c>
      <c r="M87" s="18">
        <f t="shared" si="102"/>
        <v>4.1891474426553277</v>
      </c>
      <c r="N87" s="18">
        <f t="shared" si="102"/>
        <v>2.6484674800725694</v>
      </c>
      <c r="O87" s="18">
        <f t="shared" si="102"/>
        <v>1.6566895386050717</v>
      </c>
      <c r="P87" s="18">
        <f t="shared" si="102"/>
        <v>0.67424775483844179</v>
      </c>
      <c r="Q87" s="18">
        <f t="shared" si="103"/>
        <v>1.0006688343897174</v>
      </c>
      <c r="S87" s="18">
        <f t="shared" si="104"/>
        <v>1.0006688343897174</v>
      </c>
      <c r="T87" s="18">
        <f t="shared" si="105"/>
        <v>2.5907528059647245</v>
      </c>
      <c r="U87" s="18">
        <f t="shared" si="106"/>
        <v>3.3054881657172075</v>
      </c>
      <c r="W87" t="str">
        <f t="shared" si="107"/>
        <v>24 Business, media and public service professionals</v>
      </c>
      <c r="X87" s="18">
        <f t="shared" si="108"/>
        <v>5.3063566771551329</v>
      </c>
      <c r="Y87" s="18">
        <f t="shared" si="108"/>
        <v>8.6081072686186246</v>
      </c>
      <c r="Z87" s="18">
        <f t="shared" si="108"/>
        <v>1.2774147331396257</v>
      </c>
      <c r="AA87" s="18">
        <f t="shared" si="108"/>
        <v>0.97704261246283064</v>
      </c>
      <c r="AB87" s="18">
        <f t="shared" si="109"/>
        <v>1.0770675381861938</v>
      </c>
      <c r="AD87" s="18">
        <f t="shared" si="110"/>
        <v>1.0770675381861938</v>
      </c>
      <c r="AE87" s="18">
        <f t="shared" si="111"/>
        <v>3.1685720604373913</v>
      </c>
      <c r="AF87" s="18">
        <f t="shared" si="112"/>
        <v>3.8837557793261368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4.92985124085219</v>
      </c>
      <c r="C88" s="18">
        <f t="shared" si="96"/>
        <v>5.4486472364491778</v>
      </c>
      <c r="D88" s="18">
        <f t="shared" si="96"/>
        <v>-0.33039638869468702</v>
      </c>
      <c r="E88" s="18">
        <f t="shared" si="96"/>
        <v>0.85950990492245083</v>
      </c>
      <c r="F88" s="18">
        <f t="shared" si="97"/>
        <v>0.46130437924143397</v>
      </c>
      <c r="H88" s="18">
        <f t="shared" si="98"/>
        <v>0.46130437924143397</v>
      </c>
      <c r="I88" s="18">
        <f t="shared" si="99"/>
        <v>2.4073194794210773</v>
      </c>
      <c r="J88" s="18">
        <f t="shared" si="100"/>
        <v>2.7411261079467897</v>
      </c>
      <c r="L88" t="str">
        <f t="shared" si="101"/>
        <v>31 Science, engineering and technology associate professionals</v>
      </c>
      <c r="M88" s="18">
        <f t="shared" si="102"/>
        <v>6.0723349019303763</v>
      </c>
      <c r="N88" s="18">
        <f t="shared" si="102"/>
        <v>4.5898138317190806E-2</v>
      </c>
      <c r="O88" s="18">
        <f t="shared" si="102"/>
        <v>-1.6454163524515231</v>
      </c>
      <c r="P88" s="18">
        <f t="shared" si="102"/>
        <v>0.42419486481048985</v>
      </c>
      <c r="Q88" s="18">
        <f t="shared" si="103"/>
        <v>-0.27046966593003985</v>
      </c>
      <c r="S88" s="18">
        <f t="shared" si="104"/>
        <v>-0.27046966593003985</v>
      </c>
      <c r="T88" s="18">
        <f t="shared" si="105"/>
        <v>2.0009832705929265</v>
      </c>
      <c r="U88" s="18">
        <f t="shared" si="106"/>
        <v>1.7970340284066966</v>
      </c>
      <c r="W88" t="str">
        <f t="shared" si="107"/>
        <v>31 Science, engineering and technology associate professionals</v>
      </c>
      <c r="X88" s="18">
        <f t="shared" si="108"/>
        <v>2.5855592494084423</v>
      </c>
      <c r="Y88" s="18">
        <f t="shared" si="108"/>
        <v>17.503807414466579</v>
      </c>
      <c r="Z88" s="18">
        <f t="shared" si="108"/>
        <v>1.9920242414249723</v>
      </c>
      <c r="AA88" s="18">
        <f t="shared" si="108"/>
        <v>1.5163649647250699</v>
      </c>
      <c r="AB88" s="18">
        <f t="shared" si="109"/>
        <v>1.674671063798705</v>
      </c>
      <c r="AD88" s="18">
        <f t="shared" si="110"/>
        <v>1.674671063798705</v>
      </c>
      <c r="AE88" s="18">
        <f t="shared" si="111"/>
        <v>3.12218564017408</v>
      </c>
      <c r="AF88" s="18">
        <f t="shared" si="112"/>
        <v>4.2568179042274945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2.8949598591879955</v>
      </c>
      <c r="C89" s="18">
        <f t="shared" si="96"/>
        <v>0.94447238561696789</v>
      </c>
      <c r="D89" s="18">
        <f t="shared" si="96"/>
        <v>9.3174670568399556</v>
      </c>
      <c r="E89" s="18">
        <f t="shared" si="96"/>
        <v>1.0837462989149005</v>
      </c>
      <c r="F89" s="18">
        <f t="shared" si="97"/>
        <v>3.7569999913491525</v>
      </c>
      <c r="H89" s="18">
        <f t="shared" si="98"/>
        <v>3.7569999913491525</v>
      </c>
      <c r="I89" s="18">
        <f t="shared" si="99"/>
        <v>4.3506429610715491</v>
      </c>
      <c r="J89" s="18">
        <f t="shared" si="100"/>
        <v>6.6671312064293442</v>
      </c>
      <c r="L89" t="str">
        <f t="shared" si="101"/>
        <v>32 Health and social care associate professionals</v>
      </c>
      <c r="M89" s="18">
        <f t="shared" si="102"/>
        <v>2.4682037760145992</v>
      </c>
      <c r="N89" s="18">
        <f t="shared" si="102"/>
        <v>9.6214109640410541</v>
      </c>
      <c r="O89" s="18">
        <f t="shared" si="102"/>
        <v>5.6899130714213042</v>
      </c>
      <c r="P89" s="18">
        <f t="shared" si="102"/>
        <v>0.71473529474930242</v>
      </c>
      <c r="Q89" s="18">
        <f>IF(AND(Q$6-O$6 &lt;&gt; 0,O15&lt;&gt;0,Q15&lt;&gt;0),(EXP(LN(Q15/O15)/(Q$6-O$6))-1)*100,0)</f>
        <v>2.346546003215777</v>
      </c>
      <c r="S89" s="18">
        <f t="shared" si="104"/>
        <v>2.346546003215777</v>
      </c>
      <c r="T89" s="18">
        <f t="shared" si="105"/>
        <v>3.3023806492144869</v>
      </c>
      <c r="U89" s="18">
        <f t="shared" si="106"/>
        <v>4.881853487742327</v>
      </c>
      <c r="W89" t="str">
        <f t="shared" si="107"/>
        <v>32 Health and social care associate professionals</v>
      </c>
      <c r="X89" s="18">
        <f t="shared" si="108"/>
        <v>3.0409430468774756</v>
      </c>
      <c r="Y89" s="18">
        <f t="shared" si="108"/>
        <v>-1.9826019289721275</v>
      </c>
      <c r="Z89" s="18">
        <f t="shared" si="108"/>
        <v>10.569195966445477</v>
      </c>
      <c r="AA89" s="18">
        <f t="shared" si="108"/>
        <v>1.1925061447477736</v>
      </c>
      <c r="AB89" s="18">
        <f t="shared" si="109"/>
        <v>4.2262114430141828</v>
      </c>
      <c r="AD89" s="18">
        <f t="shared" si="110"/>
        <v>4.2262114430141828</v>
      </c>
      <c r="AE89" s="18">
        <f t="shared" si="111"/>
        <v>4.7106660082192553</v>
      </c>
      <c r="AF89" s="18">
        <f t="shared" si="112"/>
        <v>7.24478846509371</v>
      </c>
    </row>
    <row r="90" spans="1:32" x14ac:dyDescent="0.2">
      <c r="A90" t="str">
        <f t="shared" si="95"/>
        <v>33 Protective service occupations</v>
      </c>
      <c r="B90" s="18">
        <f t="shared" si="96"/>
        <v>1.5370342319982244</v>
      </c>
      <c r="C90" s="18">
        <f t="shared" si="96"/>
        <v>6.8167903662559537</v>
      </c>
      <c r="D90" s="18">
        <f t="shared" si="96"/>
        <v>-3.566030913935625</v>
      </c>
      <c r="E90" s="18">
        <f t="shared" si="96"/>
        <v>0.62948217905547388</v>
      </c>
      <c r="F90" s="18">
        <f t="shared" si="97"/>
        <v>-0.78892107696317826</v>
      </c>
      <c r="H90" s="18">
        <f t="shared" si="98"/>
        <v>-0.78892107696317826</v>
      </c>
      <c r="I90" s="18">
        <f t="shared" si="99"/>
        <v>1.7609563422947616</v>
      </c>
      <c r="J90" s="18">
        <f t="shared" si="100"/>
        <v>1.1511402878176202</v>
      </c>
      <c r="L90" t="str">
        <f t="shared" si="101"/>
        <v>33 Protective service occupations</v>
      </c>
      <c r="M90" s="18">
        <f t="shared" si="102"/>
        <v>1.0364434939276412</v>
      </c>
      <c r="N90" s="18">
        <f t="shared" si="102"/>
        <v>4.8336234796818145</v>
      </c>
      <c r="O90" s="18">
        <f t="shared" si="102"/>
        <v>-4.123293893122093</v>
      </c>
      <c r="P90" s="18">
        <f t="shared" si="102"/>
        <v>-0.13448271122833422</v>
      </c>
      <c r="Q90" s="18">
        <f t="shared" si="103"/>
        <v>-1.4821922932872322</v>
      </c>
      <c r="S90" s="18">
        <f t="shared" si="104"/>
        <v>-1.4821922932872322</v>
      </c>
      <c r="T90" s="18">
        <f t="shared" si="105"/>
        <v>1.429879405828749</v>
      </c>
      <c r="U90" s="18">
        <f t="shared" si="106"/>
        <v>0.24031218274567223</v>
      </c>
      <c r="W90" t="str">
        <f t="shared" si="107"/>
        <v>33 Protective service occupations</v>
      </c>
      <c r="X90" s="18">
        <f t="shared" si="108"/>
        <v>3.1028017267099139</v>
      </c>
      <c r="Y90" s="18">
        <f t="shared" si="108"/>
        <v>12.714448797389322</v>
      </c>
      <c r="Z90" s="18">
        <f t="shared" si="108"/>
        <v>-2.0883746958547555</v>
      </c>
      <c r="AA90" s="18">
        <f t="shared" si="108"/>
        <v>2.3324937462123163</v>
      </c>
      <c r="AB90" s="18">
        <f t="shared" si="109"/>
        <v>0.83712580355594923</v>
      </c>
      <c r="AD90" s="18">
        <f t="shared" si="110"/>
        <v>0.83712580355594923</v>
      </c>
      <c r="AE90" s="18">
        <f t="shared" si="111"/>
        <v>2.6052819388270088</v>
      </c>
      <c r="AF90" s="18">
        <f t="shared" si="112"/>
        <v>3.2000304898739396</v>
      </c>
    </row>
    <row r="91" spans="1:32" x14ac:dyDescent="0.2">
      <c r="A91" t="str">
        <f t="shared" si="95"/>
        <v>34 Culture, media and sports occupations</v>
      </c>
      <c r="B91" s="18">
        <f t="shared" si="96"/>
        <v>-1.2462584993591097</v>
      </c>
      <c r="C91" s="18">
        <f t="shared" si="96"/>
        <v>15.383142685929663</v>
      </c>
      <c r="D91" s="18">
        <f t="shared" si="96"/>
        <v>-0.99105859791304152</v>
      </c>
      <c r="E91" s="18">
        <f t="shared" si="96"/>
        <v>0.81381940989901924</v>
      </c>
      <c r="F91" s="18">
        <f t="shared" si="97"/>
        <v>0.20856694577648938</v>
      </c>
      <c r="H91" s="18">
        <f t="shared" si="98"/>
        <v>0.20856694577648938</v>
      </c>
      <c r="I91" s="18">
        <f t="shared" si="99"/>
        <v>2.5609304794807386</v>
      </c>
      <c r="J91" s="18">
        <f t="shared" si="100"/>
        <v>2.7079874161491491</v>
      </c>
      <c r="L91" t="str">
        <f t="shared" si="101"/>
        <v>34 Culture, media and sports occupations</v>
      </c>
      <c r="M91" s="18">
        <f t="shared" si="102"/>
        <v>-2.0387552347492011</v>
      </c>
      <c r="N91" s="18">
        <f t="shared" si="102"/>
        <v>10.923132010451697</v>
      </c>
      <c r="O91" s="18">
        <f t="shared" si="102"/>
        <v>-1.5705597664834925</v>
      </c>
      <c r="P91" s="18">
        <f t="shared" si="102"/>
        <v>0.70796432344240046</v>
      </c>
      <c r="Q91" s="18">
        <f t="shared" si="103"/>
        <v>-5.7344780949641905E-2</v>
      </c>
      <c r="S91" s="18">
        <f t="shared" si="104"/>
        <v>-5.7344780949641905E-2</v>
      </c>
      <c r="T91" s="18">
        <f t="shared" si="105"/>
        <v>2.1910121413783124</v>
      </c>
      <c r="U91" s="18">
        <f t="shared" si="106"/>
        <v>2.1487227698178124</v>
      </c>
      <c r="W91" t="str">
        <f t="shared" si="107"/>
        <v>34 Culture, media and sports occupations</v>
      </c>
      <c r="X91" s="18">
        <f t="shared" si="108"/>
        <v>-0.20757618667393007</v>
      </c>
      <c r="Y91" s="18">
        <f t="shared" si="108"/>
        <v>20.964310165628277</v>
      </c>
      <c r="Z91" s="18">
        <f>IF(AND(AA$6-Z$6 &lt;&gt; 0,Z17&lt;&gt;0,AA17&lt;&gt;0),(EXP(LN(AA17/Z17)/(AA$6-Z$6))-1)*100,0)</f>
        <v>-0.34237376774314265</v>
      </c>
      <c r="AA91" s="18">
        <f t="shared" si="108"/>
        <v>0.92687559264557073</v>
      </c>
      <c r="AB91" s="18">
        <f t="shared" si="109"/>
        <v>0.50200642187465672</v>
      </c>
      <c r="AD91" s="18">
        <f t="shared" si="110"/>
        <v>0.50200642187465672</v>
      </c>
      <c r="AE91" s="18">
        <f t="shared" si="111"/>
        <v>2.9636042307927379</v>
      </c>
      <c r="AF91" s="18">
        <f t="shared" si="112"/>
        <v>3.301253101528423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1.9516257971396334</v>
      </c>
      <c r="C92" s="18">
        <f t="shared" si="96"/>
        <v>1.0533319014844666</v>
      </c>
      <c r="D92" s="18">
        <f t="shared" si="96"/>
        <v>0.62671652076866646</v>
      </c>
      <c r="E92" s="18">
        <f t="shared" si="96"/>
        <v>0.47775105464227252</v>
      </c>
      <c r="F92" s="18">
        <f t="shared" si="97"/>
        <v>0.52738169110073674</v>
      </c>
      <c r="H92" s="18">
        <f t="shared" si="98"/>
        <v>0.52738169110073674</v>
      </c>
      <c r="I92" s="18">
        <f t="shared" si="99"/>
        <v>2.672740767530879</v>
      </c>
      <c r="J92" s="18">
        <f t="shared" si="100"/>
        <v>3.0416337653605963</v>
      </c>
      <c r="L92" t="str">
        <f t="shared" si="101"/>
        <v>35 Business and public service associate professionals</v>
      </c>
      <c r="M92" s="18">
        <f t="shared" si="102"/>
        <v>1.5887968020669385</v>
      </c>
      <c r="N92" s="18">
        <f t="shared" si="102"/>
        <v>1.4721215441141355</v>
      </c>
      <c r="O92" s="18">
        <f t="shared" si="102"/>
        <v>0.43062352238141255</v>
      </c>
      <c r="P92" s="18">
        <f t="shared" si="102"/>
        <v>0.29893675096746009</v>
      </c>
      <c r="Q92" s="18">
        <f t="shared" si="103"/>
        <v>0.34281314463864287</v>
      </c>
      <c r="S92" s="18">
        <f t="shared" si="104"/>
        <v>0.34281314463864287</v>
      </c>
      <c r="T92" s="18">
        <f t="shared" si="105"/>
        <v>2.3132686919354217</v>
      </c>
      <c r="U92" s="18">
        <f t="shared" si="106"/>
        <v>2.5638794957613786</v>
      </c>
      <c r="W92" t="str">
        <f t="shared" si="107"/>
        <v>35 Business and public service associate professionals</v>
      </c>
      <c r="X92" s="18">
        <f t="shared" si="108"/>
        <v>2.3720163223597934</v>
      </c>
      <c r="Y92" s="18">
        <f t="shared" si="108"/>
        <v>0.57732920790782849</v>
      </c>
      <c r="Z92" s="18">
        <f t="shared" si="108"/>
        <v>0.84971643003366459</v>
      </c>
      <c r="AA92" s="18">
        <f t="shared" si="108"/>
        <v>0.67522070908194731</v>
      </c>
      <c r="AB92" s="18">
        <f t="shared" si="109"/>
        <v>0.73335237667717657</v>
      </c>
      <c r="AD92" s="18">
        <f t="shared" si="110"/>
        <v>0.73335237667717657</v>
      </c>
      <c r="AE92" s="18">
        <f t="shared" si="111"/>
        <v>3.0643745109260934</v>
      </c>
      <c r="AF92" s="18">
        <f t="shared" si="112"/>
        <v>3.553846084008172</v>
      </c>
    </row>
    <row r="93" spans="1:32" x14ac:dyDescent="0.2">
      <c r="A93" t="str">
        <f t="shared" si="95"/>
        <v>41 Administrative occupations</v>
      </c>
      <c r="B93" s="18">
        <f t="shared" si="96"/>
        <v>-0.51952227607764412</v>
      </c>
      <c r="C93" s="18">
        <f t="shared" si="96"/>
        <v>2.7279280919386029</v>
      </c>
      <c r="D93" s="18">
        <f t="shared" si="96"/>
        <v>0.54787751409466345</v>
      </c>
      <c r="E93" s="18">
        <f t="shared" si="96"/>
        <v>-0.41501414403131154</v>
      </c>
      <c r="F93" s="18">
        <f t="shared" si="97"/>
        <v>-9.5079208059911657E-2</v>
      </c>
      <c r="H93" s="18">
        <f t="shared" si="98"/>
        <v>-9.5079208059911657E-2</v>
      </c>
      <c r="I93" s="18">
        <f t="shared" si="99"/>
        <v>2.8182908134151585</v>
      </c>
      <c r="J93" s="18">
        <f t="shared" si="100"/>
        <v>2.7540054928783642</v>
      </c>
      <c r="L93" t="str">
        <f t="shared" si="101"/>
        <v>41 Administrative occupations</v>
      </c>
      <c r="M93" s="18">
        <f t="shared" si="102"/>
        <v>-0.67389181193681091</v>
      </c>
      <c r="N93" s="18">
        <f t="shared" si="102"/>
        <v>15.42822988613699</v>
      </c>
      <c r="O93" s="18">
        <f t="shared" si="102"/>
        <v>0.67428733994621126</v>
      </c>
      <c r="P93" s="18">
        <f t="shared" si="102"/>
        <v>0.39434688353956471</v>
      </c>
      <c r="Q93" s="18">
        <f t="shared" si="103"/>
        <v>0.48757377107657707</v>
      </c>
      <c r="S93" s="18">
        <f t="shared" si="104"/>
        <v>0.48757377107657707</v>
      </c>
      <c r="T93" s="18">
        <f t="shared" si="105"/>
        <v>2.22291831299537</v>
      </c>
      <c r="U93" s="18">
        <f t="shared" si="106"/>
        <v>2.5847077222297621</v>
      </c>
      <c r="W93" t="str">
        <f t="shared" si="107"/>
        <v>41 Administrative occupations</v>
      </c>
      <c r="X93" s="18">
        <f t="shared" si="108"/>
        <v>-0.46467009252537661</v>
      </c>
      <c r="Y93" s="18">
        <f t="shared" si="108"/>
        <v>-1.7611916373772685</v>
      </c>
      <c r="Z93" s="18">
        <f t="shared" si="108"/>
        <v>0.49519044142032342</v>
      </c>
      <c r="AA93" s="18">
        <f t="shared" si="108"/>
        <v>-0.77255655897893183</v>
      </c>
      <c r="AB93" s="18">
        <f t="shared" si="109"/>
        <v>-0.35176122122123621</v>
      </c>
      <c r="AD93" s="18">
        <f t="shared" si="110"/>
        <v>-0.35176122122123621</v>
      </c>
      <c r="AE93" s="18">
        <f t="shared" si="111"/>
        <v>3.0520253395718955</v>
      </c>
      <c r="AF93" s="18">
        <f t="shared" si="112"/>
        <v>2.823185011249274</v>
      </c>
    </row>
    <row r="94" spans="1:32" x14ac:dyDescent="0.2">
      <c r="A94" t="str">
        <f t="shared" si="95"/>
        <v>42 Secretarial and related occupations</v>
      </c>
      <c r="B94" s="18">
        <f t="shared" si="96"/>
        <v>-2.2084924678697604</v>
      </c>
      <c r="C94" s="18">
        <f t="shared" si="96"/>
        <v>-4.9909599655715287</v>
      </c>
      <c r="D94" s="18">
        <f t="shared" si="96"/>
        <v>-2.2959554307240948</v>
      </c>
      <c r="E94" s="18">
        <f t="shared" si="96"/>
        <v>-1.534613001704932</v>
      </c>
      <c r="F94" s="18">
        <f t="shared" si="97"/>
        <v>-1.78905072029234</v>
      </c>
      <c r="H94" s="18">
        <f t="shared" si="98"/>
        <v>-1.78905072029234</v>
      </c>
      <c r="I94" s="18">
        <f t="shared" si="99"/>
        <v>2.6472712688496935</v>
      </c>
      <c r="J94" s="18">
        <f t="shared" si="100"/>
        <v>1.4586097765830974</v>
      </c>
      <c r="L94" t="str">
        <f t="shared" si="101"/>
        <v>42 Secretarial and related occupations</v>
      </c>
      <c r="M94" s="18">
        <f t="shared" si="102"/>
        <v>-4.8024624832641809</v>
      </c>
      <c r="N94" s="18">
        <f t="shared" si="102"/>
        <v>-7.2969564467969317</v>
      </c>
      <c r="O94" s="18">
        <f t="shared" si="102"/>
        <v>-2.4922689838077661</v>
      </c>
      <c r="P94" s="18">
        <f t="shared" si="102"/>
        <v>0.67723364845304612</v>
      </c>
      <c r="Q94" s="18">
        <f t="shared" si="103"/>
        <v>-0.39055216014315386</v>
      </c>
      <c r="S94" s="18">
        <f t="shared" si="104"/>
        <v>-0.39055216014315386</v>
      </c>
      <c r="T94" s="18">
        <f t="shared" si="105"/>
        <v>1.7127988011292672</v>
      </c>
      <c r="U94" s="18">
        <f t="shared" si="106"/>
        <v>1.4068075297053229</v>
      </c>
      <c r="W94" t="str">
        <f t="shared" si="107"/>
        <v>42 Secretarial and related occupations</v>
      </c>
      <c r="X94" s="18">
        <f t="shared" si="108"/>
        <v>-2.0693277206995542</v>
      </c>
      <c r="Y94" s="18">
        <f t="shared" si="108"/>
        <v>-4.8757487482380402</v>
      </c>
      <c r="Z94" s="18">
        <f t="shared" si="108"/>
        <v>-2.2864371325388211</v>
      </c>
      <c r="AA94" s="18">
        <f t="shared" si="108"/>
        <v>-1.6532627752637197</v>
      </c>
      <c r="AB94" s="18">
        <f t="shared" si="109"/>
        <v>-1.8647754650616521</v>
      </c>
      <c r="AD94" s="18">
        <f t="shared" si="110"/>
        <v>-1.8647754650616521</v>
      </c>
      <c r="AE94" s="18">
        <f t="shared" si="111"/>
        <v>2.6898585576077716</v>
      </c>
      <c r="AF94" s="18">
        <f t="shared" si="112"/>
        <v>1.4611225923617299</v>
      </c>
    </row>
    <row r="95" spans="1:32" x14ac:dyDescent="0.2">
      <c r="A95" t="str">
        <f t="shared" si="95"/>
        <v>51 Skilled agricultural and related trades</v>
      </c>
      <c r="B95" s="18">
        <f t="shared" si="96"/>
        <v>0.16061080789406823</v>
      </c>
      <c r="C95" s="18">
        <f t="shared" si="96"/>
        <v>-4.4327086827619988</v>
      </c>
      <c r="D95" s="18">
        <f t="shared" si="96"/>
        <v>0.89854496849213206</v>
      </c>
      <c r="E95" s="18">
        <f t="shared" si="96"/>
        <v>1.7603572256239097</v>
      </c>
      <c r="F95" s="18">
        <f t="shared" si="97"/>
        <v>1.4722716670413361</v>
      </c>
      <c r="H95" s="18">
        <f t="shared" si="98"/>
        <v>1.4722716670413361</v>
      </c>
      <c r="I95" s="18">
        <f t="shared" si="99"/>
        <v>3.6850246613771676</v>
      </c>
      <c r="J95" s="18">
        <f t="shared" si="100"/>
        <v>4.6096207860382155</v>
      </c>
      <c r="L95" t="str">
        <f t="shared" si="101"/>
        <v>51 Skilled agricultural and related trades</v>
      </c>
      <c r="M95" s="18">
        <f t="shared" si="102"/>
        <v>0.78194729114604566</v>
      </c>
      <c r="N95" s="18">
        <f t="shared" si="102"/>
        <v>-14.682328317489468</v>
      </c>
      <c r="O95" s="18">
        <f t="shared" si="102"/>
        <v>-5.9721802568490912E-2</v>
      </c>
      <c r="P95" s="18">
        <f t="shared" si="102"/>
        <v>1.1195241642536269</v>
      </c>
      <c r="Q95" s="18">
        <f t="shared" si="103"/>
        <v>0.72490416998278739</v>
      </c>
      <c r="S95" s="18">
        <f t="shared" si="104"/>
        <v>0.72490416998278739</v>
      </c>
      <c r="T95" s="18">
        <f t="shared" si="105"/>
        <v>3.3434102556215262</v>
      </c>
      <c r="U95" s="18">
        <f t="shared" si="106"/>
        <v>3.8097697225119909</v>
      </c>
      <c r="W95" t="str">
        <f t="shared" si="107"/>
        <v>51 Skilled agricultural and related trades</v>
      </c>
      <c r="X95" s="18">
        <f t="shared" si="108"/>
        <v>-3.60303025822446</v>
      </c>
      <c r="Y95" s="18">
        <f t="shared" si="108"/>
        <v>65.017764093484672</v>
      </c>
      <c r="Z95" s="18">
        <f t="shared" si="108"/>
        <v>3.9963196968975767</v>
      </c>
      <c r="AA95" s="18">
        <f t="shared" si="108"/>
        <v>3.4216329591203909</v>
      </c>
      <c r="AB95" s="18">
        <f t="shared" si="109"/>
        <v>3.6128414760693728</v>
      </c>
      <c r="AD95" s="18">
        <f t="shared" si="110"/>
        <v>3.6128414760693728</v>
      </c>
      <c r="AE95" s="18">
        <f t="shared" si="111"/>
        <v>4.7712049196930062</v>
      </c>
      <c r="AF95" s="18">
        <f t="shared" si="112"/>
        <v>6.8852033985602912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1.3167846566394914</v>
      </c>
      <c r="C96" s="18">
        <f t="shared" si="96"/>
        <v>-12.500549807087058</v>
      </c>
      <c r="D96" s="18">
        <f t="shared" si="96"/>
        <v>0.79486872438496725</v>
      </c>
      <c r="E96" s="18">
        <f t="shared" si="96"/>
        <v>-0.35916691397301914</v>
      </c>
      <c r="F96" s="18">
        <f t="shared" si="97"/>
        <v>2.4036004942029621E-2</v>
      </c>
      <c r="H96" s="18">
        <f t="shared" si="98"/>
        <v>2.4036004942029621E-2</v>
      </c>
      <c r="I96" s="18">
        <f t="shared" si="99"/>
        <v>2.2845018313584431</v>
      </c>
      <c r="J96" s="18">
        <f t="shared" si="100"/>
        <v>2.3020299144163481</v>
      </c>
      <c r="L96" t="str">
        <f t="shared" si="101"/>
        <v>52 Skilled metal, electrical and electronic trades</v>
      </c>
      <c r="M96" s="18">
        <f t="shared" si="102"/>
        <v>0.91885145470698149</v>
      </c>
      <c r="N96" s="18">
        <f t="shared" si="102"/>
        <v>-12.000991868411448</v>
      </c>
      <c r="O96" s="18">
        <f t="shared" si="102"/>
        <v>0.28046449588809974</v>
      </c>
      <c r="P96" s="18">
        <f t="shared" si="102"/>
        <v>-0.45183050271346836</v>
      </c>
      <c r="Q96" s="18">
        <f t="shared" si="103"/>
        <v>-0.20832828003142234</v>
      </c>
      <c r="S96" s="18">
        <f t="shared" si="104"/>
        <v>-0.20832828003142234</v>
      </c>
      <c r="T96" s="18">
        <f t="shared" si="105"/>
        <v>2.173434466247004</v>
      </c>
      <c r="U96" s="18">
        <f t="shared" si="106"/>
        <v>2.019881887115127</v>
      </c>
      <c r="W96" t="str">
        <f t="shared" si="107"/>
        <v>52 Skilled metal, electrical and electronic trades</v>
      </c>
      <c r="X96" s="18">
        <f t="shared" si="108"/>
        <v>14.097168685352845</v>
      </c>
      <c r="Y96" s="18">
        <f t="shared" si="108"/>
        <v>-24.409736352853884</v>
      </c>
      <c r="Z96" s="18">
        <f t="shared" si="108"/>
        <v>12.093065289647132</v>
      </c>
      <c r="AA96" s="18">
        <f t="shared" si="108"/>
        <v>1.0193073294057609</v>
      </c>
      <c r="AB96" s="18">
        <f t="shared" si="109"/>
        <v>4.5833396608673915</v>
      </c>
      <c r="AD96" s="18">
        <f t="shared" si="110"/>
        <v>4.5833396608673915</v>
      </c>
      <c r="AE96" s="18">
        <f t="shared" si="111"/>
        <v>4.8431638938621013</v>
      </c>
      <c r="AF96" s="18">
        <f t="shared" si="112"/>
        <v>7.5783632696710956</v>
      </c>
    </row>
    <row r="97" spans="1:32" x14ac:dyDescent="0.2">
      <c r="A97" t="str">
        <f t="shared" si="95"/>
        <v>53 Skilled construction and building trades</v>
      </c>
      <c r="B97" s="18">
        <f t="shared" si="96"/>
        <v>-3.3000037115472391</v>
      </c>
      <c r="C97" s="18">
        <f t="shared" si="96"/>
        <v>-21.021344636278805</v>
      </c>
      <c r="D97" s="18">
        <f t="shared" si="96"/>
        <v>1.6701983527220188</v>
      </c>
      <c r="E97" s="18">
        <f t="shared" si="96"/>
        <v>0.50236651391852849</v>
      </c>
      <c r="F97" s="18">
        <f t="shared" si="97"/>
        <v>0.89014565899527831</v>
      </c>
      <c r="H97" s="18">
        <f t="shared" si="98"/>
        <v>0.89014565899527831</v>
      </c>
      <c r="I97" s="18">
        <f t="shared" si="99"/>
        <v>2.6055115195062095</v>
      </c>
      <c r="J97" s="18">
        <f t="shared" si="100"/>
        <v>3.2386185382766719</v>
      </c>
      <c r="L97" t="str">
        <f t="shared" si="101"/>
        <v>53 Skilled construction and building trades</v>
      </c>
      <c r="M97" s="18">
        <f t="shared" si="102"/>
        <v>-3.828678848497602</v>
      </c>
      <c r="N97" s="18">
        <f t="shared" si="102"/>
        <v>-21.007514175936659</v>
      </c>
      <c r="O97" s="18">
        <f t="shared" si="102"/>
        <v>1.9840208785501856</v>
      </c>
      <c r="P97" s="18">
        <f t="shared" si="102"/>
        <v>0.43700417777130518</v>
      </c>
      <c r="Q97" s="18">
        <f t="shared" si="103"/>
        <v>0.95005122891200777</v>
      </c>
      <c r="S97" s="18">
        <f t="shared" si="104"/>
        <v>0.95005122891200777</v>
      </c>
      <c r="T97" s="18">
        <f t="shared" si="105"/>
        <v>2.6094021422608416</v>
      </c>
      <c r="U97" s="18">
        <f t="shared" si="106"/>
        <v>3.2856267620088531</v>
      </c>
      <c r="W97" t="str">
        <f t="shared" si="107"/>
        <v>53 Skilled construction and building trades</v>
      </c>
      <c r="X97" s="18">
        <f t="shared" si="108"/>
        <v>11.353242180311906</v>
      </c>
      <c r="Y97" s="18">
        <f t="shared" si="108"/>
        <v>-21.290385745418906</v>
      </c>
      <c r="Z97" s="18">
        <f t="shared" si="108"/>
        <v>-5.4156137680002274</v>
      </c>
      <c r="AA97" s="18">
        <f t="shared" si="108"/>
        <v>2.218523234488945</v>
      </c>
      <c r="AB97" s="18">
        <f t="shared" si="109"/>
        <v>-0.39230623806150167</v>
      </c>
      <c r="AD97" s="18">
        <f t="shared" si="110"/>
        <v>-0.39230623806150167</v>
      </c>
      <c r="AE97" s="18">
        <f t="shared" si="111"/>
        <v>2.5291392304058968</v>
      </c>
      <c r="AF97" s="18">
        <f t="shared" si="112"/>
        <v>2.2549905185133001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-7.2239856171663064E-3</v>
      </c>
      <c r="C98" s="18">
        <f t="shared" si="96"/>
        <v>-12.528965672077275</v>
      </c>
      <c r="D98" s="18">
        <f t="shared" si="96"/>
        <v>1.6856799273818002</v>
      </c>
      <c r="E98" s="18">
        <f t="shared" si="96"/>
        <v>0.80990039387951462</v>
      </c>
      <c r="F98" s="18">
        <f t="shared" si="97"/>
        <v>1.1009855973223903</v>
      </c>
      <c r="H98" s="18">
        <f t="shared" si="98"/>
        <v>1.1009855973223903</v>
      </c>
      <c r="I98" s="18">
        <f t="shared" si="99"/>
        <v>2.6060373201441944</v>
      </c>
      <c r="J98" s="18">
        <f t="shared" si="100"/>
        <v>3.3925122939653996</v>
      </c>
      <c r="L98" t="str">
        <f t="shared" si="101"/>
        <v>54 Textiles, printing and other skilled trades</v>
      </c>
      <c r="M98" s="18">
        <f t="shared" si="102"/>
        <v>0.313698929254147</v>
      </c>
      <c r="N98" s="18">
        <f t="shared" si="102"/>
        <v>-18.963662500999433</v>
      </c>
      <c r="O98" s="18">
        <f t="shared" si="102"/>
        <v>2.0437412776957542</v>
      </c>
      <c r="P98" s="18">
        <f t="shared" si="102"/>
        <v>1.0659643725952073</v>
      </c>
      <c r="Q98" s="18">
        <f t="shared" si="103"/>
        <v>1.3908445495946831</v>
      </c>
      <c r="S98" s="18">
        <f t="shared" si="104"/>
        <v>1.3908445495946831</v>
      </c>
      <c r="T98" s="18">
        <f t="shared" si="105"/>
        <v>2.2673047509940591</v>
      </c>
      <c r="U98" s="18">
        <f t="shared" si="106"/>
        <v>3.3107035799160967</v>
      </c>
      <c r="W98" t="str">
        <f t="shared" si="107"/>
        <v>54 Textiles, printing and other skilled trades</v>
      </c>
      <c r="X98" s="18">
        <f t="shared" si="108"/>
        <v>-0.83718367376689473</v>
      </c>
      <c r="Y98" s="18">
        <f t="shared" si="108"/>
        <v>4.5999120819896877</v>
      </c>
      <c r="Z98" s="18">
        <f t="shared" si="108"/>
        <v>0.93091389799686564</v>
      </c>
      <c r="AA98" s="18">
        <f t="shared" si="108"/>
        <v>0.23090452992857724</v>
      </c>
      <c r="AB98" s="18">
        <f t="shared" si="109"/>
        <v>0.46369987908003729</v>
      </c>
      <c r="AD98" s="18">
        <f t="shared" si="110"/>
        <v>0.46369987908003729</v>
      </c>
      <c r="AE98" s="18">
        <f t="shared" si="111"/>
        <v>3.2588006021314619</v>
      </c>
      <c r="AF98" s="18">
        <f t="shared" si="112"/>
        <v>3.5584176414706681</v>
      </c>
    </row>
    <row r="99" spans="1:32" x14ac:dyDescent="0.2">
      <c r="A99" t="str">
        <f t="shared" si="95"/>
        <v>61 Caring personal service occupations</v>
      </c>
      <c r="B99" s="18">
        <f t="shared" si="96"/>
        <v>1.1496481679867943</v>
      </c>
      <c r="C99" s="18">
        <f t="shared" si="96"/>
        <v>-5.1511871760494206</v>
      </c>
      <c r="D99" s="18">
        <f t="shared" si="96"/>
        <v>1.0833962059948687</v>
      </c>
      <c r="E99" s="18">
        <f t="shared" si="96"/>
        <v>0.47724717265458239</v>
      </c>
      <c r="F99" s="18">
        <f t="shared" si="97"/>
        <v>0.67889190504237806</v>
      </c>
      <c r="H99" s="18">
        <f t="shared" si="98"/>
        <v>0.67889190504237806</v>
      </c>
      <c r="I99" s="18">
        <f t="shared" si="99"/>
        <v>3.0918950289751113</v>
      </c>
      <c r="J99" s="18">
        <f t="shared" si="100"/>
        <v>3.5427818121295918</v>
      </c>
      <c r="L99" t="str">
        <f t="shared" si="101"/>
        <v>61 Caring personal service occupations</v>
      </c>
      <c r="M99" s="18">
        <f t="shared" si="102"/>
        <v>2.7130059837793929</v>
      </c>
      <c r="N99" s="18">
        <f t="shared" si="102"/>
        <v>-4.8462935623425851</v>
      </c>
      <c r="O99" s="18">
        <f t="shared" si="102"/>
        <v>3.5380800281297198</v>
      </c>
      <c r="P99" s="18">
        <f t="shared" si="102"/>
        <v>1.2312428588396873</v>
      </c>
      <c r="Q99" s="18">
        <f t="shared" si="103"/>
        <v>1.994420561582011</v>
      </c>
      <c r="S99" s="18">
        <f t="shared" si="104"/>
        <v>1.994420561582011</v>
      </c>
      <c r="T99" s="18">
        <f t="shared" si="105"/>
        <v>3.0405067838982891</v>
      </c>
      <c r="U99" s="18">
        <f t="shared" si="106"/>
        <v>4.4155229645415739</v>
      </c>
      <c r="W99" t="str">
        <f t="shared" si="107"/>
        <v>61 Caring personal service occupations</v>
      </c>
      <c r="X99" s="18">
        <f t="shared" si="108"/>
        <v>0.66722819432161184</v>
      </c>
      <c r="Y99" s="18">
        <f t="shared" si="108"/>
        <v>-5.2501109994644306</v>
      </c>
      <c r="Z99" s="18">
        <f t="shared" si="108"/>
        <v>0.22946427321179907</v>
      </c>
      <c r="AA99" s="18">
        <f t="shared" si="108"/>
        <v>0.17421446671659346</v>
      </c>
      <c r="AB99" s="18">
        <f t="shared" si="109"/>
        <v>0.19262768410495124</v>
      </c>
      <c r="AD99" s="18">
        <f t="shared" si="110"/>
        <v>0.19262768410495124</v>
      </c>
      <c r="AE99" s="18">
        <f t="shared" si="111"/>
        <v>3.1085620140088643</v>
      </c>
      <c r="AF99" s="18">
        <f t="shared" si="112"/>
        <v>3.23466807340691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2.3560660210190543</v>
      </c>
      <c r="C100" s="18">
        <f t="shared" si="96"/>
        <v>-9.1745663188893332</v>
      </c>
      <c r="D100" s="18">
        <f t="shared" si="96"/>
        <v>-0.26112586390327763</v>
      </c>
      <c r="E100" s="18">
        <f t="shared" si="96"/>
        <v>0.63579242749083331</v>
      </c>
      <c r="F100" s="18">
        <f t="shared" si="97"/>
        <v>0.3359270395313585</v>
      </c>
      <c r="H100" s="18">
        <f t="shared" si="98"/>
        <v>0.3359270395313585</v>
      </c>
      <c r="I100" s="18">
        <f t="shared" si="99"/>
        <v>2.8201060726994687</v>
      </c>
      <c r="J100" s="18">
        <f t="shared" si="100"/>
        <v>3.0495084357285318</v>
      </c>
      <c r="L100" t="str">
        <f t="shared" si="101"/>
        <v>62 Leisure, travel and related personal service occupations</v>
      </c>
      <c r="M100" s="18">
        <f t="shared" si="102"/>
        <v>3.9680176082922847</v>
      </c>
      <c r="N100" s="18">
        <f t="shared" si="102"/>
        <v>-3.5984603299430096</v>
      </c>
      <c r="O100" s="18">
        <f t="shared" si="102"/>
        <v>0.29163551492656925</v>
      </c>
      <c r="P100" s="18">
        <f t="shared" si="102"/>
        <v>0.95930268504449412</v>
      </c>
      <c r="Q100" s="18">
        <f t="shared" si="103"/>
        <v>0.73625454707677562</v>
      </c>
      <c r="S100" s="18">
        <f t="shared" si="104"/>
        <v>0.73625454707677562</v>
      </c>
      <c r="T100" s="18">
        <f t="shared" si="105"/>
        <v>2.5608042087446048</v>
      </c>
      <c r="U100" s="18">
        <f t="shared" si="106"/>
        <v>3.0858272444985957</v>
      </c>
      <c r="W100" t="str">
        <f t="shared" si="107"/>
        <v>62 Leisure, travel and related personal service occupations</v>
      </c>
      <c r="X100" s="18">
        <f t="shared" si="108"/>
        <v>1.5121386529852066</v>
      </c>
      <c r="Y100" s="18">
        <f t="shared" si="108"/>
        <v>-12.273347387973821</v>
      </c>
      <c r="Z100" s="18">
        <f t="shared" si="108"/>
        <v>-0.60480782708841607</v>
      </c>
      <c r="AA100" s="18">
        <f t="shared" si="108"/>
        <v>0.42415413224472509</v>
      </c>
      <c r="AB100" s="18">
        <f t="shared" si="109"/>
        <v>7.998866407639138E-2</v>
      </c>
      <c r="AD100" s="18">
        <f t="shared" si="110"/>
        <v>7.998866407639138E-2</v>
      </c>
      <c r="AE100" s="18">
        <f t="shared" si="111"/>
        <v>2.9740666630557078</v>
      </c>
      <c r="AF100" s="18">
        <f t="shared" si="112"/>
        <v>3.0272408859062017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-2.4948617823134622</v>
      </c>
      <c r="C101" s="18">
        <f t="shared" si="96"/>
        <v>22.336338169402993</v>
      </c>
      <c r="D101" s="18">
        <f t="shared" si="96"/>
        <v>-4.9695007045726491</v>
      </c>
      <c r="E101" s="18">
        <f t="shared" si="96"/>
        <v>0.65247445154186234</v>
      </c>
      <c r="F101" s="18">
        <f t="shared" si="97"/>
        <v>-1.2575327924184476</v>
      </c>
      <c r="H101" s="18">
        <f t="shared" si="98"/>
        <v>-1.2575327924184476</v>
      </c>
      <c r="I101" s="18">
        <f t="shared" si="99"/>
        <v>2.4128761642520313</v>
      </c>
      <c r="J101" s="18">
        <f t="shared" si="100"/>
        <v>1.5367810110950231</v>
      </c>
      <c r="L101" t="str">
        <f t="shared" si="101"/>
        <v>63 Community and civil enforcement occupations</v>
      </c>
      <c r="M101" s="18">
        <f t="shared" si="102"/>
        <v>-5.9400629908541225</v>
      </c>
      <c r="N101" s="18">
        <f t="shared" si="102"/>
        <v>45.610069066106185</v>
      </c>
      <c r="O101" s="18">
        <f t="shared" si="102"/>
        <v>-10.333154938268896</v>
      </c>
      <c r="P101" s="18">
        <f t="shared" si="102"/>
        <v>1.4129734316489007</v>
      </c>
      <c r="Q101" s="18">
        <f t="shared" si="103"/>
        <v>-2.6641167647056263</v>
      </c>
      <c r="S101" s="18">
        <f t="shared" si="104"/>
        <v>-2.6641167647056263</v>
      </c>
      <c r="T101" s="18">
        <f t="shared" si="105"/>
        <v>1.6941281624129001</v>
      </c>
      <c r="U101" s="18">
        <f t="shared" si="106"/>
        <v>-0.3166841728853842</v>
      </c>
      <c r="W101" t="str">
        <f t="shared" si="107"/>
        <v>63 Community and civil enforcement occupations</v>
      </c>
      <c r="X101" s="18">
        <f t="shared" si="108"/>
        <v>5.7228698840980696</v>
      </c>
      <c r="Y101" s="18">
        <f t="shared" si="108"/>
        <v>-19.246783370609556</v>
      </c>
      <c r="Z101" s="18">
        <f t="shared" si="108"/>
        <v>7.0294607655502883</v>
      </c>
      <c r="AA101" s="18">
        <f t="shared" si="108"/>
        <v>-0.4462034031886386</v>
      </c>
      <c r="AB101" s="18">
        <f t="shared" si="109"/>
        <v>1.9857898640591287</v>
      </c>
      <c r="AD101" s="18">
        <f t="shared" si="110"/>
        <v>1.9857898640591287</v>
      </c>
      <c r="AE101" s="18">
        <f t="shared" si="111"/>
        <v>4.341791165519937</v>
      </c>
      <c r="AF101" s="18">
        <f t="shared" si="112"/>
        <v>5.5074885371916737</v>
      </c>
    </row>
    <row r="102" spans="1:32" x14ac:dyDescent="0.2">
      <c r="A102" t="str">
        <f t="shared" si="95"/>
        <v>71 Sales occupations</v>
      </c>
      <c r="B102" s="18">
        <f t="shared" si="96"/>
        <v>-2.7752481975396148</v>
      </c>
      <c r="C102" s="18">
        <f t="shared" si="96"/>
        <v>-2.1785548735408056</v>
      </c>
      <c r="D102" s="18">
        <f t="shared" si="96"/>
        <v>-0.34090142794672706</v>
      </c>
      <c r="E102" s="18">
        <f t="shared" si="96"/>
        <v>-0.23050491133657092</v>
      </c>
      <c r="F102" s="18">
        <f t="shared" si="97"/>
        <v>-0.26731733138788405</v>
      </c>
      <c r="H102" s="18">
        <f t="shared" si="98"/>
        <v>-0.26731733138788405</v>
      </c>
      <c r="I102" s="18">
        <f t="shared" si="99"/>
        <v>2.4795695752247271</v>
      </c>
      <c r="J102" s="18">
        <f t="shared" si="100"/>
        <v>2.290951489271853</v>
      </c>
      <c r="L102" t="str">
        <f t="shared" si="101"/>
        <v>71 Sales occupations</v>
      </c>
      <c r="M102" s="18">
        <f t="shared" si="102"/>
        <v>-1.3780128058652918</v>
      </c>
      <c r="N102" s="18">
        <f t="shared" si="102"/>
        <v>-2.3174071563972443</v>
      </c>
      <c r="O102" s="18">
        <f t="shared" si="102"/>
        <v>-0.13060122785272243</v>
      </c>
      <c r="P102" s="18">
        <f t="shared" si="102"/>
        <v>0.12927210032780412</v>
      </c>
      <c r="Q102" s="18">
        <f t="shared" si="103"/>
        <v>4.257260829496623E-2</v>
      </c>
      <c r="S102" s="18">
        <f t="shared" si="104"/>
        <v>4.257260829496623E-2</v>
      </c>
      <c r="T102" s="18">
        <f t="shared" si="105"/>
        <v>2.0547433216865363</v>
      </c>
      <c r="U102" s="18">
        <f t="shared" si="106"/>
        <v>2.0867916441974943</v>
      </c>
      <c r="W102" t="str">
        <f t="shared" si="107"/>
        <v>71 Sales occupations</v>
      </c>
      <c r="X102" s="18">
        <f t="shared" si="108"/>
        <v>-4.083957213690792</v>
      </c>
      <c r="Y102" s="18">
        <f t="shared" si="108"/>
        <v>-2.0391341381392314</v>
      </c>
      <c r="Z102" s="18">
        <f t="shared" si="108"/>
        <v>-0.55325632714613437</v>
      </c>
      <c r="AA102" s="18">
        <f t="shared" si="108"/>
        <v>-0.61093937645103624</v>
      </c>
      <c r="AB102" s="18">
        <f t="shared" si="109"/>
        <v>-0.59171541191397337</v>
      </c>
      <c r="AD102" s="18">
        <f t="shared" si="110"/>
        <v>-0.59171541191397337</v>
      </c>
      <c r="AE102" s="18">
        <f t="shared" si="111"/>
        <v>2.881570759572627</v>
      </c>
      <c r="AF102" s="18">
        <f t="shared" si="112"/>
        <v>2.4898045852451034</v>
      </c>
    </row>
    <row r="103" spans="1:32" x14ac:dyDescent="0.2">
      <c r="A103" t="str">
        <f t="shared" si="95"/>
        <v>72 Customer service occupations</v>
      </c>
      <c r="B103" s="18">
        <f t="shared" si="96"/>
        <v>1.9597595814831781</v>
      </c>
      <c r="C103" s="18">
        <f t="shared" si="96"/>
        <v>8.8293017216645175E-2</v>
      </c>
      <c r="D103" s="18">
        <f t="shared" si="96"/>
        <v>2.1537474334939022</v>
      </c>
      <c r="E103" s="18">
        <f t="shared" si="96"/>
        <v>0.61478038423041781</v>
      </c>
      <c r="F103" s="18">
        <f t="shared" si="97"/>
        <v>1.1251759041764453</v>
      </c>
      <c r="H103" s="18">
        <f t="shared" si="98"/>
        <v>1.1251759041764453</v>
      </c>
      <c r="I103" s="18">
        <f t="shared" si="99"/>
        <v>2.7979119636563299</v>
      </c>
      <c r="J103" s="18">
        <f t="shared" si="100"/>
        <v>3.5824520603346732</v>
      </c>
      <c r="L103" t="str">
        <f t="shared" si="101"/>
        <v>72 Customer service occupations</v>
      </c>
      <c r="M103" s="18">
        <f t="shared" si="102"/>
        <v>-1.492088417181181</v>
      </c>
      <c r="N103" s="18">
        <f t="shared" si="102"/>
        <v>13.95583955385038</v>
      </c>
      <c r="O103" s="18">
        <f t="shared" si="102"/>
        <v>3.9504780181492061</v>
      </c>
      <c r="P103" s="18">
        <f t="shared" si="102"/>
        <v>0.89871060482098475</v>
      </c>
      <c r="Q103" s="18">
        <f t="shared" si="103"/>
        <v>1.905879419854295</v>
      </c>
      <c r="S103" s="18">
        <f t="shared" si="104"/>
        <v>1.905879419854295</v>
      </c>
      <c r="T103" s="18">
        <f t="shared" si="105"/>
        <v>2.3727415601953128</v>
      </c>
      <c r="U103" s="18">
        <f t="shared" si="106"/>
        <v>3.7969631762734934</v>
      </c>
      <c r="W103" t="str">
        <f t="shared" si="107"/>
        <v>72 Customer service occupations</v>
      </c>
      <c r="X103" s="18">
        <f t="shared" si="108"/>
        <v>3.8437554443642385</v>
      </c>
      <c r="Y103" s="18">
        <f t="shared" si="108"/>
        <v>-6.5418636931170893</v>
      </c>
      <c r="Z103" s="18">
        <f t="shared" si="108"/>
        <v>1.0450063029892931</v>
      </c>
      <c r="AA103" s="18">
        <f t="shared" si="108"/>
        <v>0.41992306857878692</v>
      </c>
      <c r="AB103" s="18">
        <f t="shared" si="109"/>
        <v>0.62785330765606773</v>
      </c>
      <c r="AD103" s="18">
        <f t="shared" si="110"/>
        <v>0.62785330765606773</v>
      </c>
      <c r="AE103" s="18">
        <f t="shared" si="111"/>
        <v>3.0348614607116353</v>
      </c>
      <c r="AF103" s="18">
        <f t="shared" si="112"/>
        <v>3.4544690493481411</v>
      </c>
    </row>
    <row r="104" spans="1:32" x14ac:dyDescent="0.2">
      <c r="A104" t="str">
        <f t="shared" si="95"/>
        <v>81 Process, plant and machine operatives</v>
      </c>
      <c r="B104" s="18">
        <f t="shared" si="96"/>
        <v>-1.0521484519960378</v>
      </c>
      <c r="C104" s="18">
        <f t="shared" si="96"/>
        <v>-7.8477015079696404</v>
      </c>
      <c r="D104" s="18">
        <f t="shared" si="96"/>
        <v>2.022081379065277</v>
      </c>
      <c r="E104" s="18">
        <f t="shared" si="96"/>
        <v>0.59157540689169785</v>
      </c>
      <c r="F104" s="18">
        <f t="shared" si="97"/>
        <v>1.0661680737062085</v>
      </c>
      <c r="H104" s="18">
        <f t="shared" si="98"/>
        <v>1.0661680737062085</v>
      </c>
      <c r="I104" s="18">
        <f t="shared" si="99"/>
        <v>2.58735988689478</v>
      </c>
      <c r="J104" s="18">
        <f t="shared" si="100"/>
        <v>3.3502498443082951</v>
      </c>
      <c r="L104" t="str">
        <f t="shared" si="101"/>
        <v>81 Process, plant and machine operatives</v>
      </c>
      <c r="M104" s="18">
        <f t="shared" si="102"/>
        <v>-1.3085498289635122</v>
      </c>
      <c r="N104" s="18">
        <f t="shared" si="102"/>
        <v>-10.425805186497151</v>
      </c>
      <c r="O104" s="18">
        <f t="shared" si="102"/>
        <v>0.94855112325733515</v>
      </c>
      <c r="P104" s="18">
        <f t="shared" si="102"/>
        <v>6.4291068891164649E-2</v>
      </c>
      <c r="Q104" s="18">
        <f t="shared" si="103"/>
        <v>0.35818042073672007</v>
      </c>
      <c r="S104" s="18">
        <f t="shared" si="104"/>
        <v>0.35818042073672007</v>
      </c>
      <c r="T104" s="18">
        <f t="shared" si="105"/>
        <v>2.214021092368279</v>
      </c>
      <c r="U104" s="18">
        <f t="shared" si="106"/>
        <v>2.4794600887799945</v>
      </c>
      <c r="W104" t="str">
        <f t="shared" si="107"/>
        <v>81 Process, plant and machine operatives</v>
      </c>
      <c r="X104" s="18">
        <f t="shared" si="108"/>
        <v>-0.23809639162378771</v>
      </c>
      <c r="Y104" s="18">
        <f t="shared" si="108"/>
        <v>0.12004680677657475</v>
      </c>
      <c r="Z104" s="18">
        <f t="shared" si="108"/>
        <v>4.775863847503814</v>
      </c>
      <c r="AA104" s="18">
        <f t="shared" si="108"/>
        <v>1.7156016219970649</v>
      </c>
      <c r="AB104" s="18">
        <f t="shared" si="109"/>
        <v>2.7256263981064066</v>
      </c>
      <c r="AD104" s="18">
        <f t="shared" si="110"/>
        <v>2.7256263981064066</v>
      </c>
      <c r="AE104" s="18">
        <f t="shared" si="111"/>
        <v>3.5305684841297813</v>
      </c>
      <c r="AF104" s="18">
        <f t="shared" si="112"/>
        <v>5.3317028127287891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3.1603744109156562</v>
      </c>
      <c r="C105" s="18">
        <f t="shared" si="96"/>
        <v>-11.008004712181974</v>
      </c>
      <c r="D105" s="18">
        <f t="shared" si="96"/>
        <v>1.3645900146045831</v>
      </c>
      <c r="E105" s="18">
        <f t="shared" si="96"/>
        <v>-0.28343002313535592</v>
      </c>
      <c r="F105" s="18">
        <f t="shared" si="97"/>
        <v>0.26291115170560264</v>
      </c>
      <c r="H105" s="18">
        <f t="shared" si="98"/>
        <v>0.26291115170560264</v>
      </c>
      <c r="I105" s="18">
        <f t="shared" si="99"/>
        <v>3.0134880271762032</v>
      </c>
      <c r="J105" s="18">
        <f t="shared" si="100"/>
        <v>3.1881268294862153</v>
      </c>
      <c r="L105" t="str">
        <f t="shared" si="101"/>
        <v>82 Transport and mobile machine drivers and operatives</v>
      </c>
      <c r="M105" s="18">
        <f t="shared" si="102"/>
        <v>3.552362839220069</v>
      </c>
      <c r="N105" s="18">
        <f t="shared" si="102"/>
        <v>-12.006237490373051</v>
      </c>
      <c r="O105" s="18">
        <f t="shared" si="102"/>
        <v>1.0085116032891861</v>
      </c>
      <c r="P105" s="18">
        <f t="shared" si="102"/>
        <v>-0.38697641653947512</v>
      </c>
      <c r="Q105" s="18">
        <f t="shared" si="103"/>
        <v>7.6030837164586806E-2</v>
      </c>
      <c r="S105" s="18">
        <f t="shared" si="104"/>
        <v>7.6030837164586806E-2</v>
      </c>
      <c r="T105" s="18">
        <f t="shared" si="105"/>
        <v>2.9402684607851226</v>
      </c>
      <c r="U105" s="18">
        <f t="shared" si="106"/>
        <v>2.9910386163098268</v>
      </c>
      <c r="W105" t="str">
        <f t="shared" si="107"/>
        <v>82 Transport and mobile machine drivers and operatives</v>
      </c>
      <c r="X105" s="18">
        <f t="shared" si="108"/>
        <v>-2.9538810757201772</v>
      </c>
      <c r="Y105" s="18">
        <f t="shared" si="108"/>
        <v>7.3474689331114451</v>
      </c>
      <c r="Z105" s="18">
        <f t="shared" si="108"/>
        <v>6.2085029993508734</v>
      </c>
      <c r="AA105" s="18">
        <f t="shared" si="108"/>
        <v>0.86393271214433298</v>
      </c>
      <c r="AB105" s="18">
        <f t="shared" si="109"/>
        <v>2.614884531772832</v>
      </c>
      <c r="AD105" s="18">
        <f t="shared" si="110"/>
        <v>2.614884531772832</v>
      </c>
      <c r="AE105" s="18">
        <f t="shared" si="111"/>
        <v>4.0372560713344274</v>
      </c>
      <c r="AF105" s="18">
        <f t="shared" si="112"/>
        <v>5.6590104612647796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-2.4193102170528946</v>
      </c>
      <c r="C106" s="18">
        <f t="shared" si="96"/>
        <v>-10.937901998021516</v>
      </c>
      <c r="D106" s="18">
        <f t="shared" si="96"/>
        <v>14.298340360966776</v>
      </c>
      <c r="E106" s="18">
        <f t="shared" si="96"/>
        <v>1.1303339021452308</v>
      </c>
      <c r="F106" s="18">
        <f t="shared" si="97"/>
        <v>5.3418486540248056</v>
      </c>
      <c r="H106" s="18">
        <f t="shared" si="98"/>
        <v>5.3418486540248056</v>
      </c>
      <c r="I106" s="18">
        <f t="shared" si="99"/>
        <v>4.4085331714057707</v>
      </c>
      <c r="J106" s="18">
        <f t="shared" si="100"/>
        <v>7.8177827077285045</v>
      </c>
      <c r="L106" t="str">
        <f t="shared" si="101"/>
        <v>91 Elementary trades and related occupations</v>
      </c>
      <c r="M106" s="18">
        <f t="shared" si="102"/>
        <v>-1.8929942758921015</v>
      </c>
      <c r="N106" s="18">
        <f t="shared" si="102"/>
        <v>-10.923204780615414</v>
      </c>
      <c r="O106" s="18">
        <f t="shared" si="102"/>
        <v>6.9092482908143626</v>
      </c>
      <c r="P106" s="18">
        <f t="shared" si="102"/>
        <v>0.38882166631197812</v>
      </c>
      <c r="Q106" s="18">
        <f t="shared" si="103"/>
        <v>2.5168680422863243</v>
      </c>
      <c r="S106" s="18">
        <f t="shared" si="104"/>
        <v>2.5168680422863243</v>
      </c>
      <c r="T106" s="18">
        <f t="shared" si="105"/>
        <v>2.6425086728256719</v>
      </c>
      <c r="U106" s="18">
        <f t="shared" si="106"/>
        <v>4.4833972335352579</v>
      </c>
      <c r="W106" t="str">
        <f t="shared" si="107"/>
        <v>91 Elementary trades and related occupations</v>
      </c>
      <c r="X106" s="18">
        <f t="shared" si="108"/>
        <v>-4.703600360307103</v>
      </c>
      <c r="Y106" s="18">
        <f t="shared" si="108"/>
        <v>-11.006520797587561</v>
      </c>
      <c r="Z106" s="18">
        <f t="shared" si="108"/>
        <v>35.337041443406882</v>
      </c>
      <c r="AA106" s="18">
        <f t="shared" si="108"/>
        <v>2.1172753538546196</v>
      </c>
      <c r="AB106" s="18">
        <f t="shared" si="109"/>
        <v>12.168704810170428</v>
      </c>
      <c r="AD106" s="18">
        <f t="shared" si="110"/>
        <v>12.168704810170428</v>
      </c>
      <c r="AE106" s="18">
        <f t="shared" si="111"/>
        <v>9.544657669536317</v>
      </c>
      <c r="AF106" s="18">
        <f t="shared" si="112"/>
        <v>15.356544799867923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1.4083379156811349</v>
      </c>
      <c r="C107" s="18">
        <f t="shared" si="96"/>
        <v>-8.2864845112265773</v>
      </c>
      <c r="D107" s="18">
        <f t="shared" si="96"/>
        <v>-1.4609270188490231</v>
      </c>
      <c r="E107" s="18">
        <f t="shared" si="96"/>
        <v>-0.28116021633494137</v>
      </c>
      <c r="F107" s="18">
        <f t="shared" si="97"/>
        <v>-0.67597695175269923</v>
      </c>
      <c r="H107" s="18">
        <f t="shared" si="98"/>
        <v>-0.67597695175269923</v>
      </c>
      <c r="I107" s="18">
        <f t="shared" si="99"/>
        <v>2.599058497560347</v>
      </c>
      <c r="J107" s="18">
        <f t="shared" si="100"/>
        <v>2.1343191906575187</v>
      </c>
      <c r="L107" t="str">
        <f t="shared" si="101"/>
        <v>92 Elementary administration and service occupations</v>
      </c>
      <c r="M107" s="18">
        <f t="shared" si="102"/>
        <v>0.67727173983604949</v>
      </c>
      <c r="N107" s="18">
        <f t="shared" si="102"/>
        <v>-4.2490668126353164</v>
      </c>
      <c r="O107" s="18">
        <f t="shared" si="102"/>
        <v>-0.37892468102651566</v>
      </c>
      <c r="P107" s="18">
        <f t="shared" si="102"/>
        <v>-0.30827058474390823</v>
      </c>
      <c r="Q107" s="18">
        <f t="shared" si="103"/>
        <v>-0.33182751618291428</v>
      </c>
      <c r="S107" s="18">
        <f t="shared" si="104"/>
        <v>-0.33182751618291428</v>
      </c>
      <c r="T107" s="18">
        <f t="shared" si="105"/>
        <v>2.3332342523305183</v>
      </c>
      <c r="U107" s="18">
        <f t="shared" si="106"/>
        <v>2.0946215244006972</v>
      </c>
      <c r="W107" t="str">
        <f t="shared" si="107"/>
        <v>92 Elementary administration and service occupations</v>
      </c>
      <c r="X107" s="18">
        <f t="shared" si="108"/>
        <v>2.1008807375139549</v>
      </c>
      <c r="Y107" s="18">
        <f t="shared" si="108"/>
        <v>-11.97920862265358</v>
      </c>
      <c r="Z107" s="18">
        <f t="shared" si="108"/>
        <v>-2.586802660157872</v>
      </c>
      <c r="AA107" s="18">
        <f t="shared" si="108"/>
        <v>-0.251066047586046</v>
      </c>
      <c r="AB107" s="18">
        <f t="shared" si="109"/>
        <v>-1.0358023392575078</v>
      </c>
      <c r="AD107" s="18">
        <f t="shared" si="110"/>
        <v>-1.0358023392575078</v>
      </c>
      <c r="AE107" s="18">
        <f t="shared" si="111"/>
        <v>2.8543035877973244</v>
      </c>
      <c r="AF107" s="18">
        <f t="shared" si="112"/>
        <v>2.1736031268859479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1.7299402345130499</v>
      </c>
      <c r="C109" s="26">
        <f>IF(AND(D$6-C$6 &lt;&gt; 0,C35&lt;&gt;0,D35&lt;&gt;0),(EXP(LN(D35/C35)/(D$6-C$6))-1)*100,0)</f>
        <v>-0.54565115045651646</v>
      </c>
      <c r="D109" s="26">
        <f>IF(AND(E$6-D$6 &lt;&gt; 0,D35&lt;&gt;0,E35&lt;&gt;0),(EXP(LN(E35/D35)/(E$6-D$6))-1)*100,0)</f>
        <v>0.80232715726484827</v>
      </c>
      <c r="E109" s="26">
        <f>IF(AND(F$6-E$6 &lt;&gt; 0,E35&lt;&gt;0,F35&lt;&gt;0),(EXP(LN(F35/E35)/(F$6-E$6))-1)*100,0)</f>
        <v>0.4764638410243105</v>
      </c>
      <c r="F109" s="26">
        <f t="shared" ref="F109" si="113">IF(AND(F$6-D$6 &lt;&gt; 0,D35&lt;&gt;0,F35&lt;&gt;0),(EXP(LN(F35/D35)/(F$6-D$6))-1)*100,0)</f>
        <v>0.5849677316024593</v>
      </c>
      <c r="H109" s="26">
        <f t="shared" ref="H109" si="114">IF($F$6-$D$6 &lt;&gt; 0,(EXP(LN(1+(H72/100))/($F$6-$D$6))-1)*100,0)</f>
        <v>0.5849677316024593</v>
      </c>
      <c r="I109" s="26">
        <f>IF(D35&gt;0,((1+(I35/D35))^(1/($F$6-$D$6))-1)*100,0)</f>
        <v>2.7893333550394361</v>
      </c>
      <c r="J109" s="26">
        <f t="shared" ref="J109" si="115">IF($F$6-$D$6 &lt;&gt; 0,(EXP(LN(1+(J72/100))/($F$6-$D$6))-1)*100,0)</f>
        <v>3.1927542582775192</v>
      </c>
      <c r="L109" s="24" t="str">
        <f>L35</f>
        <v>All occupations</v>
      </c>
      <c r="M109" s="26">
        <f>IF(AND(N$6-M$6 &lt;&gt; 0,M35&lt;&gt;0,N35&lt;&gt;0),(EXP(LN(N35/M35)/(N$6-M$6))-1)*100,0)</f>
        <v>1.7573714994220335</v>
      </c>
      <c r="N109" s="26">
        <f>IF(AND(O$6-N$6 &lt;&gt; 0,N35&lt;&gt;0,O35&lt;&gt;0),(EXP(LN(O35/N35)/(O$6-N$6))-1)*100,0)</f>
        <v>-1.544024552891321</v>
      </c>
      <c r="O109" s="26">
        <f>IF(AND(P$6-O$6 &lt;&gt; 0,O35&lt;&gt;0,P35&lt;&gt;0),(EXP(LN(P35/O35)/(P$6-O$6))-1)*100,0)</f>
        <v>0.85588494466404264</v>
      </c>
      <c r="P109" s="26">
        <f>IF(AND(Q$6-P$6 &lt;&gt; 0,P35&lt;&gt;0,Q35&lt;&gt;0),(EXP(LN(Q35/P35)/(Q$6-P$6))-1)*100,0)</f>
        <v>0.47470135128859781</v>
      </c>
      <c r="Q109" s="26">
        <f t="shared" ref="Q109" si="116">IF(AND(Q$6-O$6 &lt;&gt; 0,O35&lt;&gt;0,Q35&lt;&gt;0),(EXP(LN(Q35/O35)/(Q$6-O$6))-1)*100,0)</f>
        <v>0.60160220417737609</v>
      </c>
      <c r="S109" s="26">
        <f t="shared" ref="S109" si="117">IF($F$6-$D$6 &lt;&gt; 0,(EXP(LN(1+(S72/100))/($F$6-$D$6))-1)*100,0)</f>
        <v>0.60160220417737609</v>
      </c>
      <c r="T109" s="26">
        <f t="shared" ref="T109" si="118">IF(O35&gt;0,((1+(T35/O35))^(1/($F$6-$D$6))-1)*100,0)</f>
        <v>2.4445950523075188</v>
      </c>
      <c r="U109" s="26">
        <f t="shared" ref="U109" si="119">IF($F$6-$D$6 &lt;&gt; 0,(EXP(LN(1+(U72/100))/($F$6-$D$6))-1)*100,0)</f>
        <v>2.8790113536317552</v>
      </c>
      <c r="W109" s="24" t="str">
        <f>W35</f>
        <v>All occupations</v>
      </c>
      <c r="X109" s="26">
        <f>IF(AND(Y$6-X$6 &lt;&gt; 0,X35&lt;&gt;0,Y35&lt;&gt;0),(EXP(LN(Y35/X35)/(Y$6-X$6))-1)*100,0)</f>
        <v>1.6990989705365056</v>
      </c>
      <c r="Y109" s="26">
        <f>IF(AND(Z$6-Y$6 &lt;&gt; 0,Y35&lt;&gt;0,Z35&lt;&gt;0),(EXP(LN(Z35/Y35)/(Z$6-Y$6))-1)*100,0)</f>
        <v>0.57843935468604446</v>
      </c>
      <c r="Z109" s="26">
        <f>IF(AND(AA$6-Z$6 &lt;&gt; 0,Z35&lt;&gt;0,AA35&lt;&gt;0),(EXP(LN(AA35/Z35)/(AA$6-Z$6))-1)*100,0)</f>
        <v>0.74316563156522353</v>
      </c>
      <c r="AA109" s="26">
        <f>IF(AND(AB$6-AA$6 &lt;&gt; 0,AA35&lt;&gt;0,AB35&lt;&gt;0),(EXP(LN(AB35/AA35)/(AB$6-AA$6))-1)*100,0)</f>
        <v>0.47841695705219678</v>
      </c>
      <c r="AB109" s="26">
        <f t="shared" ref="AB109" si="120">IF(AND(AB$6-Z$6 &lt;&gt; 0,Z35&lt;&gt;0,AB35&lt;&gt;0),(EXP(LN(AB35/Z35)/(AB$6-Z$6))-1)*100,0)</f>
        <v>0.56658911945492996</v>
      </c>
      <c r="AD109" s="26">
        <f t="shared" ref="AD109" si="121">IF($F$6-$D$6 &lt;&gt; 0,(EXP(LN(1+(AD72/100))/($F$6-$D$6))-1)*100,0)</f>
        <v>0.56658911945492996</v>
      </c>
      <c r="AE109" s="26">
        <f t="shared" ref="AE109" si="122">IF(Z35&gt;0,((1+(AE35/Z35))^(1/($F$6-$D$6))-1)*100,0)</f>
        <v>3.151432200400528</v>
      </c>
      <c r="AF109" s="26">
        <f t="shared" ref="AF109" si="123">IF($F$6-$D$6 &lt;&gt; 0,(EXP(LN(1+(AF72/100))/($F$6-$D$6))-1)*100,0)</f>
        <v>3.5237503662371772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London (Continued)</v>
      </c>
      <c r="L112" s="19" t="str">
        <f>CONCATENATE(L$1," (Continued)")</f>
        <v>Occupation Table 2.1  Males: Employment Change by Occupation (SOC 2020) and Replacement Demand, 2015-2035, Greater London (Continued)</v>
      </c>
      <c r="W112" s="19" t="str">
        <f>CONCATENATE(W$1," (Continued)")</f>
        <v>Occupation Table 2.2  Females: Employment Change by Occupation (SOC 2020) and Replacement Demand, 2015-2035, Greater London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83.895457969271547</v>
      </c>
      <c r="C119" s="27">
        <f t="shared" si="125"/>
        <v>4.8293167915437607</v>
      </c>
      <c r="D119" s="27">
        <f t="shared" si="125"/>
        <v>-38.745025765931928</v>
      </c>
      <c r="E119" s="27">
        <f t="shared" si="125"/>
        <v>33.783033018599554</v>
      </c>
      <c r="F119" s="27">
        <f t="shared" ref="F119:F144" si="126">F8-D8</f>
        <v>-4.9619927473323742</v>
      </c>
      <c r="L119" t="str">
        <f t="shared" ref="L119:L144" si="127">L8</f>
        <v>11 Corporate managers and directors</v>
      </c>
      <c r="M119" s="27">
        <f t="shared" ref="M119:P144" si="128">N8-M8</f>
        <v>45.412788892588253</v>
      </c>
      <c r="N119" s="27">
        <f t="shared" si="128"/>
        <v>-1.6356612485807318</v>
      </c>
      <c r="O119" s="27">
        <f t="shared" si="128"/>
        <v>-38.148645144661259</v>
      </c>
      <c r="P119" s="27">
        <f t="shared" si="128"/>
        <v>9.6597283734584494</v>
      </c>
      <c r="Q119" s="27">
        <f t="shared" ref="Q119:Q144" si="129">Q8-O8</f>
        <v>-28.48891677120281</v>
      </c>
      <c r="W119" t="str">
        <f t="shared" ref="W119:W144" si="130">W8</f>
        <v>11 Corporate managers and directors</v>
      </c>
      <c r="X119" s="27">
        <f t="shared" ref="X119:AA144" si="131">Y8-X8</f>
        <v>38.48266907668264</v>
      </c>
      <c r="Y119" s="27">
        <f t="shared" si="131"/>
        <v>6.4649780401238672</v>
      </c>
      <c r="Z119" s="27">
        <f t="shared" si="131"/>
        <v>-0.59638062126876434</v>
      </c>
      <c r="AA119" s="27">
        <f t="shared" si="131"/>
        <v>24.123304645139939</v>
      </c>
      <c r="AB119" s="27">
        <f t="shared" ref="AB119:AB144" si="132">AB8-Z8</f>
        <v>23.526924023871175</v>
      </c>
    </row>
    <row r="120" spans="1:28" x14ac:dyDescent="0.2">
      <c r="A120" t="str">
        <f t="shared" si="124"/>
        <v>12 Other managers and proprietors</v>
      </c>
      <c r="B120" s="27">
        <f t="shared" si="125"/>
        <v>14.511910406014096</v>
      </c>
      <c r="C120" s="27">
        <f t="shared" si="125"/>
        <v>-2.7461970164671641</v>
      </c>
      <c r="D120" s="27">
        <f t="shared" si="125"/>
        <v>12.623628478238174</v>
      </c>
      <c r="E120" s="27">
        <f t="shared" si="125"/>
        <v>19.412915744389011</v>
      </c>
      <c r="F120" s="27">
        <f t="shared" si="126"/>
        <v>32.036544222627185</v>
      </c>
      <c r="L120" t="str">
        <f t="shared" si="127"/>
        <v>12 Other managers and proprietors</v>
      </c>
      <c r="M120" s="27">
        <f t="shared" si="128"/>
        <v>9.8122353558982951</v>
      </c>
      <c r="N120" s="27">
        <f t="shared" si="128"/>
        <v>-4.9593725118521377</v>
      </c>
      <c r="O120" s="27">
        <f t="shared" si="128"/>
        <v>18.767172567124732</v>
      </c>
      <c r="P120" s="27">
        <f t="shared" si="128"/>
        <v>13.700167567838264</v>
      </c>
      <c r="Q120" s="27">
        <f t="shared" si="129"/>
        <v>32.467340134962996</v>
      </c>
      <c r="W120" t="str">
        <f t="shared" si="130"/>
        <v>12 Other managers and proprietors</v>
      </c>
      <c r="X120" s="27">
        <f t="shared" si="131"/>
        <v>4.6996750501159568</v>
      </c>
      <c r="Y120" s="27">
        <f t="shared" si="131"/>
        <v>2.2131754953849452</v>
      </c>
      <c r="Z120" s="27">
        <f t="shared" si="131"/>
        <v>-6.1435440888863582</v>
      </c>
      <c r="AA120" s="27">
        <f t="shared" si="131"/>
        <v>5.7127481765507042</v>
      </c>
      <c r="AB120" s="27">
        <f t="shared" si="132"/>
        <v>-0.43079591233565395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64.180217114928837</v>
      </c>
      <c r="C121" s="27">
        <f t="shared" si="125"/>
        <v>17.685733971889817</v>
      </c>
      <c r="D121" s="27">
        <f t="shared" si="125"/>
        <v>118.88275338925172</v>
      </c>
      <c r="E121" s="27">
        <f t="shared" si="125"/>
        <v>75.979074308232157</v>
      </c>
      <c r="F121" s="27">
        <f t="shared" si="126"/>
        <v>194.86182769748387</v>
      </c>
      <c r="L121" t="str">
        <f t="shared" si="127"/>
        <v>21 Science, research, engineering and technology professionals</v>
      </c>
      <c r="M121" s="27">
        <f t="shared" si="128"/>
        <v>52.258755805349296</v>
      </c>
      <c r="N121" s="27">
        <f t="shared" si="128"/>
        <v>-4.6916251256795363</v>
      </c>
      <c r="O121" s="27">
        <f t="shared" si="128"/>
        <v>71.638579146121742</v>
      </c>
      <c r="P121" s="27">
        <f t="shared" si="128"/>
        <v>46.586376645291807</v>
      </c>
      <c r="Q121" s="27">
        <f t="shared" si="129"/>
        <v>118.22495579141355</v>
      </c>
      <c r="W121" t="str">
        <f t="shared" si="130"/>
        <v>21 Science, research, engineering and technology professionals</v>
      </c>
      <c r="X121" s="27">
        <f t="shared" si="131"/>
        <v>11.921461309579243</v>
      </c>
      <c r="Y121" s="27">
        <f t="shared" si="131"/>
        <v>22.377359097569268</v>
      </c>
      <c r="Z121" s="27">
        <f t="shared" si="131"/>
        <v>47.244174243130061</v>
      </c>
      <c r="AA121" s="27">
        <f t="shared" si="131"/>
        <v>29.392697662940435</v>
      </c>
      <c r="AB121" s="27">
        <f t="shared" si="132"/>
        <v>76.636871906070496</v>
      </c>
    </row>
    <row r="122" spans="1:28" x14ac:dyDescent="0.2">
      <c r="A122" t="str">
        <f t="shared" si="124"/>
        <v>22 Health professionals</v>
      </c>
      <c r="B122" s="27">
        <f t="shared" si="125"/>
        <v>39.495072070812682</v>
      </c>
      <c r="C122" s="27">
        <f t="shared" si="125"/>
        <v>-2.6870266873301034</v>
      </c>
      <c r="D122" s="27">
        <f t="shared" si="125"/>
        <v>-6.8189609528017172</v>
      </c>
      <c r="E122" s="27">
        <f t="shared" si="125"/>
        <v>2.7529161115048737</v>
      </c>
      <c r="F122" s="27">
        <f t="shared" si="126"/>
        <v>-4.0660448412968435</v>
      </c>
      <c r="L122" t="str">
        <f t="shared" si="127"/>
        <v>22 Health professionals</v>
      </c>
      <c r="M122" s="27">
        <f t="shared" si="128"/>
        <v>14.116006459065979</v>
      </c>
      <c r="N122" s="27">
        <f t="shared" si="128"/>
        <v>9.4516037543827593</v>
      </c>
      <c r="O122" s="27">
        <f t="shared" si="128"/>
        <v>-0.66157171836906059</v>
      </c>
      <c r="P122" s="27">
        <f t="shared" si="128"/>
        <v>2.1823284749576146</v>
      </c>
      <c r="Q122" s="27">
        <f t="shared" si="129"/>
        <v>1.520756756588554</v>
      </c>
      <c r="W122" t="str">
        <f t="shared" si="130"/>
        <v>22 Health professionals</v>
      </c>
      <c r="X122" s="27">
        <f t="shared" si="131"/>
        <v>25.379065611746967</v>
      </c>
      <c r="Y122" s="27">
        <f t="shared" si="131"/>
        <v>-12.138630441712081</v>
      </c>
      <c r="Z122" s="27">
        <f t="shared" si="131"/>
        <v>-6.1573892344334524</v>
      </c>
      <c r="AA122" s="27">
        <f t="shared" si="131"/>
        <v>0.57058763654751488</v>
      </c>
      <c r="AB122" s="27">
        <f t="shared" si="132"/>
        <v>-5.5868015978859376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5.0678252181818948</v>
      </c>
      <c r="C123" s="27">
        <f t="shared" si="125"/>
        <v>23.621675280556417</v>
      </c>
      <c r="D123" s="27">
        <f t="shared" si="125"/>
        <v>-10.4049642143097</v>
      </c>
      <c r="E123" s="27">
        <f t="shared" si="125"/>
        <v>21.6193900210626</v>
      </c>
      <c r="F123" s="27">
        <f t="shared" si="126"/>
        <v>11.214425806752899</v>
      </c>
      <c r="L123" t="str">
        <f t="shared" si="127"/>
        <v>23 Teaching and other educational professionals</v>
      </c>
      <c r="M123" s="27">
        <f t="shared" si="128"/>
        <v>-4.1354740946580506</v>
      </c>
      <c r="N123" s="27">
        <f t="shared" si="128"/>
        <v>11.883074103882237</v>
      </c>
      <c r="O123" s="27">
        <f t="shared" si="128"/>
        <v>2.4905846528324105</v>
      </c>
      <c r="P123" s="27">
        <f t="shared" si="128"/>
        <v>7.876725320415872</v>
      </c>
      <c r="Q123" s="27">
        <f t="shared" si="129"/>
        <v>10.367309973248283</v>
      </c>
      <c r="W123" t="str">
        <f t="shared" si="130"/>
        <v>23 Teaching and other educational professionals</v>
      </c>
      <c r="X123" s="27">
        <f t="shared" si="131"/>
        <v>9.2032993128401017</v>
      </c>
      <c r="Y123" s="27">
        <f t="shared" si="131"/>
        <v>11.738601176673853</v>
      </c>
      <c r="Z123" s="27">
        <f t="shared" si="131"/>
        <v>-12.895548867142054</v>
      </c>
      <c r="AA123" s="27">
        <f t="shared" si="131"/>
        <v>13.742664700646571</v>
      </c>
      <c r="AB123" s="27">
        <f t="shared" si="132"/>
        <v>0.84711583350451747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115.99996197940743</v>
      </c>
      <c r="C124" s="27">
        <f t="shared" si="125"/>
        <v>36.415859194585323</v>
      </c>
      <c r="D124" s="27">
        <f t="shared" si="125"/>
        <v>56.083798657668353</v>
      </c>
      <c r="E124" s="27">
        <f t="shared" si="125"/>
        <v>66.16930039639135</v>
      </c>
      <c r="F124" s="27">
        <f t="shared" si="126"/>
        <v>122.2530990540597</v>
      </c>
      <c r="L124" t="str">
        <f t="shared" si="127"/>
        <v>24 Business, media and public service professionals</v>
      </c>
      <c r="M124" s="27">
        <f t="shared" si="128"/>
        <v>59.589949088944991</v>
      </c>
      <c r="N124" s="27">
        <f t="shared" si="128"/>
        <v>10.42512375847781</v>
      </c>
      <c r="O124" s="27">
        <f t="shared" si="128"/>
        <v>34.597072317334153</v>
      </c>
      <c r="P124" s="27">
        <f t="shared" si="128"/>
        <v>30.489621253884138</v>
      </c>
      <c r="Q124" s="27">
        <f t="shared" si="129"/>
        <v>65.086693571218291</v>
      </c>
      <c r="W124" t="str">
        <f t="shared" si="130"/>
        <v>24 Business, media and public service professionals</v>
      </c>
      <c r="X124" s="27">
        <f t="shared" si="131"/>
        <v>56.410012890462554</v>
      </c>
      <c r="Y124" s="27">
        <f t="shared" si="131"/>
        <v>25.990735436107229</v>
      </c>
      <c r="Z124" s="27">
        <f t="shared" si="131"/>
        <v>21.486726340333917</v>
      </c>
      <c r="AA124" s="27">
        <f t="shared" si="131"/>
        <v>35.67967914250687</v>
      </c>
      <c r="AB124" s="27">
        <f t="shared" si="132"/>
        <v>57.166405482840787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17.407762597686386</v>
      </c>
      <c r="C125" s="27">
        <f t="shared" si="125"/>
        <v>5.4169786775667461</v>
      </c>
      <c r="D125" s="27">
        <f t="shared" si="125"/>
        <v>-1.7204615152845975</v>
      </c>
      <c r="E125" s="27">
        <f t="shared" si="125"/>
        <v>9.2136357437051544</v>
      </c>
      <c r="F125" s="27">
        <f t="shared" si="126"/>
        <v>7.4931742284205569</v>
      </c>
      <c r="L125" t="str">
        <f t="shared" si="127"/>
        <v>31 Science, engineering and technology associate professionals</v>
      </c>
      <c r="M125" s="27">
        <f t="shared" si="128"/>
        <v>14.421233369471757</v>
      </c>
      <c r="N125" s="27">
        <f t="shared" si="128"/>
        <v>3.1509699277350478E-2</v>
      </c>
      <c r="O125" s="27">
        <f t="shared" si="128"/>
        <v>-5.4676793192913706</v>
      </c>
      <c r="P125" s="27">
        <f t="shared" si="128"/>
        <v>2.7333271551247478</v>
      </c>
      <c r="Q125" s="27">
        <f t="shared" si="129"/>
        <v>-2.7343521641666229</v>
      </c>
      <c r="W125" t="str">
        <f t="shared" si="130"/>
        <v>31 Science, engineering and technology associate professionals</v>
      </c>
      <c r="X125" s="27">
        <f t="shared" si="131"/>
        <v>2.9865292282144971</v>
      </c>
      <c r="Y125" s="27">
        <f t="shared" si="131"/>
        <v>5.3854689782895449</v>
      </c>
      <c r="Z125" s="27">
        <f t="shared" si="131"/>
        <v>3.7472178040064748</v>
      </c>
      <c r="AA125" s="27">
        <f t="shared" si="131"/>
        <v>6.4803085885804848</v>
      </c>
      <c r="AB125" s="27">
        <f t="shared" si="132"/>
        <v>10.22752639258696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11.700222574031514</v>
      </c>
      <c r="C126" s="27">
        <f t="shared" si="125"/>
        <v>1.0243421960955885</v>
      </c>
      <c r="D126" s="27">
        <f t="shared" si="125"/>
        <v>61.436451316668581</v>
      </c>
      <c r="E126" s="27">
        <f t="shared" si="125"/>
        <v>19.453057974553417</v>
      </c>
      <c r="F126" s="27">
        <f t="shared" si="126"/>
        <v>80.889509291221998</v>
      </c>
      <c r="L126" t="str">
        <f t="shared" si="127"/>
        <v>32 Health and social care associate professionals</v>
      </c>
      <c r="M126" s="27">
        <f t="shared" si="128"/>
        <v>2.5422069046220201</v>
      </c>
      <c r="N126" s="27">
        <f t="shared" si="128"/>
        <v>2.6322074252356522</v>
      </c>
      <c r="O126" s="27">
        <f t="shared" si="128"/>
        <v>9.5597947214205803</v>
      </c>
      <c r="P126" s="27">
        <f t="shared" si="128"/>
        <v>2.9194369308212273</v>
      </c>
      <c r="Q126" s="27">
        <f t="shared" si="129"/>
        <v>12.479231652241808</v>
      </c>
      <c r="W126" t="str">
        <f t="shared" si="130"/>
        <v>32 Health and social care associate professionals</v>
      </c>
      <c r="X126" s="27">
        <f t="shared" si="131"/>
        <v>9.1580156694094512</v>
      </c>
      <c r="Y126" s="27">
        <f t="shared" si="131"/>
        <v>-1.6078652291400601</v>
      </c>
      <c r="Z126" s="27">
        <f t="shared" si="131"/>
        <v>51.876656595247965</v>
      </c>
      <c r="AA126" s="27">
        <f t="shared" si="131"/>
        <v>16.533621043732239</v>
      </c>
      <c r="AB126" s="27">
        <f t="shared" si="132"/>
        <v>68.410277638980205</v>
      </c>
    </row>
    <row r="127" spans="1:28" x14ac:dyDescent="0.2">
      <c r="A127" t="str">
        <f t="shared" si="124"/>
        <v>33 Protective service occupations</v>
      </c>
      <c r="B127" s="27">
        <f t="shared" si="125"/>
        <v>4.235714055805559</v>
      </c>
      <c r="C127" s="27">
        <f t="shared" si="125"/>
        <v>4.8782165461075238</v>
      </c>
      <c r="D127" s="27">
        <f t="shared" si="125"/>
        <v>-12.691364658023645</v>
      </c>
      <c r="E127" s="27">
        <f t="shared" si="125"/>
        <v>4.1284632283369405</v>
      </c>
      <c r="F127" s="27">
        <f t="shared" si="126"/>
        <v>-8.5629014296867041</v>
      </c>
      <c r="L127" t="str">
        <f t="shared" si="127"/>
        <v>33 Protective service occupations</v>
      </c>
      <c r="M127" s="27">
        <f t="shared" si="128"/>
        <v>2.1638562398176759</v>
      </c>
      <c r="N127" s="27">
        <f t="shared" si="128"/>
        <v>2.5885816547605671</v>
      </c>
      <c r="O127" s="27">
        <f t="shared" si="128"/>
        <v>-10.658592711323081</v>
      </c>
      <c r="P127" s="27">
        <f t="shared" si="128"/>
        <v>-0.60798781669915769</v>
      </c>
      <c r="Q127" s="27">
        <f t="shared" si="129"/>
        <v>-11.266580528022239</v>
      </c>
      <c r="W127" t="str">
        <f t="shared" si="130"/>
        <v>33 Protective service occupations</v>
      </c>
      <c r="X127" s="27">
        <f t="shared" si="131"/>
        <v>2.0718578159877712</v>
      </c>
      <c r="Y127" s="27">
        <f t="shared" si="131"/>
        <v>2.2896348913472018</v>
      </c>
      <c r="Z127" s="27">
        <f t="shared" si="131"/>
        <v>-2.0327719467007554</v>
      </c>
      <c r="AA127" s="27">
        <f t="shared" si="131"/>
        <v>4.7364510450362616</v>
      </c>
      <c r="AB127" s="27">
        <f t="shared" si="132"/>
        <v>2.7036790983355061</v>
      </c>
    </row>
    <row r="128" spans="1:28" x14ac:dyDescent="0.2">
      <c r="A128" t="str">
        <f t="shared" si="124"/>
        <v>34 Culture, media and sports occupations</v>
      </c>
      <c r="B128" s="27">
        <f t="shared" si="125"/>
        <v>-10.938204646368177</v>
      </c>
      <c r="C128" s="27">
        <f t="shared" si="125"/>
        <v>32.708768778414765</v>
      </c>
      <c r="D128" s="27">
        <f t="shared" si="125"/>
        <v>-11.918531431090486</v>
      </c>
      <c r="E128" s="27">
        <f t="shared" si="125"/>
        <v>19.7069590520303</v>
      </c>
      <c r="F128" s="27">
        <f t="shared" si="126"/>
        <v>7.7884276209398138</v>
      </c>
      <c r="L128" t="str">
        <f t="shared" si="127"/>
        <v>34 Culture, media and sports occupations</v>
      </c>
      <c r="M128" s="27">
        <f t="shared" si="128"/>
        <v>-10.149952578213515</v>
      </c>
      <c r="N128" s="27">
        <f t="shared" si="128"/>
        <v>12.909418888202026</v>
      </c>
      <c r="O128" s="27">
        <f t="shared" si="128"/>
        <v>-9.9761957930176948</v>
      </c>
      <c r="P128" s="27">
        <f t="shared" si="128"/>
        <v>8.8530805828041821</v>
      </c>
      <c r="Q128" s="27">
        <f t="shared" si="129"/>
        <v>-1.1231152102135127</v>
      </c>
      <c r="W128" t="str">
        <f t="shared" si="130"/>
        <v>34 Culture, media and sports occupations</v>
      </c>
      <c r="X128" s="27">
        <f t="shared" si="131"/>
        <v>-0.78825206815483284</v>
      </c>
      <c r="Y128" s="27">
        <f t="shared" si="131"/>
        <v>19.79934989021298</v>
      </c>
      <c r="Z128" s="27">
        <f t="shared" si="131"/>
        <v>-1.9423356380726773</v>
      </c>
      <c r="AA128" s="27">
        <f t="shared" si="131"/>
        <v>10.853878469226089</v>
      </c>
      <c r="AB128" s="27">
        <f t="shared" si="132"/>
        <v>8.9115428311534117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40.514474656994253</v>
      </c>
      <c r="C129" s="27">
        <f t="shared" si="125"/>
        <v>5.7359175495645331</v>
      </c>
      <c r="D129" s="27">
        <f t="shared" si="125"/>
        <v>17.461156407984959</v>
      </c>
      <c r="E129" s="27">
        <f t="shared" si="125"/>
        <v>27.714799045623067</v>
      </c>
      <c r="F129" s="27">
        <f t="shared" si="126"/>
        <v>45.175955453608026</v>
      </c>
      <c r="L129" t="str">
        <f t="shared" si="127"/>
        <v>35 Business and public service associate professionals</v>
      </c>
      <c r="M129" s="27">
        <f t="shared" si="128"/>
        <v>17.701336813880232</v>
      </c>
      <c r="N129" s="27">
        <f t="shared" si="128"/>
        <v>4.2645036012999071</v>
      </c>
      <c r="O129" s="27">
        <f t="shared" si="128"/>
        <v>6.3838055172067811</v>
      </c>
      <c r="P129" s="27">
        <f t="shared" si="128"/>
        <v>9.0997844500634528</v>
      </c>
      <c r="Q129" s="27">
        <f t="shared" si="129"/>
        <v>15.483589967270234</v>
      </c>
      <c r="W129" t="str">
        <f t="shared" si="130"/>
        <v>35 Business and public service associate professionals</v>
      </c>
      <c r="X129" s="27">
        <f t="shared" si="131"/>
        <v>22.813137843113452</v>
      </c>
      <c r="Y129" s="27">
        <f t="shared" si="131"/>
        <v>1.4714139482643702</v>
      </c>
      <c r="Z129" s="27">
        <f t="shared" si="131"/>
        <v>11.077350890778575</v>
      </c>
      <c r="AA129" s="27">
        <f t="shared" si="131"/>
        <v>18.615014595558875</v>
      </c>
      <c r="AB129" s="27">
        <f t="shared" si="132"/>
        <v>29.692365486337451</v>
      </c>
    </row>
    <row r="130" spans="1:28" x14ac:dyDescent="0.2">
      <c r="A130" t="str">
        <f t="shared" si="124"/>
        <v>41 Administrative occupations</v>
      </c>
      <c r="B130" s="27">
        <f t="shared" si="125"/>
        <v>-8.2600314462463302</v>
      </c>
      <c r="C130" s="27">
        <f t="shared" si="125"/>
        <v>10.702561809537031</v>
      </c>
      <c r="D130" s="27">
        <f t="shared" si="125"/>
        <v>11.162349495652791</v>
      </c>
      <c r="E130" s="27">
        <f t="shared" si="125"/>
        <v>-16.872295439148331</v>
      </c>
      <c r="F130" s="27">
        <f t="shared" si="126"/>
        <v>-5.7099459434955406</v>
      </c>
      <c r="L130" t="str">
        <f t="shared" si="127"/>
        <v>41 Administrative occupations</v>
      </c>
      <c r="M130" s="27">
        <f t="shared" si="128"/>
        <v>-2.8090455822147931</v>
      </c>
      <c r="N130" s="27">
        <f t="shared" si="128"/>
        <v>15.8077789732165</v>
      </c>
      <c r="O130" s="27">
        <f t="shared" si="128"/>
        <v>4.0414623796379772</v>
      </c>
      <c r="P130" s="27">
        <f t="shared" si="128"/>
        <v>4.9097280332320565</v>
      </c>
      <c r="Q130" s="27">
        <f t="shared" si="129"/>
        <v>8.9511904128700337</v>
      </c>
      <c r="W130" t="str">
        <f t="shared" si="130"/>
        <v>41 Administrative occupations</v>
      </c>
      <c r="X130" s="27">
        <f t="shared" si="131"/>
        <v>-5.450985864031793</v>
      </c>
      <c r="Y130" s="27">
        <f t="shared" si="131"/>
        <v>-5.1052171636792991</v>
      </c>
      <c r="Z130" s="27">
        <f t="shared" si="131"/>
        <v>7.1208871160148988</v>
      </c>
      <c r="AA130" s="27">
        <f t="shared" si="131"/>
        <v>-21.782023472380729</v>
      </c>
      <c r="AB130" s="27">
        <f t="shared" si="132"/>
        <v>-14.66113635636583</v>
      </c>
    </row>
    <row r="131" spans="1:28" x14ac:dyDescent="0.2">
      <c r="A131" t="str">
        <f t="shared" si="124"/>
        <v>42 Secretarial and related occupations</v>
      </c>
      <c r="B131" s="27">
        <f t="shared" si="125"/>
        <v>-8.7157458652190059</v>
      </c>
      <c r="C131" s="27">
        <f t="shared" si="125"/>
        <v>-4.6553272875665215</v>
      </c>
      <c r="D131" s="27">
        <f t="shared" si="125"/>
        <v>-9.7168138112900238</v>
      </c>
      <c r="E131" s="27">
        <f t="shared" si="125"/>
        <v>-11.305693019848263</v>
      </c>
      <c r="F131" s="27">
        <f t="shared" si="126"/>
        <v>-21.022506831138287</v>
      </c>
      <c r="L131" t="str">
        <f t="shared" si="127"/>
        <v>42 Secretarial and related occupations</v>
      </c>
      <c r="M131" s="27">
        <f t="shared" si="128"/>
        <v>-0.96570790575574605</v>
      </c>
      <c r="N131" s="27">
        <f t="shared" si="128"/>
        <v>-0.3238699141396415</v>
      </c>
      <c r="O131" s="27">
        <f t="shared" si="128"/>
        <v>-0.48780074932013706</v>
      </c>
      <c r="P131" s="27">
        <f t="shared" si="128"/>
        <v>0.25323805327837468</v>
      </c>
      <c r="Q131" s="27">
        <f t="shared" si="129"/>
        <v>-0.23456269604176239</v>
      </c>
      <c r="W131" t="str">
        <f t="shared" si="130"/>
        <v>42 Secretarial and related occupations</v>
      </c>
      <c r="X131" s="27">
        <f t="shared" si="131"/>
        <v>-7.750037959463242</v>
      </c>
      <c r="Y131" s="27">
        <f t="shared" si="131"/>
        <v>-4.3314573734269146</v>
      </c>
      <c r="Z131" s="27">
        <f t="shared" si="131"/>
        <v>-9.22901306196988</v>
      </c>
      <c r="AA131" s="27">
        <f t="shared" si="131"/>
        <v>-11.558931073126644</v>
      </c>
      <c r="AB131" s="27">
        <f t="shared" si="132"/>
        <v>-20.787944135096524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0.16939912949507274</v>
      </c>
      <c r="C132" s="27">
        <f t="shared" si="125"/>
        <v>-1.1735114150658497</v>
      </c>
      <c r="D132" s="27">
        <f t="shared" si="125"/>
        <v>1.1572888898821638</v>
      </c>
      <c r="E132" s="27">
        <f t="shared" si="125"/>
        <v>5.0443118127333157</v>
      </c>
      <c r="F132" s="27">
        <f t="shared" si="126"/>
        <v>6.2016007026154796</v>
      </c>
      <c r="L132" t="str">
        <f t="shared" si="127"/>
        <v>51 Skilled agricultural and related trades</v>
      </c>
      <c r="M132" s="27">
        <f t="shared" si="128"/>
        <v>0.70767130230213482</v>
      </c>
      <c r="N132" s="27">
        <f t="shared" si="128"/>
        <v>-3.3871110902044705</v>
      </c>
      <c r="O132" s="27">
        <f t="shared" si="128"/>
        <v>-5.8702646282668525E-2</v>
      </c>
      <c r="P132" s="27">
        <f t="shared" si="128"/>
        <v>2.3109435857004037</v>
      </c>
      <c r="Q132" s="27">
        <f t="shared" si="129"/>
        <v>2.2522409394177352</v>
      </c>
      <c r="W132" t="str">
        <f t="shared" si="130"/>
        <v>51 Skilled agricultural and related trades</v>
      </c>
      <c r="X132" s="27">
        <f t="shared" si="131"/>
        <v>-0.53827217280705542</v>
      </c>
      <c r="Y132" s="27">
        <f t="shared" si="131"/>
        <v>2.2135996751386586</v>
      </c>
      <c r="Z132" s="27">
        <f t="shared" si="131"/>
        <v>1.2159915361647569</v>
      </c>
      <c r="AA132" s="27">
        <f t="shared" si="131"/>
        <v>2.7333682270329556</v>
      </c>
      <c r="AB132" s="27">
        <f t="shared" si="132"/>
        <v>3.9493597631977124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6.4419369082826279</v>
      </c>
      <c r="C133" s="27">
        <f t="shared" si="125"/>
        <v>-15.795300004194814</v>
      </c>
      <c r="D133" s="27">
        <f t="shared" si="125"/>
        <v>4.4645076496982341</v>
      </c>
      <c r="E133" s="27">
        <f t="shared" si="125"/>
        <v>-4.0652176001297562</v>
      </c>
      <c r="F133" s="27">
        <f t="shared" si="126"/>
        <v>0.39929004956847791</v>
      </c>
      <c r="L133" t="str">
        <f t="shared" si="127"/>
        <v>52 Skilled metal, electrical and electronic trades</v>
      </c>
      <c r="M133" s="27">
        <f t="shared" si="128"/>
        <v>4.3566259970255174</v>
      </c>
      <c r="N133" s="27">
        <f t="shared" si="128"/>
        <v>-14.553590869971146</v>
      </c>
      <c r="O133" s="27">
        <f t="shared" si="128"/>
        <v>1.5049247125758001</v>
      </c>
      <c r="P133" s="27">
        <f t="shared" si="128"/>
        <v>-4.7915334066327944</v>
      </c>
      <c r="Q133" s="27">
        <f t="shared" si="129"/>
        <v>-3.2866086940569943</v>
      </c>
      <c r="W133" t="str">
        <f t="shared" si="130"/>
        <v>52 Skilled metal, electrical and electronic trades</v>
      </c>
      <c r="X133" s="27">
        <f t="shared" si="131"/>
        <v>2.0853109112573196</v>
      </c>
      <c r="Y133" s="27">
        <f t="shared" si="131"/>
        <v>-1.2417091342237199</v>
      </c>
      <c r="Z133" s="27">
        <f t="shared" si="131"/>
        <v>2.9595829371224336</v>
      </c>
      <c r="AA133" s="27">
        <f t="shared" si="131"/>
        <v>0.72631580650303018</v>
      </c>
      <c r="AB133" s="27">
        <f t="shared" si="132"/>
        <v>3.6858987436254638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-20.492313724474457</v>
      </c>
      <c r="C134" s="27">
        <f t="shared" si="125"/>
        <v>-29.987316946478757</v>
      </c>
      <c r="D134" s="27">
        <f t="shared" si="125"/>
        <v>9.7281755529710665</v>
      </c>
      <c r="E134" s="27">
        <f t="shared" si="125"/>
        <v>6.2894717599768342</v>
      </c>
      <c r="F134" s="27">
        <f t="shared" si="126"/>
        <v>16.017647312947901</v>
      </c>
      <c r="L134" t="str">
        <f t="shared" si="127"/>
        <v>53 Skilled construction and building trades</v>
      </c>
      <c r="M134" s="27">
        <f t="shared" si="128"/>
        <v>-22.930579210060586</v>
      </c>
      <c r="N134" s="27">
        <f t="shared" si="128"/>
        <v>-28.502380101481577</v>
      </c>
      <c r="O134" s="27">
        <f t="shared" si="128"/>
        <v>11.062170673900184</v>
      </c>
      <c r="P134" s="27">
        <f t="shared" si="128"/>
        <v>5.2698035264127867</v>
      </c>
      <c r="Q134" s="27">
        <f t="shared" si="129"/>
        <v>16.33197420031297</v>
      </c>
      <c r="W134" t="str">
        <f t="shared" si="130"/>
        <v>53 Skilled construction and building trades</v>
      </c>
      <c r="X134" s="27">
        <f t="shared" si="131"/>
        <v>2.438265485585978</v>
      </c>
      <c r="Y134" s="27">
        <f t="shared" si="131"/>
        <v>-1.4849368449969358</v>
      </c>
      <c r="Z134" s="27">
        <f t="shared" si="131"/>
        <v>-1.3339951209291518</v>
      </c>
      <c r="AA134" s="27">
        <f t="shared" si="131"/>
        <v>1.0196682335639879</v>
      </c>
      <c r="AB134" s="27">
        <f t="shared" si="132"/>
        <v>-0.3143268873651639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-3.727061057546166E-2</v>
      </c>
      <c r="C135" s="27">
        <f t="shared" si="125"/>
        <v>-16.157212066176371</v>
      </c>
      <c r="D135" s="27">
        <f t="shared" si="125"/>
        <v>9.8333507625020644</v>
      </c>
      <c r="E135" s="27">
        <f t="shared" si="125"/>
        <v>10.302128343270994</v>
      </c>
      <c r="F135" s="27">
        <f t="shared" si="126"/>
        <v>20.135479105773058</v>
      </c>
      <c r="L135" t="str">
        <f t="shared" si="127"/>
        <v>54 Textiles, printing and other skilled trades</v>
      </c>
      <c r="M135" s="27">
        <f t="shared" si="128"/>
        <v>1.1671159950417547</v>
      </c>
      <c r="N135" s="27">
        <f t="shared" si="128"/>
        <v>-17.777110007642179</v>
      </c>
      <c r="O135" s="27">
        <f t="shared" si="128"/>
        <v>8.0865850455454336</v>
      </c>
      <c r="P135" s="27">
        <f t="shared" si="128"/>
        <v>9.4019265448019098</v>
      </c>
      <c r="Q135" s="27">
        <f t="shared" si="129"/>
        <v>17.488511590347343</v>
      </c>
      <c r="W135" t="str">
        <f t="shared" si="130"/>
        <v>54 Textiles, printing and other skilled trades</v>
      </c>
      <c r="X135" s="27">
        <f t="shared" si="131"/>
        <v>-1.204386605616989</v>
      </c>
      <c r="Y135" s="27">
        <f t="shared" si="131"/>
        <v>1.6198979414655668</v>
      </c>
      <c r="Z135" s="27">
        <f t="shared" si="131"/>
        <v>1.7467657169565669</v>
      </c>
      <c r="AA135" s="27">
        <f t="shared" si="131"/>
        <v>0.90020179846931114</v>
      </c>
      <c r="AB135" s="27">
        <f t="shared" si="132"/>
        <v>2.646967515425878</v>
      </c>
    </row>
    <row r="136" spans="1:28" x14ac:dyDescent="0.2">
      <c r="A136" t="str">
        <f t="shared" si="124"/>
        <v>61 Caring personal service occupations</v>
      </c>
      <c r="B136" s="27">
        <f t="shared" si="125"/>
        <v>11.841410328785429</v>
      </c>
      <c r="C136" s="27">
        <f t="shared" si="125"/>
        <v>-13.647757381616856</v>
      </c>
      <c r="D136" s="27">
        <f t="shared" si="125"/>
        <v>13.91083673621975</v>
      </c>
      <c r="E136" s="27">
        <f t="shared" si="125"/>
        <v>12.932239388821529</v>
      </c>
      <c r="F136" s="27">
        <f t="shared" si="126"/>
        <v>26.843076125041279</v>
      </c>
      <c r="L136" t="str">
        <f t="shared" si="127"/>
        <v>61 Caring personal service occupations</v>
      </c>
      <c r="M136" s="27">
        <f t="shared" si="128"/>
        <v>6.5903944709408222</v>
      </c>
      <c r="N136" s="27">
        <f t="shared" si="128"/>
        <v>-3.1454262414142846</v>
      </c>
      <c r="O136" s="27">
        <f t="shared" si="128"/>
        <v>11.726225752493647</v>
      </c>
      <c r="P136" s="27">
        <f t="shared" si="128"/>
        <v>9.5658497948967209</v>
      </c>
      <c r="Q136" s="27">
        <f t="shared" si="129"/>
        <v>21.292075547390368</v>
      </c>
      <c r="W136" t="str">
        <f t="shared" si="130"/>
        <v>61 Caring personal service occupations</v>
      </c>
      <c r="X136" s="27">
        <f t="shared" si="131"/>
        <v>5.2510158578448625</v>
      </c>
      <c r="Y136" s="27">
        <f t="shared" si="131"/>
        <v>-10.502331140202642</v>
      </c>
      <c r="Z136" s="27">
        <f t="shared" si="131"/>
        <v>2.1846109837262304</v>
      </c>
      <c r="AA136" s="27">
        <f t="shared" si="131"/>
        <v>3.3663895939247936</v>
      </c>
      <c r="AB136" s="27">
        <f t="shared" si="132"/>
        <v>5.5510005776510241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9.7825402359661666</v>
      </c>
      <c r="C137" s="27">
        <f t="shared" si="125"/>
        <v>-10.090821321722629</v>
      </c>
      <c r="D137" s="27">
        <f t="shared" si="125"/>
        <v>-1.2974787040990634</v>
      </c>
      <c r="E137" s="27">
        <f t="shared" si="125"/>
        <v>6.4512546542398752</v>
      </c>
      <c r="F137" s="27">
        <f t="shared" si="126"/>
        <v>5.1537759501408118</v>
      </c>
      <c r="L137" t="str">
        <f t="shared" si="127"/>
        <v>62 Leisure, travel and related personal service occupations</v>
      </c>
      <c r="M137" s="27">
        <f t="shared" si="128"/>
        <v>5.6632161379437491</v>
      </c>
      <c r="N137" s="27">
        <f t="shared" si="128"/>
        <v>-1.4137895135196885</v>
      </c>
      <c r="O137" s="27">
        <f t="shared" si="128"/>
        <v>0.55551466997445687</v>
      </c>
      <c r="P137" s="27">
        <f t="shared" si="128"/>
        <v>3.8499319844163011</v>
      </c>
      <c r="Q137" s="27">
        <f t="shared" si="129"/>
        <v>4.405446654390758</v>
      </c>
      <c r="W137" t="str">
        <f t="shared" si="130"/>
        <v>62 Leisure, travel and related personal service occupations</v>
      </c>
      <c r="X137" s="27">
        <f t="shared" si="131"/>
        <v>4.1193240980224175</v>
      </c>
      <c r="Y137" s="27">
        <f t="shared" si="131"/>
        <v>-8.6770318082030187</v>
      </c>
      <c r="Z137" s="27">
        <f t="shared" si="131"/>
        <v>-1.8529933740734492</v>
      </c>
      <c r="AA137" s="27">
        <f t="shared" si="131"/>
        <v>2.6013226698235741</v>
      </c>
      <c r="AB137" s="27">
        <f t="shared" si="132"/>
        <v>0.74832929575012486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-0.57552718783133194</v>
      </c>
      <c r="C138" s="27">
        <f t="shared" si="125"/>
        <v>1.2088345021228557</v>
      </c>
      <c r="D138" s="27">
        <f t="shared" si="125"/>
        <v>-1.4895218193317428</v>
      </c>
      <c r="E138" s="27">
        <f t="shared" si="125"/>
        <v>0.34480593766429468</v>
      </c>
      <c r="F138" s="27">
        <f t="shared" si="126"/>
        <v>-1.1447158816674481</v>
      </c>
      <c r="L138" t="str">
        <f t="shared" si="127"/>
        <v>63 Community and civil enforcement occupations</v>
      </c>
      <c r="M138" s="27">
        <f t="shared" si="128"/>
        <v>-0.96310310951215694</v>
      </c>
      <c r="N138" s="27">
        <f t="shared" si="128"/>
        <v>1.5826206211860514</v>
      </c>
      <c r="O138" s="27">
        <f t="shared" si="128"/>
        <v>-2.1238672409631061</v>
      </c>
      <c r="P138" s="27">
        <f t="shared" si="128"/>
        <v>0.44113791063849961</v>
      </c>
      <c r="Q138" s="27">
        <f t="shared" si="129"/>
        <v>-1.6827293303246065</v>
      </c>
      <c r="W138" t="str">
        <f t="shared" si="130"/>
        <v>63 Community and civil enforcement occupations</v>
      </c>
      <c r="X138" s="27">
        <f t="shared" si="131"/>
        <v>0.38757592168082455</v>
      </c>
      <c r="Y138" s="27">
        <f t="shared" si="131"/>
        <v>-0.37378611906320081</v>
      </c>
      <c r="Z138" s="27">
        <f t="shared" si="131"/>
        <v>0.63434542163135932</v>
      </c>
      <c r="AA138" s="27">
        <f t="shared" si="131"/>
        <v>-9.6331972974200486E-2</v>
      </c>
      <c r="AB138" s="27">
        <f t="shared" si="132"/>
        <v>0.53801344865715883</v>
      </c>
    </row>
    <row r="139" spans="1:28" x14ac:dyDescent="0.2">
      <c r="A139" t="str">
        <f t="shared" si="124"/>
        <v>71 Sales occupations</v>
      </c>
      <c r="B139" s="27">
        <f t="shared" si="125"/>
        <v>-33.826625276379048</v>
      </c>
      <c r="C139" s="27">
        <f t="shared" si="125"/>
        <v>-6.1843274310835454</v>
      </c>
      <c r="D139" s="27">
        <f t="shared" si="125"/>
        <v>-4.7010605462678541</v>
      </c>
      <c r="E139" s="27">
        <f t="shared" si="125"/>
        <v>-6.2276260657540092</v>
      </c>
      <c r="F139" s="27">
        <f t="shared" si="126"/>
        <v>-10.928686612021863</v>
      </c>
      <c r="L139" t="str">
        <f t="shared" si="127"/>
        <v>71 Sales occupations</v>
      </c>
      <c r="M139" s="27">
        <f t="shared" si="128"/>
        <v>-8.1172958616507742</v>
      </c>
      <c r="N139" s="27">
        <f t="shared" si="128"/>
        <v>-3.295964962477143</v>
      </c>
      <c r="O139" s="27">
        <f t="shared" si="128"/>
        <v>-0.90485772442011125</v>
      </c>
      <c r="P139" s="27">
        <f t="shared" si="128"/>
        <v>1.7947012228410415</v>
      </c>
      <c r="Q139" s="27">
        <f t="shared" si="129"/>
        <v>0.88984349842093025</v>
      </c>
      <c r="W139" t="str">
        <f t="shared" si="130"/>
        <v>71 Sales occupations</v>
      </c>
      <c r="X139" s="27">
        <f t="shared" si="131"/>
        <v>-25.709329414728074</v>
      </c>
      <c r="Y139" s="27">
        <f t="shared" si="131"/>
        <v>-2.8883624686058624</v>
      </c>
      <c r="Z139" s="27">
        <f t="shared" si="131"/>
        <v>-3.7962028218481692</v>
      </c>
      <c r="AA139" s="27">
        <f t="shared" si="131"/>
        <v>-8.0223272885949513</v>
      </c>
      <c r="AB139" s="27">
        <f t="shared" si="132"/>
        <v>-11.81853011044312</v>
      </c>
    </row>
    <row r="140" spans="1:28" x14ac:dyDescent="0.2">
      <c r="A140" t="str">
        <f t="shared" si="124"/>
        <v>72 Customer service occupations</v>
      </c>
      <c r="B140" s="27">
        <f t="shared" si="125"/>
        <v>6.3108747180219069</v>
      </c>
      <c r="C140" s="27">
        <f t="shared" si="125"/>
        <v>7.459726411687484E-2</v>
      </c>
      <c r="D140" s="27">
        <f t="shared" si="125"/>
        <v>9.5071508837146013</v>
      </c>
      <c r="E140" s="27">
        <f t="shared" si="125"/>
        <v>5.9458871297321565</v>
      </c>
      <c r="F140" s="27">
        <f t="shared" si="126"/>
        <v>15.453038013446758</v>
      </c>
      <c r="L140" t="str">
        <f t="shared" si="127"/>
        <v>72 Customer service occupations</v>
      </c>
      <c r="M140" s="27">
        <f t="shared" si="128"/>
        <v>-1.6937653604185954</v>
      </c>
      <c r="N140" s="27">
        <f t="shared" si="128"/>
        <v>3.8139158071872643</v>
      </c>
      <c r="O140" s="27">
        <f t="shared" si="128"/>
        <v>6.6569619594253773</v>
      </c>
      <c r="P140" s="27">
        <f t="shared" si="128"/>
        <v>3.5377953494203354</v>
      </c>
      <c r="Q140" s="27">
        <f t="shared" si="129"/>
        <v>10.194757308845713</v>
      </c>
      <c r="W140" t="str">
        <f t="shared" si="130"/>
        <v>72 Customer service occupations</v>
      </c>
      <c r="X140" s="27">
        <f t="shared" si="131"/>
        <v>8.0046400784405023</v>
      </c>
      <c r="Y140" s="27">
        <f t="shared" si="131"/>
        <v>-3.739318543070425</v>
      </c>
      <c r="Z140" s="27">
        <f t="shared" si="131"/>
        <v>2.8501889242892062</v>
      </c>
      <c r="AA140" s="27">
        <f t="shared" si="131"/>
        <v>2.4080917803118282</v>
      </c>
      <c r="AB140" s="27">
        <f t="shared" si="132"/>
        <v>5.2582807046010345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-1.4682240602094154</v>
      </c>
      <c r="C141" s="27">
        <f t="shared" si="125"/>
        <v>-2.6661424882885925</v>
      </c>
      <c r="D141" s="27">
        <f t="shared" si="125"/>
        <v>3.2959307590260849</v>
      </c>
      <c r="E141" s="27">
        <f t="shared" si="125"/>
        <v>2.1024110394966655</v>
      </c>
      <c r="F141" s="27">
        <f t="shared" si="126"/>
        <v>5.3983417985227504</v>
      </c>
      <c r="L141" t="str">
        <f t="shared" si="127"/>
        <v>81 Process, plant and machine operatives</v>
      </c>
      <c r="M141" s="27">
        <f t="shared" si="128"/>
        <v>-1.3886517228658271</v>
      </c>
      <c r="N141" s="27">
        <f t="shared" si="128"/>
        <v>-2.6761128335794098</v>
      </c>
      <c r="O141" s="27">
        <f t="shared" si="128"/>
        <v>1.1113410661772392</v>
      </c>
      <c r="P141" s="27">
        <f t="shared" si="128"/>
        <v>0.15541238223403653</v>
      </c>
      <c r="Q141" s="27">
        <f t="shared" si="129"/>
        <v>1.2667534484112757</v>
      </c>
      <c r="W141" t="str">
        <f t="shared" si="130"/>
        <v>81 Process, plant and machine operatives</v>
      </c>
      <c r="X141" s="27">
        <f t="shared" si="131"/>
        <v>-7.9572337343586597E-2</v>
      </c>
      <c r="Y141" s="27">
        <f t="shared" si="131"/>
        <v>9.9703452908403989E-3</v>
      </c>
      <c r="Z141" s="27">
        <f t="shared" si="131"/>
        <v>2.1845896928489292</v>
      </c>
      <c r="AA141" s="27">
        <f t="shared" si="131"/>
        <v>1.9469986572625828</v>
      </c>
      <c r="AB141" s="27">
        <f t="shared" si="132"/>
        <v>4.131588350111512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24.159732003073401</v>
      </c>
      <c r="C142" s="27">
        <f t="shared" si="125"/>
        <v>-22.725932939445585</v>
      </c>
      <c r="D142" s="27">
        <f t="shared" si="125"/>
        <v>12.882156323593762</v>
      </c>
      <c r="E142" s="27">
        <f t="shared" si="125"/>
        <v>-5.5018490941951086</v>
      </c>
      <c r="F142" s="27">
        <f t="shared" si="126"/>
        <v>7.3803072293986531</v>
      </c>
      <c r="L142" t="str">
        <f t="shared" si="127"/>
        <v>82 Transport and mobile machine drivers and operatives</v>
      </c>
      <c r="M142" s="27">
        <f t="shared" si="128"/>
        <v>25.516583620876048</v>
      </c>
      <c r="N142" s="27">
        <f t="shared" si="128"/>
        <v>-23.508314398339024</v>
      </c>
      <c r="O142" s="27">
        <f t="shared" si="128"/>
        <v>8.8649649968101585</v>
      </c>
      <c r="P142" s="27">
        <f t="shared" si="128"/>
        <v>-6.8895409897606896</v>
      </c>
      <c r="Q142" s="27">
        <f t="shared" si="129"/>
        <v>1.9754240070494689</v>
      </c>
      <c r="W142" t="str">
        <f t="shared" si="130"/>
        <v>82 Transport and mobile machine drivers and operatives</v>
      </c>
      <c r="X142" s="27">
        <f t="shared" si="131"/>
        <v>-1.3568516178027998</v>
      </c>
      <c r="Y142" s="27">
        <f t="shared" si="131"/>
        <v>0.78238145889347699</v>
      </c>
      <c r="Z142" s="27">
        <f t="shared" si="131"/>
        <v>4.0171913267835269</v>
      </c>
      <c r="AA142" s="27">
        <f t="shared" si="131"/>
        <v>1.3876918955656201</v>
      </c>
      <c r="AB142" s="27">
        <f t="shared" si="132"/>
        <v>5.404883222349147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-4.117910530046629</v>
      </c>
      <c r="C143" s="27">
        <f t="shared" si="125"/>
        <v>-4.376292121587035</v>
      </c>
      <c r="D143" s="27">
        <f t="shared" si="125"/>
        <v>33.878754897560739</v>
      </c>
      <c r="E143" s="27">
        <f t="shared" si="125"/>
        <v>8.2692164663909864</v>
      </c>
      <c r="F143" s="27">
        <f t="shared" si="126"/>
        <v>42.147971363951726</v>
      </c>
      <c r="L143" t="str">
        <f t="shared" si="127"/>
        <v>91 Elementary trades and related occupations</v>
      </c>
      <c r="M143" s="27">
        <f t="shared" si="128"/>
        <v>-2.6178530657189398</v>
      </c>
      <c r="N143" s="27">
        <f t="shared" si="128"/>
        <v>-3.5994568194107508</v>
      </c>
      <c r="O143" s="27">
        <f t="shared" si="128"/>
        <v>11.641782340376086</v>
      </c>
      <c r="P143" s="27">
        <f t="shared" si="128"/>
        <v>1.6221439687784311</v>
      </c>
      <c r="Q143" s="27">
        <f t="shared" si="129"/>
        <v>13.263926309154517</v>
      </c>
      <c r="W143" t="str">
        <f t="shared" si="130"/>
        <v>91 Elementary trades and related occupations</v>
      </c>
      <c r="X143" s="27">
        <f t="shared" si="131"/>
        <v>-1.5000574643277114</v>
      </c>
      <c r="Y143" s="27">
        <f t="shared" si="131"/>
        <v>-0.77683530217626995</v>
      </c>
      <c r="Z143" s="27">
        <f t="shared" si="131"/>
        <v>22.2369725571846</v>
      </c>
      <c r="AA143" s="27">
        <f t="shared" si="131"/>
        <v>6.6470724976126228</v>
      </c>
      <c r="AB143" s="27">
        <f t="shared" si="132"/>
        <v>28.884045054797223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28.896341380595288</v>
      </c>
      <c r="C144" s="27">
        <f t="shared" si="125"/>
        <v>-44.012637455080039</v>
      </c>
      <c r="D144" s="27">
        <f t="shared" si="125"/>
        <v>-34.558106782203481</v>
      </c>
      <c r="E144" s="27">
        <f t="shared" si="125"/>
        <v>-12.564589957675878</v>
      </c>
      <c r="F144" s="27">
        <f t="shared" si="126"/>
        <v>-47.122696739879359</v>
      </c>
      <c r="L144" t="str">
        <f t="shared" si="127"/>
        <v>92 Elementary administration and service occupations</v>
      </c>
      <c r="M144" s="27">
        <f t="shared" si="128"/>
        <v>6.7588559379781259</v>
      </c>
      <c r="N144" s="27">
        <f t="shared" si="128"/>
        <v>-10.781024487368882</v>
      </c>
      <c r="O144" s="27">
        <f t="shared" si="128"/>
        <v>-4.5681577808258282</v>
      </c>
      <c r="P144" s="27">
        <f t="shared" si="128"/>
        <v>-7.2473771478065885</v>
      </c>
      <c r="Q144" s="27">
        <f t="shared" si="129"/>
        <v>-11.815534928632417</v>
      </c>
      <c r="W144" t="str">
        <f t="shared" si="130"/>
        <v>92 Elementary administration and service occupations</v>
      </c>
      <c r="X144" s="27">
        <f t="shared" si="131"/>
        <v>22.137485442617418</v>
      </c>
      <c r="Y144" s="27">
        <f t="shared" si="131"/>
        <v>-33.231612967710845</v>
      </c>
      <c r="Z144" s="27">
        <f t="shared" si="131"/>
        <v>-29.989949001377909</v>
      </c>
      <c r="AA144" s="27">
        <f t="shared" si="131"/>
        <v>-5.3172128098686926</v>
      </c>
      <c r="AB144" s="27">
        <f t="shared" si="132"/>
        <v>-35.307161811246601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396.17900000000191</v>
      </c>
      <c r="C146" s="29">
        <f t="shared" ref="C146" si="133">D35-C35</f>
        <v>-32.603000000001884</v>
      </c>
      <c r="D146" s="29">
        <f>E35-D35</f>
        <v>242.246000000001</v>
      </c>
      <c r="E146" s="29">
        <f>F35-E35</f>
        <v>301.07800000000225</v>
      </c>
      <c r="F146" s="29">
        <f t="shared" ref="F146" si="134">F35-D35</f>
        <v>543.32400000000325</v>
      </c>
      <c r="L146" s="24" t="str">
        <f>L35</f>
        <v>All occupations</v>
      </c>
      <c r="M146" s="29">
        <f>N35-M35</f>
        <v>213.00740390067904</v>
      </c>
      <c r="N146" s="29">
        <f t="shared" ref="N146" si="135">O35-N35</f>
        <v>-48.860471838553622</v>
      </c>
      <c r="O146" s="29">
        <f>P35-O35</f>
        <v>135.63287169048226</v>
      </c>
      <c r="P146" s="29">
        <f>Q35-P35</f>
        <v>157.67674975041245</v>
      </c>
      <c r="Q146" s="29">
        <f t="shared" ref="Q146" si="136">Q35-O35</f>
        <v>293.30962144089472</v>
      </c>
      <c r="W146" s="24" t="str">
        <f>W35</f>
        <v>All occupations</v>
      </c>
      <c r="X146" s="29">
        <f>Y35-X35</f>
        <v>183.17159609932514</v>
      </c>
      <c r="Y146" s="29">
        <f t="shared" ref="Y146" si="137">Z35-Y35</f>
        <v>16.257471838550373</v>
      </c>
      <c r="Z146" s="29">
        <f>AA35-Z35</f>
        <v>106.61312830951692</v>
      </c>
      <c r="AA146" s="29">
        <f>AB35-AA35</f>
        <v>143.40125024959161</v>
      </c>
      <c r="AB146" s="29">
        <f t="shared" ref="AB146" si="138">AB35-Z35</f>
        <v>250.01437855910854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440.00429133457976</v>
      </c>
      <c r="C153" s="11">
        <f t="shared" ref="C153:F153" si="143">C8</f>
        <v>523.89974930385131</v>
      </c>
      <c r="D153" s="11">
        <f t="shared" si="143"/>
        <v>528.72906609539507</v>
      </c>
      <c r="E153" s="11">
        <f t="shared" si="143"/>
        <v>489.98404032946314</v>
      </c>
      <c r="F153" s="11">
        <f t="shared" si="143"/>
        <v>523.7670733480627</v>
      </c>
      <c r="H153" s="40">
        <f>IF(D$151-B$151 &lt;&gt; 0,(EXP(LN(D153/B153)/(D$151-B$151))-1)*100,0)</f>
        <v>3.7421524964956987</v>
      </c>
      <c r="I153" s="40">
        <f>IF(F$151-D$151 &lt;&gt; 0,(EXP(LN(F153/D153)/(F$151-D$151))-1)*100,0)</f>
        <v>-6.2840708849665194E-2</v>
      </c>
      <c r="L153" s="10" t="str">
        <f>L8</f>
        <v>11 Corporate managers and directors</v>
      </c>
      <c r="M153" s="11">
        <f>M8</f>
        <v>289.96481379872694</v>
      </c>
      <c r="N153" s="11">
        <f t="shared" ref="N153:Q153" si="144">N8</f>
        <v>335.37760269131519</v>
      </c>
      <c r="O153" s="11">
        <f t="shared" si="144"/>
        <v>333.74194144273446</v>
      </c>
      <c r="P153" s="11">
        <f t="shared" si="144"/>
        <v>295.5932962980732</v>
      </c>
      <c r="Q153" s="11">
        <f t="shared" si="144"/>
        <v>305.25302467153165</v>
      </c>
      <c r="S153" s="40">
        <f>IF(O$151-M$151 &lt;&gt; 0,(EXP(LN(O153/M153)/(O$151-M$151))-1)*100,0)</f>
        <v>2.8520843686876907</v>
      </c>
      <c r="T153" s="40">
        <f>IF(Q$151-O$151 &lt;&gt; 0,(EXP(LN(Q153/O153)/(Q$151-O$151))-1)*100,0)</f>
        <v>-0.59308123608902141</v>
      </c>
      <c r="W153" s="10" t="str">
        <f>W8</f>
        <v>11 Corporate managers and directors</v>
      </c>
      <c r="X153" s="11">
        <f>X8</f>
        <v>150.03947753585325</v>
      </c>
      <c r="Y153" s="11">
        <f t="shared" ref="Y153:AB153" si="145">Y8</f>
        <v>188.52214661253589</v>
      </c>
      <c r="Z153" s="11">
        <f t="shared" si="145"/>
        <v>194.98712465265976</v>
      </c>
      <c r="AA153" s="11">
        <f t="shared" si="145"/>
        <v>194.39074403139099</v>
      </c>
      <c r="AB153" s="11">
        <f t="shared" si="145"/>
        <v>218.51404867653093</v>
      </c>
      <c r="AD153" s="40">
        <f>IF(Z$151-X$151 &lt;&gt; 0,(EXP(LN(Z153/X153)/(Z$151-X$151))-1)*100,0)</f>
        <v>5.3804571806237433</v>
      </c>
      <c r="AE153" s="40">
        <f>IF(AB$151-Z$151 &lt;&gt; 0,(EXP(LN(AB153/Z153)/(AB$151-Z$151))-1)*100,0)</f>
        <v>0.76233629590187757</v>
      </c>
    </row>
    <row r="154" spans="1:31" x14ac:dyDescent="0.2">
      <c r="A154" s="10" t="str">
        <f t="shared" si="142"/>
        <v>12 Other managers and proprietors</v>
      </c>
      <c r="B154" s="11">
        <f t="shared" si="142"/>
        <v>186.946309897437</v>
      </c>
      <c r="C154" s="11">
        <f t="shared" ref="C154:F178" si="146">C9</f>
        <v>201.4582203034511</v>
      </c>
      <c r="D154" s="11">
        <f t="shared" si="146"/>
        <v>198.71202328698394</v>
      </c>
      <c r="E154" s="11">
        <f t="shared" si="146"/>
        <v>211.33565176522211</v>
      </c>
      <c r="F154" s="11">
        <f t="shared" si="146"/>
        <v>230.74856750961112</v>
      </c>
      <c r="H154" s="40">
        <f t="shared" ref="H154:H177" si="147">IF(D$151-B$151 &lt;&gt; 0,(EXP(LN(D154/B154)/(D$151-B$151))-1)*100,0)</f>
        <v>1.2281848931459116</v>
      </c>
      <c r="I154" s="40">
        <f t="shared" ref="I154:I180" si="148">IF(F$151-D$151 &lt;&gt; 0,(EXP(LN(F154/D154)/(F$151-D$151))-1)*100,0)</f>
        <v>1.0014614476814732</v>
      </c>
      <c r="L154" s="10" t="str">
        <f t="shared" ref="L154:Q154" si="149">L9</f>
        <v>12 Other managers and proprietors</v>
      </c>
      <c r="M154" s="11">
        <f t="shared" si="149"/>
        <v>117.17176789159008</v>
      </c>
      <c r="N154" s="11">
        <f t="shared" si="149"/>
        <v>126.98400324748837</v>
      </c>
      <c r="O154" s="11">
        <f t="shared" si="149"/>
        <v>122.02463073563624</v>
      </c>
      <c r="P154" s="11">
        <f t="shared" si="149"/>
        <v>140.79180330276097</v>
      </c>
      <c r="Q154" s="11">
        <f t="shared" si="149"/>
        <v>154.49197087059923</v>
      </c>
      <c r="S154" s="40">
        <f t="shared" ref="S154:S177" si="150">IF(O$151-M$151 &lt;&gt; 0,(EXP(LN(O154/M154)/(O$151-M$151))-1)*100,0)</f>
        <v>0.81494183569517098</v>
      </c>
      <c r="T154" s="40">
        <f t="shared" ref="T154:T177" si="151">IF(Q$151-O$151 &lt;&gt; 0,(EXP(LN(Q154/O154)/(Q$151-O$151))-1)*100,0)</f>
        <v>1.5852282546974239</v>
      </c>
      <c r="W154" s="10" t="str">
        <f t="shared" ref="W154:AB154" si="152">W9</f>
        <v>12 Other managers and proprietors</v>
      </c>
      <c r="X154" s="11">
        <f t="shared" si="152"/>
        <v>69.774542005846826</v>
      </c>
      <c r="Y154" s="11">
        <f t="shared" si="152"/>
        <v>74.474217055962782</v>
      </c>
      <c r="Z154" s="11">
        <f t="shared" si="152"/>
        <v>76.687392551347727</v>
      </c>
      <c r="AA154" s="11">
        <f t="shared" si="152"/>
        <v>70.543848462461369</v>
      </c>
      <c r="AB154" s="11">
        <f t="shared" si="152"/>
        <v>76.256596639012074</v>
      </c>
      <c r="AD154" s="40">
        <f t="shared" ref="AD154:AD177" si="153">IF(Z$151-X$151 &lt;&gt; 0,(EXP(LN(Z154/X154)/(Z$151-X$151))-1)*100,0)</f>
        <v>1.907323502603675</v>
      </c>
      <c r="AE154" s="40">
        <f t="shared" ref="AE154:AE177" si="154">IF(AB$151-Z$151 &lt;&gt; 0,(EXP(LN(AB154/Z154)/(AB$151-Z$151))-1)*100,0)</f>
        <v>-3.7548923977992477E-2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341.8226541883061</v>
      </c>
      <c r="C155" s="11">
        <f t="shared" si="146"/>
        <v>406.00287130323494</v>
      </c>
      <c r="D155" s="11">
        <f t="shared" si="146"/>
        <v>423.68860527512476</v>
      </c>
      <c r="E155" s="11">
        <f t="shared" si="146"/>
        <v>542.57135866437648</v>
      </c>
      <c r="F155" s="11">
        <f t="shared" si="146"/>
        <v>618.55043297260863</v>
      </c>
      <c r="H155" s="40">
        <f t="shared" si="147"/>
        <v>4.3876662659042109</v>
      </c>
      <c r="I155" s="40">
        <f t="shared" si="148"/>
        <v>2.554618186466473</v>
      </c>
      <c r="L155" s="10" t="str">
        <f t="shared" ref="L155:Q155" si="155">L10</f>
        <v>21 Science, research, engineering and technology professionals</v>
      </c>
      <c r="M155" s="11">
        <f t="shared" si="155"/>
        <v>250.30742753161056</v>
      </c>
      <c r="N155" s="11">
        <f t="shared" si="155"/>
        <v>302.56618333695985</v>
      </c>
      <c r="O155" s="11">
        <f t="shared" si="155"/>
        <v>297.87455821128032</v>
      </c>
      <c r="P155" s="11">
        <f t="shared" si="155"/>
        <v>369.51313735740206</v>
      </c>
      <c r="Q155" s="11">
        <f t="shared" si="155"/>
        <v>416.09951400269387</v>
      </c>
      <c r="S155" s="40">
        <f t="shared" si="150"/>
        <v>3.5408998149751847</v>
      </c>
      <c r="T155" s="40">
        <f t="shared" si="151"/>
        <v>2.2533597291223506</v>
      </c>
      <c r="W155" s="10" t="str">
        <f t="shared" ref="W155:AB155" si="156">W10</f>
        <v>21 Science, research, engineering and technology professionals</v>
      </c>
      <c r="X155" s="11">
        <f t="shared" si="156"/>
        <v>91.515226656695845</v>
      </c>
      <c r="Y155" s="11">
        <f t="shared" si="156"/>
        <v>103.43668796627509</v>
      </c>
      <c r="Z155" s="11">
        <f t="shared" si="156"/>
        <v>125.81404706384436</v>
      </c>
      <c r="AA155" s="11">
        <f t="shared" si="156"/>
        <v>173.05822130697442</v>
      </c>
      <c r="AB155" s="11">
        <f t="shared" si="156"/>
        <v>202.45091896991485</v>
      </c>
      <c r="AD155" s="40">
        <f t="shared" si="153"/>
        <v>6.5729910078479614</v>
      </c>
      <c r="AE155" s="40">
        <f t="shared" si="154"/>
        <v>3.2221042011760348</v>
      </c>
    </row>
    <row r="156" spans="1:31" x14ac:dyDescent="0.2">
      <c r="A156" s="10" t="str">
        <f t="shared" si="142"/>
        <v>22 Health professionals</v>
      </c>
      <c r="B156" s="11">
        <f t="shared" si="142"/>
        <v>253.72514426514107</v>
      </c>
      <c r="C156" s="11">
        <f t="shared" si="146"/>
        <v>293.22021633595375</v>
      </c>
      <c r="D156" s="11">
        <f t="shared" si="146"/>
        <v>290.53318964862365</v>
      </c>
      <c r="E156" s="11">
        <f t="shared" si="146"/>
        <v>283.71422869582193</v>
      </c>
      <c r="F156" s="11">
        <f t="shared" si="146"/>
        <v>286.4671448073268</v>
      </c>
      <c r="H156" s="40">
        <f t="shared" si="147"/>
        <v>2.7463608851388877</v>
      </c>
      <c r="I156" s="40">
        <f t="shared" si="148"/>
        <v>-9.3915658806209557E-2</v>
      </c>
      <c r="L156" s="10" t="str">
        <f t="shared" ref="L156:Q156" si="157">L11</f>
        <v>22 Health professionals</v>
      </c>
      <c r="M156" s="11">
        <f t="shared" si="157"/>
        <v>58.42292197444511</v>
      </c>
      <c r="N156" s="11">
        <f t="shared" si="157"/>
        <v>72.538928433511089</v>
      </c>
      <c r="O156" s="11">
        <f t="shared" si="157"/>
        <v>81.990532187893848</v>
      </c>
      <c r="P156" s="11">
        <f t="shared" si="157"/>
        <v>81.328960469524787</v>
      </c>
      <c r="Q156" s="11">
        <f t="shared" si="157"/>
        <v>83.511288944482402</v>
      </c>
      <c r="S156" s="40">
        <f t="shared" si="150"/>
        <v>7.0128883850984147</v>
      </c>
      <c r="T156" s="40">
        <f t="shared" si="151"/>
        <v>0.12259535463310378</v>
      </c>
      <c r="W156" s="10" t="str">
        <f t="shared" ref="W156:AB156" si="158">W11</f>
        <v>22 Health professionals</v>
      </c>
      <c r="X156" s="11">
        <f t="shared" si="158"/>
        <v>195.30222229069562</v>
      </c>
      <c r="Y156" s="11">
        <f t="shared" si="158"/>
        <v>220.68128790244259</v>
      </c>
      <c r="Z156" s="11">
        <f t="shared" si="158"/>
        <v>208.54265746073051</v>
      </c>
      <c r="AA156" s="11">
        <f t="shared" si="158"/>
        <v>202.38526822629706</v>
      </c>
      <c r="AB156" s="11">
        <f t="shared" si="158"/>
        <v>202.95585586284457</v>
      </c>
      <c r="AD156" s="40">
        <f t="shared" si="153"/>
        <v>1.3205511832945271</v>
      </c>
      <c r="AE156" s="40">
        <f t="shared" si="154"/>
        <v>-0.1808703378367138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342.91378557225204</v>
      </c>
      <c r="C157" s="11">
        <f t="shared" si="146"/>
        <v>347.98161079043393</v>
      </c>
      <c r="D157" s="11">
        <f t="shared" si="146"/>
        <v>371.60328607099035</v>
      </c>
      <c r="E157" s="11">
        <f t="shared" si="146"/>
        <v>361.19832185668065</v>
      </c>
      <c r="F157" s="11">
        <f t="shared" si="146"/>
        <v>382.81771187774325</v>
      </c>
      <c r="H157" s="40">
        <f t="shared" si="147"/>
        <v>1.6199367413959109</v>
      </c>
      <c r="I157" s="40">
        <f t="shared" si="148"/>
        <v>0.19841042583426116</v>
      </c>
      <c r="L157" s="10" t="str">
        <f t="shared" ref="L157:Q157" si="159">L12</f>
        <v>23 Teaching and other educational professionals</v>
      </c>
      <c r="M157" s="11">
        <f t="shared" si="159"/>
        <v>114.07364137131928</v>
      </c>
      <c r="N157" s="11">
        <f t="shared" si="159"/>
        <v>109.93816727666123</v>
      </c>
      <c r="O157" s="11">
        <f t="shared" si="159"/>
        <v>121.82124138054347</v>
      </c>
      <c r="P157" s="11">
        <f t="shared" si="159"/>
        <v>124.31182603337588</v>
      </c>
      <c r="Q157" s="11">
        <f t="shared" si="159"/>
        <v>132.18855135379175</v>
      </c>
      <c r="S157" s="40">
        <f t="shared" si="150"/>
        <v>1.3228840769959449</v>
      </c>
      <c r="T157" s="40">
        <f t="shared" si="151"/>
        <v>0.54598232758602538</v>
      </c>
      <c r="W157" s="10" t="str">
        <f t="shared" ref="W157:AB157" si="160">W12</f>
        <v>23 Teaching and other educational professionals</v>
      </c>
      <c r="X157" s="11">
        <f t="shared" si="160"/>
        <v>228.84014420093288</v>
      </c>
      <c r="Y157" s="11">
        <f t="shared" si="160"/>
        <v>238.04344351377298</v>
      </c>
      <c r="Z157" s="11">
        <f t="shared" si="160"/>
        <v>249.78204469044684</v>
      </c>
      <c r="AA157" s="11">
        <f t="shared" si="160"/>
        <v>236.88649582330478</v>
      </c>
      <c r="AB157" s="11">
        <f t="shared" si="160"/>
        <v>250.62916052395136</v>
      </c>
      <c r="AD157" s="40">
        <f t="shared" si="153"/>
        <v>1.7667255164117712</v>
      </c>
      <c r="AE157" s="40">
        <f t="shared" si="154"/>
        <v>2.2573761826860661E-2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579.56179340681035</v>
      </c>
      <c r="C158" s="11">
        <f t="shared" si="146"/>
        <v>695.56175538621778</v>
      </c>
      <c r="D158" s="11">
        <f t="shared" si="146"/>
        <v>731.97761458080311</v>
      </c>
      <c r="E158" s="11">
        <f t="shared" si="146"/>
        <v>788.06141323847146</v>
      </c>
      <c r="F158" s="11">
        <f t="shared" si="146"/>
        <v>854.23071363486281</v>
      </c>
      <c r="H158" s="40">
        <f t="shared" si="147"/>
        <v>4.7802934469453273</v>
      </c>
      <c r="I158" s="40">
        <f t="shared" si="148"/>
        <v>1.0349952803422546</v>
      </c>
      <c r="L158" s="10" t="str">
        <f t="shared" ref="L158:Q158" si="161">L13</f>
        <v>24 Business, media and public service professionals</v>
      </c>
      <c r="M158" s="11">
        <f t="shared" si="161"/>
        <v>334.03858654223916</v>
      </c>
      <c r="N158" s="11">
        <f t="shared" si="161"/>
        <v>393.62853563118415</v>
      </c>
      <c r="O158" s="11">
        <f t="shared" si="161"/>
        <v>404.05365938966196</v>
      </c>
      <c r="P158" s="11">
        <f t="shared" si="161"/>
        <v>438.65073170699611</v>
      </c>
      <c r="Q158" s="11">
        <f t="shared" si="161"/>
        <v>469.14035296088025</v>
      </c>
      <c r="S158" s="40">
        <f t="shared" si="150"/>
        <v>3.8791725057515825</v>
      </c>
      <c r="T158" s="40">
        <f t="shared" si="151"/>
        <v>1.0006688343897174</v>
      </c>
      <c r="W158" s="10" t="str">
        <f t="shared" ref="W158:AB158" si="162">W13</f>
        <v>24 Business, media and public service professionals</v>
      </c>
      <c r="X158" s="11">
        <f t="shared" si="162"/>
        <v>245.52320686457057</v>
      </c>
      <c r="Y158" s="11">
        <f t="shared" si="162"/>
        <v>301.93321975503312</v>
      </c>
      <c r="Z158" s="11">
        <f t="shared" si="162"/>
        <v>327.92395519114035</v>
      </c>
      <c r="AA158" s="11">
        <f t="shared" si="162"/>
        <v>349.41068153147427</v>
      </c>
      <c r="AB158" s="11">
        <f t="shared" si="162"/>
        <v>385.09036067398114</v>
      </c>
      <c r="AD158" s="40">
        <f t="shared" si="153"/>
        <v>5.9585774700363192</v>
      </c>
      <c r="AE158" s="40">
        <f t="shared" si="154"/>
        <v>1.0770675381861938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82.011018661071262</v>
      </c>
      <c r="C159" s="11">
        <f t="shared" si="146"/>
        <v>99.418781258757647</v>
      </c>
      <c r="D159" s="11">
        <f t="shared" si="146"/>
        <v>104.83575993632439</v>
      </c>
      <c r="E159" s="11">
        <f t="shared" si="146"/>
        <v>103.1152984210398</v>
      </c>
      <c r="F159" s="11">
        <f t="shared" si="146"/>
        <v>112.32893416474495</v>
      </c>
      <c r="H159" s="40">
        <f t="shared" si="147"/>
        <v>5.0334058433994189</v>
      </c>
      <c r="I159" s="40">
        <f t="shared" si="148"/>
        <v>0.46130437924143397</v>
      </c>
      <c r="L159" s="10" t="str">
        <f t="shared" ref="L159:Q159" si="163">L14</f>
        <v>31 Science, engineering and technology associate professionals</v>
      </c>
      <c r="M159" s="11">
        <f t="shared" si="163"/>
        <v>54.230133401860975</v>
      </c>
      <c r="N159" s="11">
        <f t="shared" si="163"/>
        <v>68.651366771332732</v>
      </c>
      <c r="O159" s="11">
        <f t="shared" si="163"/>
        <v>68.682876470610083</v>
      </c>
      <c r="P159" s="11">
        <f t="shared" si="163"/>
        <v>63.215197151318712</v>
      </c>
      <c r="Q159" s="11">
        <f t="shared" si="163"/>
        <v>65.94852430644346</v>
      </c>
      <c r="S159" s="40">
        <f t="shared" si="150"/>
        <v>4.8386839361314271</v>
      </c>
      <c r="T159" s="40">
        <f t="shared" si="151"/>
        <v>-0.27046966593003985</v>
      </c>
      <c r="W159" s="10" t="str">
        <f t="shared" ref="W159:AB159" si="164">W14</f>
        <v>31 Science, engineering and technology associate professionals</v>
      </c>
      <c r="X159" s="11">
        <f t="shared" si="164"/>
        <v>27.780885259210404</v>
      </c>
      <c r="Y159" s="11">
        <f t="shared" si="164"/>
        <v>30.767414487424901</v>
      </c>
      <c r="Z159" s="11">
        <f t="shared" si="164"/>
        <v>36.152883465714446</v>
      </c>
      <c r="AA159" s="11">
        <f t="shared" si="164"/>
        <v>39.900101269720921</v>
      </c>
      <c r="AB159" s="11">
        <f t="shared" si="164"/>
        <v>46.380409858301405</v>
      </c>
      <c r="AD159" s="40">
        <f t="shared" si="153"/>
        <v>5.409407478315198</v>
      </c>
      <c r="AE159" s="40">
        <f t="shared" si="154"/>
        <v>1.674671063798705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96.756330703219305</v>
      </c>
      <c r="C160" s="11">
        <f t="shared" si="146"/>
        <v>108.45655327725082</v>
      </c>
      <c r="D160" s="11">
        <f t="shared" si="146"/>
        <v>109.48089547334641</v>
      </c>
      <c r="E160" s="11">
        <f t="shared" si="146"/>
        <v>170.91734679001499</v>
      </c>
      <c r="F160" s="11">
        <f t="shared" si="146"/>
        <v>190.37040476456841</v>
      </c>
      <c r="H160" s="40">
        <f t="shared" si="147"/>
        <v>2.5018703781412022</v>
      </c>
      <c r="I160" s="40">
        <f t="shared" si="148"/>
        <v>3.7569999913491525</v>
      </c>
      <c r="L160" s="10" t="str">
        <f t="shared" ref="L160:Q160" si="165">L15</f>
        <v>32 Health and social care associate professionals</v>
      </c>
      <c r="M160" s="11">
        <f t="shared" si="165"/>
        <v>24.815604076254228</v>
      </c>
      <c r="N160" s="11">
        <f t="shared" si="165"/>
        <v>27.357810980876248</v>
      </c>
      <c r="O160" s="11">
        <f t="shared" si="165"/>
        <v>29.990018406111901</v>
      </c>
      <c r="P160" s="11">
        <f t="shared" si="165"/>
        <v>39.549813127532481</v>
      </c>
      <c r="Q160" s="11">
        <f t="shared" si="165"/>
        <v>42.469250058353708</v>
      </c>
      <c r="S160" s="40">
        <f t="shared" si="150"/>
        <v>3.8604921403028181</v>
      </c>
      <c r="T160" s="40">
        <f>IF(Q$151-O$151 &lt;&gt; 0,(EXP(LN(Q160/O160)/(Q$151-O$151))-1)*100,0)</f>
        <v>2.346546003215777</v>
      </c>
      <c r="W160" s="10" t="str">
        <f t="shared" ref="W160:AB160" si="166">W15</f>
        <v>32 Health and social care associate professionals</v>
      </c>
      <c r="X160" s="11">
        <f t="shared" si="166"/>
        <v>71.940726626965102</v>
      </c>
      <c r="Y160" s="11">
        <f t="shared" si="166"/>
        <v>81.098742296374553</v>
      </c>
      <c r="Z160" s="11">
        <f t="shared" si="166"/>
        <v>79.490877067234493</v>
      </c>
      <c r="AA160" s="11">
        <f t="shared" si="166"/>
        <v>131.36753366248246</v>
      </c>
      <c r="AB160" s="11">
        <f t="shared" si="166"/>
        <v>147.9011547062147</v>
      </c>
      <c r="AD160" s="40">
        <f t="shared" si="153"/>
        <v>2.0160476176434905</v>
      </c>
      <c r="AE160" s="40">
        <f t="shared" si="154"/>
        <v>4.2262114430141828</v>
      </c>
    </row>
    <row r="161" spans="1:31" x14ac:dyDescent="0.2">
      <c r="A161" s="10" t="str">
        <f t="shared" si="142"/>
        <v>33 Protective service occupations</v>
      </c>
      <c r="B161" s="11">
        <f t="shared" si="142"/>
        <v>67.326066254402733</v>
      </c>
      <c r="C161" s="11">
        <f t="shared" si="146"/>
        <v>71.561780310208292</v>
      </c>
      <c r="D161" s="11">
        <f t="shared" si="146"/>
        <v>76.439996856315815</v>
      </c>
      <c r="E161" s="11">
        <f t="shared" si="146"/>
        <v>63.748632198292171</v>
      </c>
      <c r="F161" s="11">
        <f t="shared" si="146"/>
        <v>67.877095426629111</v>
      </c>
      <c r="H161" s="40">
        <f t="shared" si="147"/>
        <v>2.571683610023956</v>
      </c>
      <c r="I161" s="40">
        <f t="shared" si="148"/>
        <v>-0.78892107696317826</v>
      </c>
      <c r="L161" s="10" t="str">
        <f t="shared" ref="L161:Q161" si="167">L16</f>
        <v>33 Protective service occupations</v>
      </c>
      <c r="M161" s="11">
        <f t="shared" si="167"/>
        <v>51.38979074244525</v>
      </c>
      <c r="N161" s="11">
        <f t="shared" si="167"/>
        <v>53.553646982262926</v>
      </c>
      <c r="O161" s="11">
        <f t="shared" si="167"/>
        <v>56.142228637023493</v>
      </c>
      <c r="P161" s="11">
        <f t="shared" si="167"/>
        <v>45.483635925700412</v>
      </c>
      <c r="Q161" s="11">
        <f t="shared" si="167"/>
        <v>44.875648109001254</v>
      </c>
      <c r="S161" s="40">
        <f t="shared" si="150"/>
        <v>1.7847138072695889</v>
      </c>
      <c r="T161" s="40">
        <f t="shared" si="151"/>
        <v>-1.4821922932872322</v>
      </c>
      <c r="W161" s="10" t="str">
        <f t="shared" ref="W161:AB161" si="168">W16</f>
        <v>33 Protective service occupations</v>
      </c>
      <c r="X161" s="11">
        <f t="shared" si="168"/>
        <v>15.936275511957492</v>
      </c>
      <c r="Y161" s="11">
        <f t="shared" si="168"/>
        <v>18.008133327945263</v>
      </c>
      <c r="Z161" s="11">
        <f t="shared" si="168"/>
        <v>20.297768219292465</v>
      </c>
      <c r="AA161" s="11">
        <f t="shared" si="168"/>
        <v>18.264996272591709</v>
      </c>
      <c r="AB161" s="11">
        <f t="shared" si="168"/>
        <v>23.001447317627971</v>
      </c>
      <c r="AD161" s="40">
        <f t="shared" si="153"/>
        <v>4.9572134473250262</v>
      </c>
      <c r="AE161" s="40">
        <f t="shared" si="154"/>
        <v>0.83712580355594923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223.56555554737832</v>
      </c>
      <c r="C162" s="11">
        <f t="shared" si="146"/>
        <v>212.62735090101015</v>
      </c>
      <c r="D162" s="11">
        <f t="shared" si="146"/>
        <v>245.33611967942491</v>
      </c>
      <c r="E162" s="11">
        <f t="shared" si="146"/>
        <v>233.41758824833443</v>
      </c>
      <c r="F162" s="11">
        <f t="shared" si="146"/>
        <v>253.12454730036472</v>
      </c>
      <c r="H162" s="40">
        <f t="shared" si="147"/>
        <v>1.8758674706184086</v>
      </c>
      <c r="I162" s="40">
        <f t="shared" si="148"/>
        <v>0.20856694577648938</v>
      </c>
      <c r="L162" s="10" t="str">
        <f t="shared" ref="L162:Q162" si="169">L17</f>
        <v>34 Culture, media and sports occupations</v>
      </c>
      <c r="M162" s="11">
        <f t="shared" si="169"/>
        <v>128.33417735778923</v>
      </c>
      <c r="N162" s="11">
        <f t="shared" si="169"/>
        <v>118.18422477957571</v>
      </c>
      <c r="O162" s="11">
        <f t="shared" si="169"/>
        <v>131.09364366777774</v>
      </c>
      <c r="P162" s="11">
        <f t="shared" si="169"/>
        <v>121.11744787476005</v>
      </c>
      <c r="Q162" s="11">
        <f t="shared" si="169"/>
        <v>129.97052845756423</v>
      </c>
      <c r="S162" s="40">
        <f t="shared" si="150"/>
        <v>0.42639212685058325</v>
      </c>
      <c r="T162" s="40">
        <f t="shared" si="151"/>
        <v>-5.7344780949641905E-2</v>
      </c>
      <c r="W162" s="10" t="str">
        <f t="shared" ref="W162:AB162" si="170">W17</f>
        <v>34 Culture, media and sports occupations</v>
      </c>
      <c r="X162" s="11">
        <f t="shared" si="170"/>
        <v>95.231378189589108</v>
      </c>
      <c r="Y162" s="11">
        <f t="shared" si="170"/>
        <v>94.443126121434275</v>
      </c>
      <c r="Z162" s="11">
        <f t="shared" si="170"/>
        <v>114.24247601164726</v>
      </c>
      <c r="AA162" s="11">
        <f t="shared" si="170"/>
        <v>112.30014037357458</v>
      </c>
      <c r="AB162" s="11">
        <f t="shared" si="170"/>
        <v>123.15401884280067</v>
      </c>
      <c r="AD162" s="40">
        <f t="shared" si="153"/>
        <v>3.7073429576609751</v>
      </c>
      <c r="AE162" s="40">
        <f t="shared" si="154"/>
        <v>0.50200642187465672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504.03540002931277</v>
      </c>
      <c r="C163" s="11">
        <f t="shared" si="146"/>
        <v>544.54987468630702</v>
      </c>
      <c r="D163" s="11">
        <f t="shared" si="146"/>
        <v>550.28579223587155</v>
      </c>
      <c r="E163" s="11">
        <f t="shared" si="146"/>
        <v>567.74694864385651</v>
      </c>
      <c r="F163" s="11">
        <f t="shared" si="146"/>
        <v>595.46174768947958</v>
      </c>
      <c r="H163" s="40">
        <f t="shared" si="147"/>
        <v>1.7713304617420045</v>
      </c>
      <c r="I163" s="40">
        <f t="shared" si="148"/>
        <v>0.52738169110073674</v>
      </c>
      <c r="L163" s="10" t="str">
        <f t="shared" ref="L163:Q163" si="171">L18</f>
        <v>35 Business and public service associate professionals</v>
      </c>
      <c r="M163" s="11">
        <f t="shared" si="171"/>
        <v>271.98286883818417</v>
      </c>
      <c r="N163" s="11">
        <f t="shared" si="171"/>
        <v>289.68420565206441</v>
      </c>
      <c r="O163" s="11">
        <f t="shared" si="171"/>
        <v>293.94870925336431</v>
      </c>
      <c r="P163" s="11">
        <f t="shared" si="171"/>
        <v>300.33251477057109</v>
      </c>
      <c r="Q163" s="11">
        <f t="shared" si="171"/>
        <v>309.43229922063455</v>
      </c>
      <c r="S163" s="40">
        <f t="shared" si="150"/>
        <v>1.5654510229122121</v>
      </c>
      <c r="T163" s="40">
        <f t="shared" si="151"/>
        <v>0.34281314463864287</v>
      </c>
      <c r="W163" s="10" t="str">
        <f t="shared" ref="W163:AB163" si="172">W18</f>
        <v>35 Business and public service associate professionals</v>
      </c>
      <c r="X163" s="11">
        <f t="shared" si="172"/>
        <v>232.05253119112936</v>
      </c>
      <c r="Y163" s="11">
        <f t="shared" si="172"/>
        <v>254.86566903424281</v>
      </c>
      <c r="Z163" s="11">
        <f t="shared" si="172"/>
        <v>256.33708298250718</v>
      </c>
      <c r="AA163" s="11">
        <f t="shared" si="172"/>
        <v>267.41443387328576</v>
      </c>
      <c r="AB163" s="11">
        <f t="shared" si="172"/>
        <v>286.02944846884463</v>
      </c>
      <c r="AD163" s="40">
        <f t="shared" si="153"/>
        <v>2.0105350772231745</v>
      </c>
      <c r="AE163" s="40">
        <f t="shared" si="154"/>
        <v>0.73335237667717657</v>
      </c>
    </row>
    <row r="164" spans="1:31" x14ac:dyDescent="0.2">
      <c r="A164" s="10" t="str">
        <f t="shared" si="142"/>
        <v>41 Administrative occupations</v>
      </c>
      <c r="B164" s="11">
        <f t="shared" si="142"/>
        <v>400.59302003067899</v>
      </c>
      <c r="C164" s="11">
        <f t="shared" si="146"/>
        <v>392.33298858443266</v>
      </c>
      <c r="D164" s="11">
        <f t="shared" si="146"/>
        <v>403.03555039396969</v>
      </c>
      <c r="E164" s="11">
        <f t="shared" si="146"/>
        <v>414.19789988962248</v>
      </c>
      <c r="F164" s="11">
        <f t="shared" si="146"/>
        <v>397.32560445047415</v>
      </c>
      <c r="H164" s="40">
        <f t="shared" si="147"/>
        <v>0.12164939574057509</v>
      </c>
      <c r="I164" s="40">
        <f t="shared" si="148"/>
        <v>-9.5079208059911657E-2</v>
      </c>
      <c r="L164" s="10" t="str">
        <f t="shared" ref="L164:Q164" si="173">L19</f>
        <v>41 Administrative occupations</v>
      </c>
      <c r="M164" s="11">
        <f t="shared" si="173"/>
        <v>105.26914042057697</v>
      </c>
      <c r="N164" s="11">
        <f t="shared" si="173"/>
        <v>102.46009483836218</v>
      </c>
      <c r="O164" s="11">
        <f t="shared" si="173"/>
        <v>118.26787381157868</v>
      </c>
      <c r="P164" s="11">
        <f t="shared" si="173"/>
        <v>122.30933619121666</v>
      </c>
      <c r="Q164" s="11">
        <f t="shared" si="173"/>
        <v>127.21906422444872</v>
      </c>
      <c r="S164" s="40">
        <f t="shared" si="150"/>
        <v>2.3559615562842806</v>
      </c>
      <c r="T164" s="40">
        <f t="shared" si="151"/>
        <v>0.48757377107657707</v>
      </c>
      <c r="W164" s="10" t="str">
        <f t="shared" ref="W164:AB164" si="174">W19</f>
        <v>41 Administrative occupations</v>
      </c>
      <c r="X164" s="11">
        <f t="shared" si="174"/>
        <v>295.3238796101021</v>
      </c>
      <c r="Y164" s="11">
        <f t="shared" si="174"/>
        <v>289.8728937460703</v>
      </c>
      <c r="Z164" s="11">
        <f t="shared" si="174"/>
        <v>284.767676582391</v>
      </c>
      <c r="AA164" s="11">
        <f t="shared" si="174"/>
        <v>291.8885636984059</v>
      </c>
      <c r="AB164" s="11">
        <f t="shared" si="174"/>
        <v>270.10654022602517</v>
      </c>
      <c r="AD164" s="40">
        <f t="shared" si="153"/>
        <v>-0.72533611024272471</v>
      </c>
      <c r="AE164" s="40">
        <f t="shared" si="154"/>
        <v>-0.35176122122123621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101.99093379859734</v>
      </c>
      <c r="C165" s="11">
        <f t="shared" si="146"/>
        <v>93.275187933378334</v>
      </c>
      <c r="D165" s="11">
        <f t="shared" si="146"/>
        <v>88.619860645811812</v>
      </c>
      <c r="E165" s="11">
        <f t="shared" si="146"/>
        <v>78.903046834521788</v>
      </c>
      <c r="F165" s="11">
        <f t="shared" si="146"/>
        <v>67.597353814673525</v>
      </c>
      <c r="H165" s="40">
        <f t="shared" si="147"/>
        <v>-2.7714298712704921</v>
      </c>
      <c r="I165" s="40">
        <f t="shared" si="148"/>
        <v>-1.78905072029234</v>
      </c>
      <c r="L165" s="10" t="str">
        <f t="shared" ref="L165:Q165" si="175">L20</f>
        <v>42 Secretarial and related occupations</v>
      </c>
      <c r="M165" s="11">
        <f t="shared" si="175"/>
        <v>5.4041325626797594</v>
      </c>
      <c r="N165" s="11">
        <f t="shared" si="175"/>
        <v>4.4384246569240133</v>
      </c>
      <c r="O165" s="11">
        <f t="shared" si="175"/>
        <v>4.1145547427843718</v>
      </c>
      <c r="P165" s="11">
        <f t="shared" si="175"/>
        <v>3.6267539934642348</v>
      </c>
      <c r="Q165" s="11">
        <f t="shared" si="175"/>
        <v>3.8799920467426094</v>
      </c>
      <c r="S165" s="40">
        <f>IF(O$151-M$151 &lt;&gt; 0,(EXP(LN(O165/M165)/(O$151-M$151))-1)*100,0)</f>
        <v>-5.3066741539525513</v>
      </c>
      <c r="T165" s="40">
        <f t="shared" si="151"/>
        <v>-0.39055216014315386</v>
      </c>
      <c r="W165" s="10" t="str">
        <f t="shared" ref="W165:AB165" si="176">W20</f>
        <v>42 Secretarial and related occupations</v>
      </c>
      <c r="X165" s="11">
        <f t="shared" si="176"/>
        <v>96.586801235917591</v>
      </c>
      <c r="Y165" s="11">
        <f t="shared" si="176"/>
        <v>88.836763276454349</v>
      </c>
      <c r="Z165" s="11">
        <f t="shared" si="176"/>
        <v>84.505305903027434</v>
      </c>
      <c r="AA165" s="11">
        <f t="shared" si="176"/>
        <v>75.276292841057554</v>
      </c>
      <c r="AB165" s="11">
        <f t="shared" si="176"/>
        <v>63.71736176793091</v>
      </c>
      <c r="AD165" s="40">
        <f t="shared" si="153"/>
        <v>-2.6371587606057401</v>
      </c>
      <c r="AE165" s="40">
        <f t="shared" si="154"/>
        <v>-1.8647754650616521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26.304513303086431</v>
      </c>
      <c r="C166" s="11">
        <f t="shared" si="146"/>
        <v>26.473912432581503</v>
      </c>
      <c r="D166" s="11">
        <f t="shared" si="146"/>
        <v>25.300401017515654</v>
      </c>
      <c r="E166" s="11">
        <f t="shared" si="146"/>
        <v>26.457689907397818</v>
      </c>
      <c r="F166" s="11">
        <f t="shared" si="146"/>
        <v>31.502001720131133</v>
      </c>
      <c r="H166" s="40">
        <f t="shared" si="147"/>
        <v>-0.7753840048825289</v>
      </c>
      <c r="I166" s="40">
        <f t="shared" si="148"/>
        <v>1.4722716670413361</v>
      </c>
      <c r="L166" s="10" t="str">
        <f t="shared" ref="L166:Q166" si="177">L21</f>
        <v>51 Skilled agricultural and related trades</v>
      </c>
      <c r="M166" s="11">
        <f t="shared" si="177"/>
        <v>22.361633626465679</v>
      </c>
      <c r="N166" s="11">
        <f t="shared" si="177"/>
        <v>23.069304928767814</v>
      </c>
      <c r="O166" s="11">
        <f t="shared" si="177"/>
        <v>19.682193838563343</v>
      </c>
      <c r="P166" s="11">
        <f t="shared" si="177"/>
        <v>19.623491192280675</v>
      </c>
      <c r="Q166" s="11">
        <f t="shared" si="177"/>
        <v>21.934434777981078</v>
      </c>
      <c r="S166" s="40">
        <f t="shared" si="150"/>
        <v>-2.5203423244454237</v>
      </c>
      <c r="T166" s="40">
        <f t="shared" si="151"/>
        <v>0.72490416998278739</v>
      </c>
      <c r="W166" s="10" t="str">
        <f t="shared" ref="W166:AB166" si="178">W21</f>
        <v>51 Skilled agricultural and related trades</v>
      </c>
      <c r="X166" s="11">
        <f t="shared" si="178"/>
        <v>3.9428796766207395</v>
      </c>
      <c r="Y166" s="11">
        <f t="shared" si="178"/>
        <v>3.404607503813684</v>
      </c>
      <c r="Z166" s="11">
        <f t="shared" si="178"/>
        <v>5.6182071789523427</v>
      </c>
      <c r="AA166" s="11">
        <f t="shared" si="178"/>
        <v>6.8341987151170995</v>
      </c>
      <c r="AB166" s="11">
        <f t="shared" si="178"/>
        <v>9.5675669421500551</v>
      </c>
      <c r="AD166" s="40">
        <f t="shared" si="153"/>
        <v>7.3388270629143326</v>
      </c>
      <c r="AE166" s="40">
        <f t="shared" si="154"/>
        <v>3.6128414760693728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119.91490537428511</v>
      </c>
      <c r="C167" s="11">
        <f t="shared" si="146"/>
        <v>126.35684228256774</v>
      </c>
      <c r="D167" s="11">
        <f t="shared" si="146"/>
        <v>110.56154227837293</v>
      </c>
      <c r="E167" s="11">
        <f t="shared" si="146"/>
        <v>115.02604992807116</v>
      </c>
      <c r="F167" s="11">
        <f t="shared" si="146"/>
        <v>110.9608323279414</v>
      </c>
      <c r="H167" s="40">
        <f t="shared" si="147"/>
        <v>-1.6110821696259325</v>
      </c>
      <c r="I167" s="40">
        <f t="shared" si="148"/>
        <v>2.4036004942029621E-2</v>
      </c>
      <c r="L167" s="10" t="str">
        <f t="shared" ref="L167:Q167" si="179">L22</f>
        <v>52 Skilled metal, electrical and electronic trades</v>
      </c>
      <c r="M167" s="11">
        <f t="shared" si="179"/>
        <v>116.91327427078946</v>
      </c>
      <c r="N167" s="11">
        <f t="shared" si="179"/>
        <v>121.26990026781498</v>
      </c>
      <c r="O167" s="11">
        <f t="shared" si="179"/>
        <v>106.71630939784383</v>
      </c>
      <c r="P167" s="11">
        <f t="shared" si="179"/>
        <v>108.22123411041963</v>
      </c>
      <c r="Q167" s="11">
        <f t="shared" si="179"/>
        <v>103.42970070378684</v>
      </c>
      <c r="S167" s="40">
        <f t="shared" si="150"/>
        <v>-1.8086129757609259</v>
      </c>
      <c r="T167" s="40">
        <f t="shared" si="151"/>
        <v>-0.20832828003142234</v>
      </c>
      <c r="W167" s="10" t="str">
        <f t="shared" ref="W167:AB167" si="180">W22</f>
        <v>52 Skilled metal, electrical and electronic trades</v>
      </c>
      <c r="X167" s="11">
        <f t="shared" si="180"/>
        <v>3.0016311034955137</v>
      </c>
      <c r="Y167" s="11">
        <f t="shared" si="180"/>
        <v>5.0869420147528333</v>
      </c>
      <c r="Z167" s="11">
        <f t="shared" si="180"/>
        <v>3.8452328805291134</v>
      </c>
      <c r="AA167" s="11">
        <f t="shared" si="180"/>
        <v>6.804815817651547</v>
      </c>
      <c r="AB167" s="11">
        <f t="shared" si="180"/>
        <v>7.5311316241545772</v>
      </c>
      <c r="AD167" s="40">
        <f t="shared" si="153"/>
        <v>5.0783067966295281</v>
      </c>
      <c r="AE167" s="40">
        <f t="shared" si="154"/>
        <v>4.5833396608673915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163.14406824034114</v>
      </c>
      <c r="C168" s="11">
        <f t="shared" si="146"/>
        <v>142.65175451586668</v>
      </c>
      <c r="D168" s="11">
        <f t="shared" si="146"/>
        <v>112.66443756938793</v>
      </c>
      <c r="E168" s="11">
        <f t="shared" si="146"/>
        <v>122.39261312235899</v>
      </c>
      <c r="F168" s="11">
        <f t="shared" si="146"/>
        <v>128.68208488233583</v>
      </c>
      <c r="H168" s="40">
        <f t="shared" si="147"/>
        <v>-7.1369137644285319</v>
      </c>
      <c r="I168" s="40">
        <f t="shared" si="148"/>
        <v>0.89014565899527831</v>
      </c>
      <c r="L168" s="10" t="str">
        <f t="shared" ref="L168:Q168" si="181">L23</f>
        <v>53 Skilled construction and building trades</v>
      </c>
      <c r="M168" s="11">
        <f t="shared" si="181"/>
        <v>158.6076510557624</v>
      </c>
      <c r="N168" s="11">
        <f t="shared" si="181"/>
        <v>135.67707184570182</v>
      </c>
      <c r="O168" s="11">
        <f t="shared" si="181"/>
        <v>107.17469174422024</v>
      </c>
      <c r="P168" s="11">
        <f t="shared" si="181"/>
        <v>118.23686241812042</v>
      </c>
      <c r="Q168" s="11">
        <f t="shared" si="181"/>
        <v>123.50666594453321</v>
      </c>
      <c r="S168" s="40">
        <f t="shared" si="150"/>
        <v>-7.540056877997781</v>
      </c>
      <c r="T168" s="40">
        <f t="shared" si="151"/>
        <v>0.95005122891200777</v>
      </c>
      <c r="W168" s="10" t="str">
        <f t="shared" ref="W168:AB168" si="182">W23</f>
        <v>53 Skilled construction and building trades</v>
      </c>
      <c r="X168" s="11">
        <f t="shared" si="182"/>
        <v>4.5364171845786654</v>
      </c>
      <c r="Y168" s="11">
        <f t="shared" si="182"/>
        <v>6.9746826701646434</v>
      </c>
      <c r="Z168" s="11">
        <f t="shared" si="182"/>
        <v>5.4897458251677076</v>
      </c>
      <c r="AA168" s="11">
        <f t="shared" si="182"/>
        <v>4.1557507042385557</v>
      </c>
      <c r="AB168" s="11">
        <f t="shared" si="182"/>
        <v>5.1754189378025437</v>
      </c>
      <c r="AD168" s="40">
        <f t="shared" si="153"/>
        <v>3.8885895384517255</v>
      </c>
      <c r="AE168" s="40">
        <f t="shared" si="154"/>
        <v>-0.39230623806150167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128.99613672180763</v>
      </c>
      <c r="C169" s="11">
        <f t="shared" si="146"/>
        <v>128.95886611123217</v>
      </c>
      <c r="D169" s="11">
        <f t="shared" si="146"/>
        <v>112.8016540450558</v>
      </c>
      <c r="E169" s="11">
        <f t="shared" si="146"/>
        <v>122.63500480755786</v>
      </c>
      <c r="F169" s="11">
        <f t="shared" si="146"/>
        <v>132.93713315082886</v>
      </c>
      <c r="H169" s="40">
        <f t="shared" si="147"/>
        <v>-2.6473556011446076</v>
      </c>
      <c r="I169" s="40">
        <f t="shared" si="148"/>
        <v>1.1009855973223903</v>
      </c>
      <c r="L169" s="10" t="str">
        <f t="shared" ref="L169:Q169" si="183">L24</f>
        <v>54 Textiles, printing and other skilled trades</v>
      </c>
      <c r="M169" s="11">
        <f t="shared" si="183"/>
        <v>92.575904408876937</v>
      </c>
      <c r="N169" s="11">
        <f t="shared" si="183"/>
        <v>93.743020403918692</v>
      </c>
      <c r="O169" s="11">
        <f t="shared" si="183"/>
        <v>75.965910396276513</v>
      </c>
      <c r="P169" s="11">
        <f t="shared" si="183"/>
        <v>84.052495441821947</v>
      </c>
      <c r="Q169" s="11">
        <f t="shared" si="183"/>
        <v>93.454421986623856</v>
      </c>
      <c r="S169" s="40">
        <f t="shared" si="150"/>
        <v>-3.8776994053125069</v>
      </c>
      <c r="T169" s="40">
        <f t="shared" si="151"/>
        <v>1.3908445495946831</v>
      </c>
      <c r="W169" s="10" t="str">
        <f t="shared" ref="W169:AB169" si="184">W24</f>
        <v>54 Textiles, printing and other skilled trades</v>
      </c>
      <c r="X169" s="11">
        <f t="shared" si="184"/>
        <v>36.420232312930608</v>
      </c>
      <c r="Y169" s="11">
        <f t="shared" si="184"/>
        <v>35.215845707313619</v>
      </c>
      <c r="Z169" s="11">
        <f t="shared" si="184"/>
        <v>36.835743648779186</v>
      </c>
      <c r="AA169" s="11">
        <f t="shared" si="184"/>
        <v>38.582509365735753</v>
      </c>
      <c r="AB169" s="11">
        <f t="shared" si="184"/>
        <v>39.482711164205064</v>
      </c>
      <c r="AD169" s="40">
        <f t="shared" si="153"/>
        <v>0.22714188880605946</v>
      </c>
      <c r="AE169" s="40">
        <f t="shared" si="154"/>
        <v>0.46369987908003729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253.1025125997476</v>
      </c>
      <c r="C170" s="11">
        <f t="shared" si="146"/>
        <v>264.94392292853303</v>
      </c>
      <c r="D170" s="11">
        <f t="shared" si="146"/>
        <v>251.29616554691617</v>
      </c>
      <c r="E170" s="11">
        <f t="shared" si="146"/>
        <v>265.20700228313592</v>
      </c>
      <c r="F170" s="11">
        <f t="shared" si="146"/>
        <v>278.13924167195745</v>
      </c>
      <c r="H170" s="40">
        <f t="shared" si="147"/>
        <v>-0.14314562552137922</v>
      </c>
      <c r="I170" s="40">
        <f t="shared" si="148"/>
        <v>0.67889190504237806</v>
      </c>
      <c r="L170" s="10" t="str">
        <f t="shared" ref="L170:Q170" si="185">L25</f>
        <v>61 Caring personal service occupations</v>
      </c>
      <c r="M170" s="11">
        <f t="shared" si="185"/>
        <v>58.313355187465334</v>
      </c>
      <c r="N170" s="11">
        <f t="shared" si="185"/>
        <v>64.903749658406156</v>
      </c>
      <c r="O170" s="11">
        <f t="shared" si="185"/>
        <v>61.758323416991871</v>
      </c>
      <c r="P170" s="11">
        <f t="shared" si="185"/>
        <v>73.484549169485518</v>
      </c>
      <c r="Q170" s="11">
        <f t="shared" si="185"/>
        <v>83.050398964382239</v>
      </c>
      <c r="S170" s="40">
        <f t="shared" si="150"/>
        <v>1.154566547742486</v>
      </c>
      <c r="T170" s="40">
        <f t="shared" si="151"/>
        <v>1.994420561582011</v>
      </c>
      <c r="W170" s="10" t="str">
        <f t="shared" ref="W170:AB170" si="186">W25</f>
        <v>61 Caring personal service occupations</v>
      </c>
      <c r="X170" s="11">
        <f t="shared" si="186"/>
        <v>194.78915741228204</v>
      </c>
      <c r="Y170" s="11">
        <f t="shared" si="186"/>
        <v>200.0401732701269</v>
      </c>
      <c r="Z170" s="11">
        <f t="shared" si="186"/>
        <v>189.53784212992426</v>
      </c>
      <c r="AA170" s="11">
        <f t="shared" si="186"/>
        <v>191.72245311365049</v>
      </c>
      <c r="AB170" s="11">
        <f t="shared" si="186"/>
        <v>195.08884270757528</v>
      </c>
      <c r="AD170" s="40">
        <f t="shared" si="153"/>
        <v>-0.54508957310323014</v>
      </c>
      <c r="AE170" s="40">
        <f t="shared" si="154"/>
        <v>0.19262768410495124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100.20436237050187</v>
      </c>
      <c r="C171" s="11">
        <f t="shared" si="146"/>
        <v>109.98690260646804</v>
      </c>
      <c r="D171" s="11">
        <f t="shared" si="146"/>
        <v>99.896081284745406</v>
      </c>
      <c r="E171" s="11">
        <f t="shared" si="146"/>
        <v>98.598602580646343</v>
      </c>
      <c r="F171" s="11">
        <f t="shared" si="146"/>
        <v>105.04985723488622</v>
      </c>
      <c r="H171" s="40">
        <f t="shared" si="147"/>
        <v>-6.1606332074126691E-2</v>
      </c>
      <c r="I171" s="40">
        <f t="shared" si="148"/>
        <v>0.3359270395313585</v>
      </c>
      <c r="L171" s="10" t="str">
        <f t="shared" ref="L171:Q171" si="187">L26</f>
        <v>62 Leisure, travel and related personal service occupations</v>
      </c>
      <c r="M171" s="11">
        <f t="shared" si="187"/>
        <v>33.625518039711586</v>
      </c>
      <c r="N171" s="11">
        <f t="shared" si="187"/>
        <v>39.288734177655336</v>
      </c>
      <c r="O171" s="11">
        <f t="shared" si="187"/>
        <v>37.874944664135647</v>
      </c>
      <c r="P171" s="11">
        <f t="shared" si="187"/>
        <v>38.430459334110104</v>
      </c>
      <c r="Q171" s="11">
        <f t="shared" si="187"/>
        <v>42.280391318526405</v>
      </c>
      <c r="S171" s="40">
        <f t="shared" si="150"/>
        <v>2.4086413996601719</v>
      </c>
      <c r="T171" s="40">
        <f t="shared" si="151"/>
        <v>0.73625454707677562</v>
      </c>
      <c r="W171" s="10" t="str">
        <f t="shared" ref="W171:AB171" si="188">W26</f>
        <v>62 Leisure, travel and related personal service occupations</v>
      </c>
      <c r="X171" s="11">
        <f t="shared" si="188"/>
        <v>66.578844330790275</v>
      </c>
      <c r="Y171" s="11">
        <f t="shared" si="188"/>
        <v>70.698168428812693</v>
      </c>
      <c r="Z171" s="11">
        <f t="shared" si="188"/>
        <v>62.021136620609674</v>
      </c>
      <c r="AA171" s="11">
        <f t="shared" si="188"/>
        <v>60.168143246536225</v>
      </c>
      <c r="AB171" s="11">
        <f t="shared" si="188"/>
        <v>62.769465916359799</v>
      </c>
      <c r="AD171" s="40">
        <f t="shared" si="153"/>
        <v>-1.4082231398861778</v>
      </c>
      <c r="AE171" s="40">
        <f t="shared" si="154"/>
        <v>7.998866407639138E-2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5.9874908362809016</v>
      </c>
      <c r="C172" s="11">
        <f t="shared" si="146"/>
        <v>5.4119636484495697</v>
      </c>
      <c r="D172" s="11">
        <f t="shared" si="146"/>
        <v>6.6207981505724254</v>
      </c>
      <c r="E172" s="11">
        <f t="shared" si="146"/>
        <v>5.1312763312406826</v>
      </c>
      <c r="F172" s="11">
        <f t="shared" si="146"/>
        <v>5.4760822689049773</v>
      </c>
      <c r="H172" s="40">
        <f t="shared" si="147"/>
        <v>2.0312241321970959</v>
      </c>
      <c r="I172" s="40">
        <f t="shared" si="148"/>
        <v>-1.2575327924184476</v>
      </c>
      <c r="L172" s="10" t="str">
        <f t="shared" ref="L172:Q172" si="189">L27</f>
        <v>63 Community and civil enforcement occupations</v>
      </c>
      <c r="M172" s="11">
        <f t="shared" si="189"/>
        <v>4.4329961695122142</v>
      </c>
      <c r="N172" s="11">
        <f t="shared" si="189"/>
        <v>3.4698930600000573</v>
      </c>
      <c r="O172" s="11">
        <f t="shared" si="189"/>
        <v>5.0525136811861087</v>
      </c>
      <c r="P172" s="11">
        <f t="shared" si="189"/>
        <v>2.9286464402230026</v>
      </c>
      <c r="Q172" s="11">
        <f t="shared" si="189"/>
        <v>3.3697843508615022</v>
      </c>
      <c r="S172" s="40">
        <f t="shared" si="150"/>
        <v>2.6507267447654748</v>
      </c>
      <c r="T172" s="40">
        <f t="shared" si="151"/>
        <v>-2.6641167647056263</v>
      </c>
      <c r="W172" s="10" t="str">
        <f t="shared" ref="W172:AB172" si="190">W27</f>
        <v>63 Community and civil enforcement occupations</v>
      </c>
      <c r="X172" s="11">
        <f t="shared" si="190"/>
        <v>1.554494666768693</v>
      </c>
      <c r="Y172" s="11">
        <f t="shared" si="190"/>
        <v>1.9420705884495175</v>
      </c>
      <c r="Z172" s="11">
        <f t="shared" si="190"/>
        <v>1.5682844693863167</v>
      </c>
      <c r="AA172" s="11">
        <f t="shared" si="190"/>
        <v>2.202629891017676</v>
      </c>
      <c r="AB172" s="11">
        <f t="shared" si="190"/>
        <v>2.1062979180434755</v>
      </c>
      <c r="AD172" s="40">
        <f t="shared" si="153"/>
        <v>0.17679224552105133</v>
      </c>
      <c r="AE172" s="40">
        <f t="shared" si="154"/>
        <v>1.9857898640591287</v>
      </c>
    </row>
    <row r="173" spans="1:31" x14ac:dyDescent="0.2">
      <c r="A173" s="10" t="str">
        <f t="shared" si="142"/>
        <v>71 Sales occupations</v>
      </c>
      <c r="B173" s="11">
        <f t="shared" si="142"/>
        <v>317.69954976380137</v>
      </c>
      <c r="C173" s="11">
        <f t="shared" si="146"/>
        <v>283.87292448742232</v>
      </c>
      <c r="D173" s="11">
        <f t="shared" si="146"/>
        <v>277.68859705633878</v>
      </c>
      <c r="E173" s="11">
        <f t="shared" si="146"/>
        <v>272.98753651007092</v>
      </c>
      <c r="F173" s="11">
        <f t="shared" si="146"/>
        <v>266.75991044431692</v>
      </c>
      <c r="H173" s="40">
        <f t="shared" si="147"/>
        <v>-2.6562014233923348</v>
      </c>
      <c r="I173" s="40">
        <f t="shared" si="148"/>
        <v>-0.26731733138788405</v>
      </c>
      <c r="L173" s="10" t="str">
        <f t="shared" ref="L173:Q173" si="191">L28</f>
        <v>71 Sales occupations</v>
      </c>
      <c r="M173" s="11">
        <f t="shared" si="191"/>
        <v>150.34370408597033</v>
      </c>
      <c r="N173" s="11">
        <f t="shared" si="191"/>
        <v>142.22640822431956</v>
      </c>
      <c r="O173" s="11">
        <f t="shared" si="191"/>
        <v>138.93044326184241</v>
      </c>
      <c r="P173" s="11">
        <f t="shared" si="191"/>
        <v>138.0255855374223</v>
      </c>
      <c r="Q173" s="11">
        <f t="shared" si="191"/>
        <v>139.82028676026334</v>
      </c>
      <c r="S173" s="40">
        <f t="shared" si="150"/>
        <v>-1.5666116282010978</v>
      </c>
      <c r="T173" s="40">
        <f t="shared" si="151"/>
        <v>4.257260829496623E-2</v>
      </c>
      <c r="W173" s="10" t="str">
        <f t="shared" ref="W173:AB173" si="192">W28</f>
        <v>71 Sales occupations</v>
      </c>
      <c r="X173" s="11">
        <f t="shared" si="192"/>
        <v>167.35584567783062</v>
      </c>
      <c r="Y173" s="11">
        <f t="shared" si="192"/>
        <v>141.64651626310254</v>
      </c>
      <c r="Z173" s="11">
        <f t="shared" si="192"/>
        <v>138.75815379449668</v>
      </c>
      <c r="AA173" s="11">
        <f t="shared" si="192"/>
        <v>134.96195097264851</v>
      </c>
      <c r="AB173" s="11">
        <f t="shared" si="192"/>
        <v>126.93962368405356</v>
      </c>
      <c r="AD173" s="40">
        <f t="shared" si="153"/>
        <v>-3.6784361121571796</v>
      </c>
      <c r="AE173" s="40">
        <f t="shared" si="154"/>
        <v>-0.59171541191397337</v>
      </c>
    </row>
    <row r="174" spans="1:31" x14ac:dyDescent="0.2">
      <c r="A174" s="10" t="str">
        <f t="shared" si="142"/>
        <v>72 Customer service occupations</v>
      </c>
      <c r="B174" s="11">
        <f t="shared" si="142"/>
        <v>78.177419451183155</v>
      </c>
      <c r="C174" s="11">
        <f t="shared" si="146"/>
        <v>84.488294169205062</v>
      </c>
      <c r="D174" s="11">
        <f t="shared" si="146"/>
        <v>84.562891433321937</v>
      </c>
      <c r="E174" s="11">
        <f t="shared" si="146"/>
        <v>94.070042317036538</v>
      </c>
      <c r="F174" s="11">
        <f t="shared" si="146"/>
        <v>100.01592944676869</v>
      </c>
      <c r="H174" s="40">
        <f t="shared" si="147"/>
        <v>1.5826875556090192</v>
      </c>
      <c r="I174" s="40">
        <f t="shared" si="148"/>
        <v>1.1251759041764453</v>
      </c>
      <c r="L174" s="10" t="str">
        <f t="shared" ref="L174:Q174" si="193">L29</f>
        <v>72 Customer service occupations</v>
      </c>
      <c r="M174" s="11">
        <f t="shared" si="193"/>
        <v>29.022223762872908</v>
      </c>
      <c r="N174" s="11">
        <f t="shared" si="193"/>
        <v>27.328458402454313</v>
      </c>
      <c r="O174" s="11">
        <f t="shared" si="193"/>
        <v>31.142374209641577</v>
      </c>
      <c r="P174" s="11">
        <f t="shared" si="193"/>
        <v>37.799336169066954</v>
      </c>
      <c r="Q174" s="11">
        <f t="shared" si="193"/>
        <v>41.33713151848729</v>
      </c>
      <c r="S174" s="40">
        <f t="shared" si="150"/>
        <v>1.4201401937440794</v>
      </c>
      <c r="T174" s="40">
        <f t="shared" si="151"/>
        <v>1.905879419854295</v>
      </c>
      <c r="W174" s="10" t="str">
        <f t="shared" ref="W174:AB174" si="194">W29</f>
        <v>72 Customer service occupations</v>
      </c>
      <c r="X174" s="11">
        <f t="shared" si="194"/>
        <v>49.155195688310279</v>
      </c>
      <c r="Y174" s="11">
        <f t="shared" si="194"/>
        <v>57.159835766750781</v>
      </c>
      <c r="Z174" s="11">
        <f t="shared" si="194"/>
        <v>53.420517223680356</v>
      </c>
      <c r="AA174" s="11">
        <f t="shared" si="194"/>
        <v>56.270706147969562</v>
      </c>
      <c r="AB174" s="11">
        <f t="shared" si="194"/>
        <v>58.678797928281391</v>
      </c>
      <c r="AD174" s="40">
        <f t="shared" si="153"/>
        <v>1.678172491746488</v>
      </c>
      <c r="AE174" s="40">
        <f>IF(AB$151-Z$151 &lt;&gt; 0,(EXP(LN(AB174/Z174)/(AB$151-Z$151))-1)*100,0)</f>
        <v>0.62785330765606773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35.441770143492811</v>
      </c>
      <c r="C175" s="11">
        <f t="shared" si="146"/>
        <v>33.973546083283395</v>
      </c>
      <c r="D175" s="11">
        <f t="shared" si="146"/>
        <v>31.307403594994803</v>
      </c>
      <c r="E175" s="11">
        <f t="shared" si="146"/>
        <v>34.603334354020888</v>
      </c>
      <c r="F175" s="11">
        <f t="shared" si="146"/>
        <v>36.705745393517553</v>
      </c>
      <c r="H175" s="40">
        <f t="shared" si="147"/>
        <v>-2.450212099868887</v>
      </c>
      <c r="I175" s="40">
        <f t="shared" si="148"/>
        <v>1.0661680737062085</v>
      </c>
      <c r="L175" s="10" t="str">
        <f t="shared" ref="L175:Q175" si="195">L30</f>
        <v>81 Process, plant and machine operatives</v>
      </c>
      <c r="M175" s="11">
        <f t="shared" si="195"/>
        <v>27.056816298253676</v>
      </c>
      <c r="N175" s="11">
        <f t="shared" si="195"/>
        <v>25.668164575387848</v>
      </c>
      <c r="O175" s="11">
        <f t="shared" si="195"/>
        <v>22.992051741808439</v>
      </c>
      <c r="P175" s="11">
        <f t="shared" si="195"/>
        <v>24.103392807985678</v>
      </c>
      <c r="Q175" s="11">
        <f t="shared" si="195"/>
        <v>24.258805190219714</v>
      </c>
      <c r="S175" s="40">
        <f t="shared" si="150"/>
        <v>-3.2033767917723499</v>
      </c>
      <c r="T175" s="40">
        <f t="shared" si="151"/>
        <v>0.35818042073672007</v>
      </c>
      <c r="W175" s="10" t="str">
        <f t="shared" ref="W175:AB175" si="196">W30</f>
        <v>81 Process, plant and machine operatives</v>
      </c>
      <c r="X175" s="11">
        <f t="shared" si="196"/>
        <v>8.3849538452390835</v>
      </c>
      <c r="Y175" s="11">
        <f t="shared" si="196"/>
        <v>8.3053815078954969</v>
      </c>
      <c r="Z175" s="11">
        <f t="shared" si="196"/>
        <v>8.3153518531863373</v>
      </c>
      <c r="AA175" s="11">
        <f t="shared" si="196"/>
        <v>10.499941546035267</v>
      </c>
      <c r="AB175" s="11">
        <f t="shared" si="196"/>
        <v>12.446940203297849</v>
      </c>
      <c r="AD175" s="40">
        <f t="shared" si="153"/>
        <v>-0.16657038908576283</v>
      </c>
      <c r="AE175" s="40">
        <f t="shared" si="154"/>
        <v>2.7256263981064066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182.28942507528441</v>
      </c>
      <c r="C176" s="11">
        <f t="shared" si="146"/>
        <v>206.44915707835781</v>
      </c>
      <c r="D176" s="11">
        <f t="shared" si="146"/>
        <v>183.72322413891223</v>
      </c>
      <c r="E176" s="11">
        <f t="shared" si="146"/>
        <v>196.60538046250599</v>
      </c>
      <c r="F176" s="11">
        <f t="shared" si="146"/>
        <v>191.10353136831088</v>
      </c>
      <c r="H176" s="40">
        <f t="shared" si="147"/>
        <v>0.15681756764540644</v>
      </c>
      <c r="I176" s="40">
        <f t="shared" si="148"/>
        <v>0.26291115170560264</v>
      </c>
      <c r="L176" s="10" t="str">
        <f t="shared" ref="L176:Q176" si="197">L31</f>
        <v>82 Transport and mobile machine drivers and operatives</v>
      </c>
      <c r="M176" s="11">
        <f t="shared" si="197"/>
        <v>170.28426087506756</v>
      </c>
      <c r="N176" s="11">
        <f t="shared" si="197"/>
        <v>195.80084449594361</v>
      </c>
      <c r="O176" s="11">
        <f t="shared" si="197"/>
        <v>172.29253009760458</v>
      </c>
      <c r="P176" s="11">
        <f t="shared" si="197"/>
        <v>181.15749509441474</v>
      </c>
      <c r="Q176" s="11">
        <f t="shared" si="197"/>
        <v>174.26795410465405</v>
      </c>
      <c r="S176" s="40">
        <f t="shared" si="150"/>
        <v>0.23476765154681889</v>
      </c>
      <c r="T176" s="40">
        <f t="shared" si="151"/>
        <v>7.6030837164586806E-2</v>
      </c>
      <c r="W176" s="10" t="str">
        <f t="shared" ref="W176:AB176" si="198">W31</f>
        <v>82 Transport and mobile machine drivers and operatives</v>
      </c>
      <c r="X176" s="11">
        <f t="shared" si="198"/>
        <v>12.005164200216957</v>
      </c>
      <c r="Y176" s="11">
        <f t="shared" si="198"/>
        <v>10.648312582414157</v>
      </c>
      <c r="Z176" s="11">
        <f t="shared" si="198"/>
        <v>11.430694041307634</v>
      </c>
      <c r="AA176" s="11">
        <f t="shared" si="198"/>
        <v>15.447885368091161</v>
      </c>
      <c r="AB176" s="11">
        <f t="shared" si="198"/>
        <v>16.835577263656781</v>
      </c>
      <c r="AD176" s="40">
        <f t="shared" si="153"/>
        <v>-0.97590108069973702</v>
      </c>
      <c r="AE176" s="40">
        <f t="shared" si="154"/>
        <v>2.614884531772832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44.128253668782314</v>
      </c>
      <c r="C177" s="11">
        <f t="shared" si="146"/>
        <v>40.010343138735685</v>
      </c>
      <c r="D177" s="11">
        <f t="shared" si="146"/>
        <v>35.63405101714865</v>
      </c>
      <c r="E177" s="11">
        <f t="shared" si="146"/>
        <v>69.512805914709389</v>
      </c>
      <c r="F177" s="11">
        <f t="shared" si="146"/>
        <v>77.782022381100376</v>
      </c>
      <c r="H177" s="40">
        <f t="shared" si="147"/>
        <v>-4.1858411518540306</v>
      </c>
      <c r="I177" s="40">
        <f t="shared" si="148"/>
        <v>5.3418486540248056</v>
      </c>
      <c r="L177" s="10" t="str">
        <f t="shared" ref="L177:Q178" si="199">L32</f>
        <v>91 Elementary trades and related occupations</v>
      </c>
      <c r="M177" s="11">
        <f t="shared" si="199"/>
        <v>35.570241048030105</v>
      </c>
      <c r="N177" s="11">
        <f t="shared" si="199"/>
        <v>32.952387982311166</v>
      </c>
      <c r="O177" s="11">
        <f t="shared" si="199"/>
        <v>29.352931162900415</v>
      </c>
      <c r="P177" s="11">
        <f t="shared" si="199"/>
        <v>40.9947135032765</v>
      </c>
      <c r="Q177" s="11">
        <f t="shared" si="199"/>
        <v>42.616857472054932</v>
      </c>
      <c r="S177" s="40">
        <f t="shared" si="150"/>
        <v>-3.7694576271326996</v>
      </c>
      <c r="T177" s="40">
        <f t="shared" si="151"/>
        <v>2.5168680422863243</v>
      </c>
      <c r="W177" s="10" t="str">
        <f t="shared" ref="W177:AB178" si="200">W32</f>
        <v>91 Elementary trades and related occupations</v>
      </c>
      <c r="X177" s="11">
        <f t="shared" si="200"/>
        <v>8.558012620752244</v>
      </c>
      <c r="Y177" s="11">
        <f t="shared" si="200"/>
        <v>7.0579551564245326</v>
      </c>
      <c r="Z177" s="11">
        <f t="shared" si="200"/>
        <v>6.2811198542482627</v>
      </c>
      <c r="AA177" s="11">
        <f t="shared" si="200"/>
        <v>28.518092411432864</v>
      </c>
      <c r="AB177" s="11">
        <f t="shared" si="200"/>
        <v>35.165164909045487</v>
      </c>
      <c r="AD177" s="40">
        <f t="shared" si="153"/>
        <v>-5.9989225434827764</v>
      </c>
      <c r="AE177" s="40">
        <f t="shared" si="154"/>
        <v>12.168704810170428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502.2412887622167</v>
      </c>
      <c r="C178" s="11">
        <f t="shared" si="146"/>
        <v>531.13763014281199</v>
      </c>
      <c r="D178" s="11">
        <f t="shared" si="146"/>
        <v>487.12499268773195</v>
      </c>
      <c r="E178" s="11">
        <f t="shared" si="146"/>
        <v>452.56688590552847</v>
      </c>
      <c r="F178" s="11">
        <f t="shared" si="146"/>
        <v>440.00229594785259</v>
      </c>
      <c r="H178" s="40">
        <f>IF(D$151-B$151 &lt;&gt; 0,(EXP(LN(D178/B178)/(D$151-B$151))-1)*100,0)</f>
        <v>-0.60933419271318456</v>
      </c>
      <c r="I178" s="40">
        <f t="shared" ref="I178" si="201">IF(F$151-D$151 &lt;&gt; 0,(EXP(LN(F178/D178)/(F$151-D$151))-1)*100,0)</f>
        <v>-0.67597695175269923</v>
      </c>
      <c r="L178" s="10" t="str">
        <f t="shared" si="199"/>
        <v>92 Elementary administration and service occupations</v>
      </c>
      <c r="M178" s="11">
        <f t="shared" si="199"/>
        <v>246.96802016831606</v>
      </c>
      <c r="N178" s="11">
        <f t="shared" si="199"/>
        <v>253.72687610629418</v>
      </c>
      <c r="O178" s="11">
        <f t="shared" si="199"/>
        <v>242.9458516189253</v>
      </c>
      <c r="P178" s="11">
        <f t="shared" si="199"/>
        <v>238.37769383809947</v>
      </c>
      <c r="Q178" s="11">
        <f t="shared" si="199"/>
        <v>231.13031669029289</v>
      </c>
      <c r="S178" s="40">
        <f t="shared" ref="S178" si="202">IF(O$151-M$151 &lt;&gt; 0,(EXP(LN(O178/M178)/(O$151-M$151))-1)*100,0)</f>
        <v>-0.32786673086219187</v>
      </c>
      <c r="T178" s="40">
        <f t="shared" ref="T178" si="203">IF(Q$151-O$151 &lt;&gt; 0,(EXP(LN(Q178/O178)/(Q$151-O$151))-1)*100,0)</f>
        <v>-0.33182751618291428</v>
      </c>
      <c r="W178" s="10" t="str">
        <f t="shared" si="200"/>
        <v>92 Elementary administration and service occupations</v>
      </c>
      <c r="X178" s="11">
        <f t="shared" si="200"/>
        <v>255.27326859390021</v>
      </c>
      <c r="Y178" s="11">
        <f t="shared" si="200"/>
        <v>277.41075403651763</v>
      </c>
      <c r="Z178" s="11">
        <f t="shared" si="200"/>
        <v>244.17914106880679</v>
      </c>
      <c r="AA178" s="11">
        <f t="shared" si="200"/>
        <v>214.18919206742888</v>
      </c>
      <c r="AB178" s="11">
        <f t="shared" si="200"/>
        <v>208.87197925756018</v>
      </c>
      <c r="AD178" s="40">
        <f t="shared" ref="AD178" si="204">IF(Z$151-X$151 &lt;&gt; 0,(EXP(LN(Z178/X178)/(Z$151-X$151))-1)*100,0)</f>
        <v>-0.88471262666192096</v>
      </c>
      <c r="AE178" s="40">
        <f t="shared" ref="AE178" si="205">IF(AB$151-Z$151 &lt;&gt; 0,(EXP(LN(AB178/Z178)/(AB$151-Z$151))-1)*100,0)</f>
        <v>-1.0358023392575078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5578.8839999999991</v>
      </c>
      <c r="C180" s="34">
        <f t="shared" si="206"/>
        <v>5975.063000000001</v>
      </c>
      <c r="D180" s="34">
        <f t="shared" si="206"/>
        <v>5942.4599999999991</v>
      </c>
      <c r="E180" s="34">
        <f t="shared" si="206"/>
        <v>6184.7060000000001</v>
      </c>
      <c r="F180" s="34">
        <f t="shared" si="206"/>
        <v>6485.7840000000024</v>
      </c>
      <c r="H180" s="43">
        <f>IF(D$151-B$151 &lt;&gt; 0,(EXP(LN(D180/B180)/(D$151-B$151))-1)*100,0)</f>
        <v>1.2706942261491605</v>
      </c>
      <c r="I180" s="43">
        <f t="shared" si="148"/>
        <v>0.5849677316024593</v>
      </c>
      <c r="L180" s="231" t="str">
        <f t="shared" ref="L180:Q180" si="207">L35</f>
        <v>All occupations</v>
      </c>
      <c r="M180" s="34">
        <f t="shared" si="207"/>
        <v>2951.4806055068152</v>
      </c>
      <c r="N180" s="34">
        <f t="shared" si="207"/>
        <v>3164.4880094074942</v>
      </c>
      <c r="O180" s="34">
        <f t="shared" si="207"/>
        <v>3115.6275375689406</v>
      </c>
      <c r="P180" s="34">
        <f t="shared" si="207"/>
        <v>3251.2604092594229</v>
      </c>
      <c r="Q180" s="34">
        <f t="shared" si="207"/>
        <v>3408.9371590098353</v>
      </c>
      <c r="S180" s="43">
        <f t="shared" ref="S180" si="208">IF(O$151-M$151 &lt;&gt; 0,(EXP(LN(O180/M180)/(O$151-M$151))-1)*100,0)</f>
        <v>1.0883528151533151</v>
      </c>
      <c r="T180" s="43">
        <f t="shared" ref="T180" si="209">IF(Q$151-O$151 &lt;&gt; 0,(EXP(LN(Q180/O180)/(Q$151-O$151))-1)*100,0)</f>
        <v>0.60160220417737609</v>
      </c>
      <c r="W180" s="231" t="str">
        <f t="shared" ref="W180:AB180" si="210">W35</f>
        <v>All occupations</v>
      </c>
      <c r="X180" s="34">
        <f t="shared" si="210"/>
        <v>2627.4033944931825</v>
      </c>
      <c r="Y180" s="34">
        <f t="shared" si="210"/>
        <v>2810.5749905925077</v>
      </c>
      <c r="Z180" s="34">
        <f t="shared" si="210"/>
        <v>2826.832462431058</v>
      </c>
      <c r="AA180" s="34">
        <f t="shared" si="210"/>
        <v>2933.445590740575</v>
      </c>
      <c r="AB180" s="34">
        <f t="shared" si="210"/>
        <v>3076.8468409901666</v>
      </c>
      <c r="AD180" s="43">
        <f t="shared" ref="AD180" si="211">IF(Z$151-X$151 &lt;&gt; 0,(EXP(LN(Z180/X180)/(Z$151-X$151))-1)*100,0)</f>
        <v>1.4739725481310639</v>
      </c>
      <c r="AE180" s="43">
        <f t="shared" ref="AE180" si="212">IF(AB$151-Z$151 &lt;&gt; 0,(EXP(LN(AB180/Z180)/(AB$151-Z$151))-1)*100,0)</f>
        <v>0.56658911945492996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London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626.95060123201677</v>
      </c>
      <c r="C7" s="31">
        <f>'Occ T1'!C8</f>
        <v>725.35796960730238</v>
      </c>
      <c r="D7" s="31">
        <f>'Occ T1'!D8</f>
        <v>727.441089382379</v>
      </c>
      <c r="E7" s="31">
        <f>'Occ T1'!E8</f>
        <v>701.31969209468525</v>
      </c>
      <c r="F7" s="31">
        <f>'Occ T1'!F8</f>
        <v>754.51564085767382</v>
      </c>
      <c r="H7" s="31">
        <f>C7-B7</f>
        <v>98.407368375285614</v>
      </c>
      <c r="I7" s="31">
        <f>D7-C7</f>
        <v>2.083119775076625</v>
      </c>
      <c r="J7" s="31">
        <f>E7-D7</f>
        <v>-26.121397287693753</v>
      </c>
      <c r="K7" s="31">
        <f>F7-E7</f>
        <v>53.195948762988564</v>
      </c>
      <c r="L7" s="31">
        <f>F7-D7</f>
        <v>27.074551475294811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440.00429133457976</v>
      </c>
      <c r="C8" s="32">
        <f>'Occ T2'!C8</f>
        <v>523.89974930385131</v>
      </c>
      <c r="D8" s="32">
        <f>'Occ T2'!D8</f>
        <v>528.72906609539507</v>
      </c>
      <c r="E8" s="32">
        <f>'Occ T2'!E8</f>
        <v>489.98404032946314</v>
      </c>
      <c r="F8" s="32">
        <f>'Occ T2'!F8</f>
        <v>523.7670733480627</v>
      </c>
      <c r="H8" s="31">
        <f t="shared" ref="H8:H9" si="0">C8-B8</f>
        <v>83.895457969271547</v>
      </c>
      <c r="I8" s="31">
        <f t="shared" ref="I8:I9" si="1">D8-C8</f>
        <v>4.8293167915437607</v>
      </c>
      <c r="J8" s="31">
        <f t="shared" ref="J8:J9" si="2">E8-D8</f>
        <v>-38.745025765931928</v>
      </c>
      <c r="K8" s="31">
        <f t="shared" ref="K8:K9" si="3">F8-E8</f>
        <v>33.783033018599554</v>
      </c>
      <c r="L8" s="31">
        <f t="shared" ref="L8:L49" si="4">F8-D8</f>
        <v>-4.9619927473323742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186.946309897437</v>
      </c>
      <c r="C9" s="32">
        <f>'Occ T2'!C9</f>
        <v>201.4582203034511</v>
      </c>
      <c r="D9" s="32">
        <f>'Occ T2'!D9</f>
        <v>198.71202328698394</v>
      </c>
      <c r="E9" s="32">
        <f>'Occ T2'!E9</f>
        <v>211.33565176522211</v>
      </c>
      <c r="F9" s="32">
        <f>'Occ T2'!F9</f>
        <v>230.74856750961112</v>
      </c>
      <c r="H9" s="31">
        <f t="shared" si="0"/>
        <v>14.511910406014096</v>
      </c>
      <c r="I9" s="31">
        <f t="shared" si="1"/>
        <v>-2.7461970164671641</v>
      </c>
      <c r="J9" s="31">
        <f t="shared" si="2"/>
        <v>12.623628478238174</v>
      </c>
      <c r="K9" s="31">
        <f t="shared" si="3"/>
        <v>19.412915744389011</v>
      </c>
      <c r="L9" s="31">
        <f t="shared" si="4"/>
        <v>32.036544222627185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1518.0233774325097</v>
      </c>
      <c r="C11" s="31">
        <f>'Occ T1'!C9</f>
        <v>1742.7664538158404</v>
      </c>
      <c r="D11" s="31">
        <f>'Occ T1'!D9</f>
        <v>1817.8026955755417</v>
      </c>
      <c r="E11" s="31">
        <f>'Occ T1'!E9</f>
        <v>1975.5453224553505</v>
      </c>
      <c r="F11" s="31">
        <f>'Occ T1'!F9</f>
        <v>2142.0660032925416</v>
      </c>
      <c r="H11" s="31">
        <f>C11-B11</f>
        <v>224.74307638333062</v>
      </c>
      <c r="I11" s="31">
        <f t="shared" ref="I11:I49" si="5">D11-C11</f>
        <v>75.036241759701397</v>
      </c>
      <c r="J11" s="31">
        <f>E11-D11</f>
        <v>157.74262687980877</v>
      </c>
      <c r="K11" s="31">
        <f>F11-E11</f>
        <v>166.52068083719109</v>
      </c>
      <c r="L11" s="31">
        <f t="shared" si="4"/>
        <v>324.26330771699986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341.8226541883061</v>
      </c>
      <c r="C12" s="10">
        <f>'Occ T2'!C10</f>
        <v>406.00287130323494</v>
      </c>
      <c r="D12" s="10">
        <f>'Occ T2'!D10</f>
        <v>423.68860527512476</v>
      </c>
      <c r="E12" s="10">
        <f>'Occ T2'!E10</f>
        <v>542.57135866437648</v>
      </c>
      <c r="F12" s="10">
        <f>'Occ T2'!F10</f>
        <v>618.55043297260863</v>
      </c>
      <c r="H12" s="11">
        <f t="shared" ref="H12:K14" si="6">C12-B12</f>
        <v>64.180217114928837</v>
      </c>
      <c r="I12" s="31">
        <f t="shared" si="5"/>
        <v>17.685733971889817</v>
      </c>
      <c r="J12" s="11">
        <f t="shared" si="6"/>
        <v>118.88275338925172</v>
      </c>
      <c r="K12" s="11">
        <f t="shared" si="6"/>
        <v>75.979074308232157</v>
      </c>
      <c r="L12" s="31">
        <f t="shared" si="4"/>
        <v>194.86182769748387</v>
      </c>
    </row>
    <row r="13" spans="1:12" x14ac:dyDescent="0.2">
      <c r="A13" s="10" t="str">
        <f>'Occ T2'!A11</f>
        <v>22 Health professionals</v>
      </c>
      <c r="B13" s="10">
        <f>'Occ T2'!B11</f>
        <v>253.72514426514107</v>
      </c>
      <c r="C13" s="10">
        <f>'Occ T2'!C11</f>
        <v>293.22021633595375</v>
      </c>
      <c r="D13" s="10">
        <f>'Occ T2'!D11</f>
        <v>290.53318964862365</v>
      </c>
      <c r="E13" s="10">
        <f>'Occ T2'!E11</f>
        <v>283.71422869582193</v>
      </c>
      <c r="F13" s="10">
        <f>'Occ T2'!F11</f>
        <v>286.4671448073268</v>
      </c>
      <c r="H13" s="11">
        <f t="shared" si="6"/>
        <v>39.495072070812682</v>
      </c>
      <c r="I13" s="31">
        <f t="shared" si="5"/>
        <v>-2.6870266873301034</v>
      </c>
      <c r="J13" s="11">
        <f t="shared" si="6"/>
        <v>-6.8189609528017172</v>
      </c>
      <c r="K13" s="11">
        <f t="shared" si="6"/>
        <v>2.7529161115048737</v>
      </c>
      <c r="L13" s="31">
        <f t="shared" si="4"/>
        <v>-4.0660448412968435</v>
      </c>
    </row>
    <row r="14" spans="1:12" x14ac:dyDescent="0.2">
      <c r="A14" s="10" t="str">
        <f>'Occ T2'!A12</f>
        <v>23 Teaching and other educational professionals</v>
      </c>
      <c r="B14" s="10">
        <f>'Occ T2'!B12</f>
        <v>342.91378557225204</v>
      </c>
      <c r="C14" s="10">
        <f>'Occ T2'!C12</f>
        <v>347.98161079043393</v>
      </c>
      <c r="D14" s="10">
        <f>'Occ T2'!D12</f>
        <v>371.60328607099035</v>
      </c>
      <c r="E14" s="10">
        <f>'Occ T2'!E12</f>
        <v>361.19832185668065</v>
      </c>
      <c r="F14" s="10">
        <f>'Occ T2'!F12</f>
        <v>382.81771187774325</v>
      </c>
      <c r="H14" s="11">
        <f t="shared" si="6"/>
        <v>5.0678252181818948</v>
      </c>
      <c r="I14" s="31">
        <f t="shared" si="5"/>
        <v>23.621675280556417</v>
      </c>
      <c r="J14" s="11">
        <f t="shared" si="6"/>
        <v>-10.4049642143097</v>
      </c>
      <c r="K14" s="11">
        <f t="shared" si="6"/>
        <v>21.6193900210626</v>
      </c>
      <c r="L14" s="31">
        <f t="shared" si="4"/>
        <v>11.214425806752899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579.56179340681035</v>
      </c>
      <c r="C15" s="10">
        <f>'Occ T2'!C13</f>
        <v>695.56175538621778</v>
      </c>
      <c r="D15" s="10">
        <f>'Occ T2'!D13</f>
        <v>731.97761458080311</v>
      </c>
      <c r="E15" s="10">
        <f>'Occ T2'!E13</f>
        <v>788.06141323847146</v>
      </c>
      <c r="F15" s="10">
        <f>'Occ T2'!F13</f>
        <v>854.23071363486281</v>
      </c>
      <c r="H15" s="11">
        <f t="shared" ref="H15" si="7">C15-B15</f>
        <v>115.99996197940743</v>
      </c>
      <c r="I15" s="31">
        <f t="shared" si="5"/>
        <v>36.415859194585323</v>
      </c>
      <c r="J15" s="11">
        <f t="shared" ref="J15" si="8">E15-D15</f>
        <v>56.083798657668353</v>
      </c>
      <c r="K15" s="11">
        <f t="shared" ref="K15" si="9">F15-E15</f>
        <v>66.16930039639135</v>
      </c>
      <c r="L15" s="31">
        <f t="shared" si="4"/>
        <v>122.2530990540597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973.69437119538441</v>
      </c>
      <c r="C17" s="31">
        <f>'Occ T1'!C10</f>
        <v>1036.6143404335339</v>
      </c>
      <c r="D17" s="31">
        <f>'Occ T1'!D10</f>
        <v>1086.3785641812831</v>
      </c>
      <c r="E17" s="31">
        <f>'Occ T1'!E10</f>
        <v>1138.9458143015379</v>
      </c>
      <c r="F17" s="31">
        <f>'Occ T1'!F10</f>
        <v>1219.1627293457868</v>
      </c>
      <c r="H17" s="31">
        <f t="shared" ref="H17:K21" si="10">C17-B17</f>
        <v>62.91996923814952</v>
      </c>
      <c r="I17" s="31">
        <f t="shared" si="5"/>
        <v>49.764223747749156</v>
      </c>
      <c r="J17" s="31">
        <f t="shared" si="10"/>
        <v>52.567250120254812</v>
      </c>
      <c r="K17" s="31">
        <f t="shared" si="10"/>
        <v>80.216915044248935</v>
      </c>
      <c r="L17" s="31">
        <f t="shared" si="4"/>
        <v>132.78416516450375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82.011018661071262</v>
      </c>
      <c r="C18" s="10">
        <f>'Occ T2'!C14</f>
        <v>99.418781258757647</v>
      </c>
      <c r="D18" s="10">
        <f>'Occ T2'!D14</f>
        <v>104.83575993632439</v>
      </c>
      <c r="E18" s="10">
        <f>'Occ T2'!E14</f>
        <v>103.1152984210398</v>
      </c>
      <c r="F18" s="10">
        <f>'Occ T2'!F14</f>
        <v>112.32893416474495</v>
      </c>
      <c r="H18" s="11">
        <f t="shared" si="10"/>
        <v>17.407762597686386</v>
      </c>
      <c r="I18" s="31">
        <f t="shared" si="5"/>
        <v>5.4169786775667461</v>
      </c>
      <c r="J18" s="11">
        <f t="shared" si="10"/>
        <v>-1.7204615152845975</v>
      </c>
      <c r="K18" s="11">
        <f t="shared" si="10"/>
        <v>9.2136357437051544</v>
      </c>
      <c r="L18" s="31">
        <f t="shared" si="4"/>
        <v>7.4931742284205569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96.756330703219305</v>
      </c>
      <c r="C19" s="10">
        <f>'Occ T2'!C15</f>
        <v>108.45655327725082</v>
      </c>
      <c r="D19" s="10">
        <f>'Occ T2'!D15</f>
        <v>109.48089547334641</v>
      </c>
      <c r="E19" s="10">
        <f>'Occ T2'!E15</f>
        <v>170.91734679001499</v>
      </c>
      <c r="F19" s="10">
        <f>'Occ T2'!F15</f>
        <v>190.37040476456841</v>
      </c>
      <c r="H19" s="11">
        <f t="shared" si="10"/>
        <v>11.700222574031514</v>
      </c>
      <c r="I19" s="31">
        <f t="shared" si="5"/>
        <v>1.0243421960955885</v>
      </c>
      <c r="J19" s="11">
        <f t="shared" si="10"/>
        <v>61.436451316668581</v>
      </c>
      <c r="K19" s="11">
        <f t="shared" si="10"/>
        <v>19.453057974553417</v>
      </c>
      <c r="L19" s="31">
        <f t="shared" si="4"/>
        <v>80.889509291221998</v>
      </c>
    </row>
    <row r="20" spans="1:12" x14ac:dyDescent="0.2">
      <c r="A20" s="10" t="str">
        <f>'Occ T2'!A16</f>
        <v>33 Protective service occupations</v>
      </c>
      <c r="B20" s="10">
        <f>'Occ T2'!B16</f>
        <v>67.326066254402733</v>
      </c>
      <c r="C20" s="10">
        <f>'Occ T2'!C16</f>
        <v>71.561780310208292</v>
      </c>
      <c r="D20" s="10">
        <f>'Occ T2'!D16</f>
        <v>76.439996856315815</v>
      </c>
      <c r="E20" s="10">
        <f>'Occ T2'!E16</f>
        <v>63.748632198292171</v>
      </c>
      <c r="F20" s="10">
        <f>'Occ T2'!F16</f>
        <v>67.877095426629111</v>
      </c>
      <c r="H20" s="11">
        <f t="shared" si="10"/>
        <v>4.235714055805559</v>
      </c>
      <c r="I20" s="31">
        <f t="shared" si="5"/>
        <v>4.8782165461075238</v>
      </c>
      <c r="J20" s="11">
        <f t="shared" si="10"/>
        <v>-12.691364658023645</v>
      </c>
      <c r="K20" s="11">
        <f t="shared" si="10"/>
        <v>4.1284632283369405</v>
      </c>
      <c r="L20" s="31">
        <f t="shared" si="4"/>
        <v>-8.5629014296867041</v>
      </c>
    </row>
    <row r="21" spans="1:12" x14ac:dyDescent="0.2">
      <c r="A21" s="10" t="str">
        <f>'Occ T2'!A17</f>
        <v>34 Culture, media and sports occupations</v>
      </c>
      <c r="B21" s="10">
        <f>'Occ T2'!B17</f>
        <v>223.56555554737832</v>
      </c>
      <c r="C21" s="10">
        <f>'Occ T2'!C17</f>
        <v>212.62735090101015</v>
      </c>
      <c r="D21" s="10">
        <f>'Occ T2'!D17</f>
        <v>245.33611967942491</v>
      </c>
      <c r="E21" s="10">
        <f>'Occ T2'!E17</f>
        <v>233.41758824833443</v>
      </c>
      <c r="F21" s="10">
        <f>'Occ T2'!F17</f>
        <v>253.12454730036472</v>
      </c>
      <c r="H21" s="11">
        <f t="shared" si="10"/>
        <v>-10.938204646368177</v>
      </c>
      <c r="I21" s="31">
        <f t="shared" si="5"/>
        <v>32.708768778414765</v>
      </c>
      <c r="J21" s="11">
        <f t="shared" si="10"/>
        <v>-11.918531431090486</v>
      </c>
      <c r="K21" s="11">
        <f t="shared" si="10"/>
        <v>19.7069590520303</v>
      </c>
      <c r="L21" s="31">
        <f t="shared" si="4"/>
        <v>7.7884276209398138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504.03540002931277</v>
      </c>
      <c r="C22" s="10">
        <f>'Occ T2'!C18</f>
        <v>544.54987468630702</v>
      </c>
      <c r="D22" s="10">
        <f>'Occ T2'!D18</f>
        <v>550.28579223587155</v>
      </c>
      <c r="E22" s="10">
        <f>'Occ T2'!E18</f>
        <v>567.74694864385651</v>
      </c>
      <c r="F22" s="10">
        <f>'Occ T2'!F18</f>
        <v>595.46174768947958</v>
      </c>
      <c r="H22" s="11">
        <f t="shared" ref="H22" si="11">C22-B22</f>
        <v>40.514474656994253</v>
      </c>
      <c r="I22" s="31">
        <f t="shared" si="5"/>
        <v>5.7359175495645331</v>
      </c>
      <c r="J22" s="11">
        <f t="shared" ref="J22" si="12">E22-D22</f>
        <v>17.461156407984959</v>
      </c>
      <c r="K22" s="11">
        <f t="shared" ref="K22" si="13">F22-E22</f>
        <v>27.714799045623067</v>
      </c>
      <c r="L22" s="31">
        <f t="shared" si="4"/>
        <v>45.175955453608026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502.58395382927631</v>
      </c>
      <c r="C24" s="31">
        <f>'Occ T1'!C11</f>
        <v>485.60817651781099</v>
      </c>
      <c r="D24" s="31">
        <f>'Occ T1'!D11</f>
        <v>491.65541103978148</v>
      </c>
      <c r="E24" s="31">
        <f>'Occ T1'!E11</f>
        <v>493.10094672414425</v>
      </c>
      <c r="F24" s="31">
        <f>'Occ T1'!F11</f>
        <v>464.92295826514766</v>
      </c>
      <c r="H24" s="31">
        <f t="shared" ref="H24:K26" si="14">C24-B24</f>
        <v>-16.975777311465322</v>
      </c>
      <c r="I24" s="31">
        <f t="shared" si="5"/>
        <v>6.0472345219704948</v>
      </c>
      <c r="J24" s="31">
        <f t="shared" si="14"/>
        <v>1.4455356843627669</v>
      </c>
      <c r="K24" s="31">
        <f t="shared" si="14"/>
        <v>-28.177988458996595</v>
      </c>
      <c r="L24" s="31">
        <f t="shared" si="4"/>
        <v>-26.732452774633828</v>
      </c>
    </row>
    <row r="25" spans="1:12" x14ac:dyDescent="0.2">
      <c r="A25" t="str">
        <f>'Occ T2'!A19</f>
        <v>41 Administrative occupations</v>
      </c>
      <c r="B25" s="32">
        <f>'Occ T2'!B19</f>
        <v>400.59302003067899</v>
      </c>
      <c r="C25" s="32">
        <f>'Occ T2'!C19</f>
        <v>392.33298858443266</v>
      </c>
      <c r="D25" s="32">
        <f>'Occ T2'!D19</f>
        <v>403.03555039396969</v>
      </c>
      <c r="E25" s="32">
        <f>'Occ T2'!E19</f>
        <v>414.19789988962248</v>
      </c>
      <c r="F25" s="32">
        <f>'Occ T2'!F19</f>
        <v>397.32560445047415</v>
      </c>
      <c r="H25" s="11">
        <f t="shared" si="14"/>
        <v>-8.2600314462463302</v>
      </c>
      <c r="I25" s="31">
        <f t="shared" si="5"/>
        <v>10.702561809537031</v>
      </c>
      <c r="J25" s="11">
        <f t="shared" si="14"/>
        <v>11.162349495652791</v>
      </c>
      <c r="K25" s="11">
        <f t="shared" si="14"/>
        <v>-16.872295439148331</v>
      </c>
      <c r="L25" s="31">
        <f t="shared" si="4"/>
        <v>-5.7099459434955406</v>
      </c>
    </row>
    <row r="26" spans="1:12" x14ac:dyDescent="0.2">
      <c r="A26" t="str">
        <f>'Occ T2'!A20</f>
        <v>42 Secretarial and related occupations</v>
      </c>
      <c r="B26" s="32">
        <f>'Occ T2'!B20</f>
        <v>101.99093379859734</v>
      </c>
      <c r="C26" s="32">
        <f>'Occ T2'!C20</f>
        <v>93.275187933378334</v>
      </c>
      <c r="D26" s="32">
        <f>'Occ T2'!D20</f>
        <v>88.619860645811812</v>
      </c>
      <c r="E26" s="32">
        <f>'Occ T2'!E20</f>
        <v>78.903046834521788</v>
      </c>
      <c r="F26" s="32">
        <f>'Occ T2'!F20</f>
        <v>67.597353814673525</v>
      </c>
      <c r="H26" s="11">
        <f t="shared" si="14"/>
        <v>-8.7157458652190059</v>
      </c>
      <c r="I26" s="31">
        <f t="shared" si="5"/>
        <v>-4.6553272875665215</v>
      </c>
      <c r="J26" s="11">
        <f t="shared" si="14"/>
        <v>-9.7168138112900238</v>
      </c>
      <c r="K26" s="11">
        <f t="shared" si="14"/>
        <v>-11.305693019848263</v>
      </c>
      <c r="L26" s="31">
        <f t="shared" si="4"/>
        <v>-21.022506831138287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438.35962363952035</v>
      </c>
      <c r="C28" s="31">
        <f>'Occ T1'!C12</f>
        <v>424.44137534224808</v>
      </c>
      <c r="D28" s="31">
        <f>'Occ T1'!D12</f>
        <v>361.32803491033229</v>
      </c>
      <c r="E28" s="31">
        <f>'Occ T1'!E12</f>
        <v>386.51135776538581</v>
      </c>
      <c r="F28" s="31">
        <f>'Occ T1'!F12</f>
        <v>404.08205208123724</v>
      </c>
      <c r="H28" s="31">
        <f t="shared" ref="H28:K30" si="15">C28-B28</f>
        <v>-13.918248297272271</v>
      </c>
      <c r="I28" s="31">
        <f t="shared" si="5"/>
        <v>-63.113340431915788</v>
      </c>
      <c r="J28" s="31">
        <f t="shared" si="15"/>
        <v>25.183322855053518</v>
      </c>
      <c r="K28" s="31">
        <f t="shared" si="15"/>
        <v>17.570694315851426</v>
      </c>
      <c r="L28" s="31">
        <f t="shared" si="4"/>
        <v>42.754017170904945</v>
      </c>
    </row>
    <row r="29" spans="1:12" x14ac:dyDescent="0.2">
      <c r="A29" s="10" t="str">
        <f>'Occ T2'!A21</f>
        <v>51 Skilled agricultural and related trades</v>
      </c>
      <c r="B29" s="10">
        <f>'Occ T2'!B21</f>
        <v>26.304513303086431</v>
      </c>
      <c r="C29" s="10">
        <f>'Occ T2'!C21</f>
        <v>26.473912432581503</v>
      </c>
      <c r="D29" s="10">
        <f>'Occ T2'!D21</f>
        <v>25.300401017515654</v>
      </c>
      <c r="E29" s="10">
        <f>'Occ T2'!E21</f>
        <v>26.457689907397818</v>
      </c>
      <c r="F29" s="10">
        <f>'Occ T2'!F21</f>
        <v>31.502001720131133</v>
      </c>
      <c r="H29" s="11">
        <f t="shared" si="15"/>
        <v>0.16939912949507274</v>
      </c>
      <c r="I29" s="31">
        <f t="shared" si="5"/>
        <v>-1.1735114150658497</v>
      </c>
      <c r="J29" s="11">
        <f t="shared" si="15"/>
        <v>1.1572888898821638</v>
      </c>
      <c r="K29" s="11">
        <f t="shared" si="15"/>
        <v>5.0443118127333157</v>
      </c>
      <c r="L29" s="31">
        <f t="shared" si="4"/>
        <v>6.2016007026154796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119.91490537428511</v>
      </c>
      <c r="C30" s="10">
        <f>'Occ T2'!C22</f>
        <v>126.35684228256774</v>
      </c>
      <c r="D30" s="10">
        <f>'Occ T2'!D22</f>
        <v>110.56154227837293</v>
      </c>
      <c r="E30" s="10">
        <f>'Occ T2'!E22</f>
        <v>115.02604992807116</v>
      </c>
      <c r="F30" s="10">
        <f>'Occ T2'!F22</f>
        <v>110.9608323279414</v>
      </c>
      <c r="H30" s="11">
        <f t="shared" si="15"/>
        <v>6.4419369082826279</v>
      </c>
      <c r="I30" s="31">
        <f t="shared" si="5"/>
        <v>-15.795300004194814</v>
      </c>
      <c r="J30" s="11">
        <f t="shared" si="15"/>
        <v>4.4645076496982341</v>
      </c>
      <c r="K30" s="11">
        <f t="shared" si="15"/>
        <v>-4.0652176001297562</v>
      </c>
      <c r="L30" s="31">
        <f t="shared" si="4"/>
        <v>0.39929004956847791</v>
      </c>
    </row>
    <row r="31" spans="1:12" x14ac:dyDescent="0.2">
      <c r="A31" s="10" t="str">
        <f>'Occ T2'!A23</f>
        <v>53 Skilled construction and building trades</v>
      </c>
      <c r="B31" s="10">
        <f>'Occ T2'!B23</f>
        <v>163.14406824034114</v>
      </c>
      <c r="C31" s="10">
        <f>'Occ T2'!C23</f>
        <v>142.65175451586668</v>
      </c>
      <c r="D31" s="10">
        <f>'Occ T2'!D23</f>
        <v>112.66443756938793</v>
      </c>
      <c r="E31" s="10">
        <f>'Occ T2'!E23</f>
        <v>122.39261312235899</v>
      </c>
      <c r="F31" s="10">
        <f>'Occ T2'!F23</f>
        <v>128.68208488233583</v>
      </c>
      <c r="H31" s="11">
        <f t="shared" ref="H31:H32" si="16">C31-B31</f>
        <v>-20.492313724474457</v>
      </c>
      <c r="I31" s="31">
        <f t="shared" si="5"/>
        <v>-29.987316946478757</v>
      </c>
      <c r="J31" s="11">
        <f t="shared" ref="J31:J32" si="17">E31-D31</f>
        <v>9.7281755529710665</v>
      </c>
      <c r="K31" s="11">
        <f t="shared" ref="K31:K32" si="18">F31-E31</f>
        <v>6.2894717599768342</v>
      </c>
      <c r="L31" s="31">
        <f t="shared" si="4"/>
        <v>16.017647312947901</v>
      </c>
    </row>
    <row r="32" spans="1:12" x14ac:dyDescent="0.2">
      <c r="A32" s="10" t="str">
        <f>'Occ T2'!A24</f>
        <v>54 Textiles, printing and other skilled trades</v>
      </c>
      <c r="B32" s="10">
        <f>'Occ T2'!B24</f>
        <v>128.99613672180763</v>
      </c>
      <c r="C32" s="10">
        <f>'Occ T2'!C24</f>
        <v>128.95886611123217</v>
      </c>
      <c r="D32" s="10">
        <f>'Occ T2'!D24</f>
        <v>112.8016540450558</v>
      </c>
      <c r="E32" s="10">
        <f>'Occ T2'!E24</f>
        <v>122.63500480755786</v>
      </c>
      <c r="F32" s="10">
        <f>'Occ T2'!F24</f>
        <v>132.93713315082886</v>
      </c>
      <c r="H32" s="11">
        <f t="shared" si="16"/>
        <v>-3.727061057546166E-2</v>
      </c>
      <c r="I32" s="31">
        <f t="shared" si="5"/>
        <v>-16.157212066176371</v>
      </c>
      <c r="J32" s="11">
        <f t="shared" si="17"/>
        <v>9.8333507625020644</v>
      </c>
      <c r="K32" s="11">
        <f t="shared" si="18"/>
        <v>10.302128343270994</v>
      </c>
      <c r="L32" s="31">
        <f t="shared" si="4"/>
        <v>20.135479105773058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359.29436580653038</v>
      </c>
      <c r="C34" s="31">
        <f>'Occ T1'!C13</f>
        <v>380.34278918345063</v>
      </c>
      <c r="D34" s="31">
        <f>'Occ T1'!D13</f>
        <v>357.81304498223398</v>
      </c>
      <c r="E34" s="31">
        <f>'Occ T1'!E13</f>
        <v>368.93688119502292</v>
      </c>
      <c r="F34" s="31">
        <f>'Occ T1'!F13</f>
        <v>388.66518117574867</v>
      </c>
      <c r="H34" s="31">
        <f t="shared" ref="H34:K36" si="19">C34-B34</f>
        <v>21.048423376920255</v>
      </c>
      <c r="I34" s="31">
        <f t="shared" si="5"/>
        <v>-22.529744201216658</v>
      </c>
      <c r="J34" s="31">
        <f t="shared" si="19"/>
        <v>11.123836212788945</v>
      </c>
      <c r="K34" s="31">
        <f t="shared" si="19"/>
        <v>19.728299980725751</v>
      </c>
      <c r="L34" s="31">
        <f t="shared" si="4"/>
        <v>30.852136193514696</v>
      </c>
    </row>
    <row r="35" spans="1:12" x14ac:dyDescent="0.2">
      <c r="A35" s="10" t="str">
        <f>'Occ T2'!A25</f>
        <v>61 Caring personal service occupations</v>
      </c>
      <c r="B35" s="10">
        <f>'Occ T2'!B25</f>
        <v>253.1025125997476</v>
      </c>
      <c r="C35" s="10">
        <f>'Occ T2'!C25</f>
        <v>264.94392292853303</v>
      </c>
      <c r="D35" s="10">
        <f>'Occ T2'!D25</f>
        <v>251.29616554691617</v>
      </c>
      <c r="E35" s="10">
        <f>'Occ T2'!E25</f>
        <v>265.20700228313592</v>
      </c>
      <c r="F35" s="10">
        <f>'Occ T2'!F25</f>
        <v>278.13924167195745</v>
      </c>
      <c r="G35" s="10"/>
      <c r="H35" s="11">
        <f t="shared" si="19"/>
        <v>11.841410328785429</v>
      </c>
      <c r="I35" s="31">
        <f t="shared" si="5"/>
        <v>-13.647757381616856</v>
      </c>
      <c r="J35" s="11">
        <f t="shared" si="19"/>
        <v>13.91083673621975</v>
      </c>
      <c r="K35" s="11">
        <f t="shared" si="19"/>
        <v>12.932239388821529</v>
      </c>
      <c r="L35" s="31">
        <f t="shared" si="4"/>
        <v>26.843076125041279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100.20436237050187</v>
      </c>
      <c r="C36" s="10">
        <f>'Occ T2'!C26</f>
        <v>109.98690260646804</v>
      </c>
      <c r="D36" s="10">
        <f>'Occ T2'!D26</f>
        <v>99.896081284745406</v>
      </c>
      <c r="E36" s="10">
        <f>'Occ T2'!E26</f>
        <v>98.598602580646343</v>
      </c>
      <c r="F36" s="10">
        <f>'Occ T2'!F26</f>
        <v>105.04985723488622</v>
      </c>
      <c r="G36" s="10"/>
      <c r="H36" s="11">
        <f t="shared" si="19"/>
        <v>9.7825402359661666</v>
      </c>
      <c r="I36" s="31">
        <f t="shared" si="5"/>
        <v>-10.090821321722629</v>
      </c>
      <c r="J36" s="11">
        <f t="shared" si="19"/>
        <v>-1.2974787040990634</v>
      </c>
      <c r="K36" s="11">
        <f t="shared" si="19"/>
        <v>6.4512546542398752</v>
      </c>
      <c r="L36" s="31">
        <f t="shared" si="4"/>
        <v>5.1537759501408118</v>
      </c>
    </row>
    <row r="37" spans="1:12" x14ac:dyDescent="0.2">
      <c r="A37" s="10" t="str">
        <f>'Occ T2'!A27</f>
        <v>63 Community and civil enforcement occupations</v>
      </c>
      <c r="B37" s="10">
        <f>'Occ T2'!B27</f>
        <v>5.9874908362809016</v>
      </c>
      <c r="C37" s="10">
        <f>'Occ T2'!C27</f>
        <v>5.4119636484495697</v>
      </c>
      <c r="D37" s="10">
        <f>'Occ T2'!D27</f>
        <v>6.6207981505724254</v>
      </c>
      <c r="E37" s="10">
        <f>'Occ T2'!E27</f>
        <v>5.1312763312406826</v>
      </c>
      <c r="F37" s="10">
        <f>'Occ T2'!F27</f>
        <v>5.4760822689049773</v>
      </c>
      <c r="G37" s="10"/>
      <c r="H37" s="11">
        <f t="shared" ref="H37" si="20">C37-B37</f>
        <v>-0.57552718783133194</v>
      </c>
      <c r="I37" s="31">
        <f t="shared" ref="I37" si="21">D37-C37</f>
        <v>1.2088345021228557</v>
      </c>
      <c r="J37" s="11">
        <f t="shared" ref="J37" si="22">E37-D37</f>
        <v>-1.4895218193317428</v>
      </c>
      <c r="K37" s="11">
        <f t="shared" ref="K37" si="23">F37-E37</f>
        <v>0.34480593766429468</v>
      </c>
      <c r="L37" s="31">
        <f t="shared" ref="L37" si="24">F37-D37</f>
        <v>-1.1447158816674481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395.87696921498451</v>
      </c>
      <c r="C39" s="31">
        <f>'Occ T1'!C14</f>
        <v>368.36121865662739</v>
      </c>
      <c r="D39" s="31">
        <f>'Occ T1'!D14</f>
        <v>362.25148848966069</v>
      </c>
      <c r="E39" s="31">
        <f>'Occ T1'!E14</f>
        <v>367.05757882710748</v>
      </c>
      <c r="F39" s="31">
        <f>'Occ T1'!F14</f>
        <v>366.77583989108564</v>
      </c>
      <c r="H39" s="31">
        <f>C39-B39</f>
        <v>-27.515750558357126</v>
      </c>
      <c r="I39" s="31">
        <f t="shared" si="5"/>
        <v>-6.109730166966699</v>
      </c>
      <c r="J39" s="31">
        <f>E39-D39</f>
        <v>4.8060903374467898</v>
      </c>
      <c r="K39" s="31">
        <f>F39-E39</f>
        <v>-0.28173893602183853</v>
      </c>
      <c r="L39" s="31">
        <f t="shared" si="4"/>
        <v>4.5243514014249513</v>
      </c>
    </row>
    <row r="40" spans="1:12" s="30" customFormat="1" x14ac:dyDescent="0.2">
      <c r="A40" s="126" t="str">
        <f>'Occ T2'!A28</f>
        <v>71 Sales occupations</v>
      </c>
      <c r="B40" s="126">
        <f>'Occ T2'!B28</f>
        <v>317.69954976380137</v>
      </c>
      <c r="C40" s="126">
        <f>'Occ T2'!C28</f>
        <v>283.87292448742232</v>
      </c>
      <c r="D40" s="126">
        <f>'Occ T2'!D28</f>
        <v>277.68859705633878</v>
      </c>
      <c r="E40" s="126">
        <f>'Occ T2'!E28</f>
        <v>272.98753651007092</v>
      </c>
      <c r="F40" s="126">
        <f>'Occ T2'!F28</f>
        <v>266.75991044431692</v>
      </c>
      <c r="G40"/>
      <c r="H40" s="11">
        <f>C40-B40</f>
        <v>-33.826625276379048</v>
      </c>
      <c r="I40" s="31">
        <f t="shared" si="5"/>
        <v>-6.1843274310835454</v>
      </c>
      <c r="J40" s="11">
        <f t="shared" ref="J40" si="25">E40-D40</f>
        <v>-4.7010605462678541</v>
      </c>
      <c r="K40" s="11">
        <f t="shared" ref="K40" si="26">F40-E40</f>
        <v>-6.2276260657540092</v>
      </c>
      <c r="L40" s="31">
        <f t="shared" si="4"/>
        <v>-10.928686612021863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78.177419451183155</v>
      </c>
      <c r="C41" s="126">
        <f>'Occ T2'!C29</f>
        <v>84.488294169205062</v>
      </c>
      <c r="D41" s="126">
        <f>'Occ T2'!D29</f>
        <v>84.562891433321937</v>
      </c>
      <c r="E41" s="126">
        <f>'Occ T2'!E29</f>
        <v>94.070042317036538</v>
      </c>
      <c r="F41" s="126">
        <f>'Occ T2'!F29</f>
        <v>100.01592944676869</v>
      </c>
      <c r="G41"/>
      <c r="H41" s="11">
        <f t="shared" ref="H41" si="27">C41-B41</f>
        <v>6.3108747180219069</v>
      </c>
      <c r="I41" s="31">
        <f t="shared" si="5"/>
        <v>7.459726411687484E-2</v>
      </c>
      <c r="J41" s="11">
        <f t="shared" ref="J41" si="28">E41-D41</f>
        <v>9.5071508837146013</v>
      </c>
      <c r="K41" s="11">
        <f t="shared" ref="K41" si="29">F41-E41</f>
        <v>5.9458871297321565</v>
      </c>
      <c r="L41" s="31">
        <f t="shared" si="4"/>
        <v>15.453038013446758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217.73119521877723</v>
      </c>
      <c r="C43" s="31">
        <f>'Occ T1'!C15</f>
        <v>240.42270316164121</v>
      </c>
      <c r="D43" s="31">
        <f>'Occ T1'!D15</f>
        <v>215.03062773390704</v>
      </c>
      <c r="E43" s="31">
        <f>'Occ T1'!E15</f>
        <v>231.20871481652688</v>
      </c>
      <c r="F43" s="31">
        <f>'Occ T1'!F15</f>
        <v>227.80927676182844</v>
      </c>
      <c r="H43" s="31">
        <f t="shared" ref="H43:K45" si="30">C43-B43</f>
        <v>22.691507942863979</v>
      </c>
      <c r="I43" s="31">
        <f t="shared" si="5"/>
        <v>-25.39207542773417</v>
      </c>
      <c r="J43" s="31">
        <f t="shared" si="30"/>
        <v>16.17808708261984</v>
      </c>
      <c r="K43" s="31">
        <f t="shared" si="30"/>
        <v>-3.399438054698436</v>
      </c>
      <c r="L43" s="31">
        <f t="shared" si="4"/>
        <v>12.778649027921404</v>
      </c>
    </row>
    <row r="44" spans="1:12" x14ac:dyDescent="0.2">
      <c r="A44" s="10" t="str">
        <f>'Occ T2'!A30</f>
        <v>81 Process, plant and machine operatives</v>
      </c>
      <c r="B44" s="10">
        <f>'Occ T2'!B30</f>
        <v>35.441770143492811</v>
      </c>
      <c r="C44" s="10">
        <f>'Occ T2'!C30</f>
        <v>33.973546083283395</v>
      </c>
      <c r="D44" s="10">
        <f>'Occ T2'!D30</f>
        <v>31.307403594994803</v>
      </c>
      <c r="E44" s="10">
        <f>'Occ T2'!E30</f>
        <v>34.603334354020888</v>
      </c>
      <c r="F44" s="10">
        <f>'Occ T2'!F30</f>
        <v>36.705745393517553</v>
      </c>
      <c r="H44" s="11">
        <f t="shared" si="30"/>
        <v>-1.4682240602094154</v>
      </c>
      <c r="I44" s="31">
        <f t="shared" si="5"/>
        <v>-2.6661424882885925</v>
      </c>
      <c r="J44" s="11">
        <f t="shared" si="30"/>
        <v>3.2959307590260849</v>
      </c>
      <c r="K44" s="11">
        <f t="shared" si="30"/>
        <v>2.1024110394966655</v>
      </c>
      <c r="L44" s="31">
        <f t="shared" si="4"/>
        <v>5.3983417985227504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182.28942507528441</v>
      </c>
      <c r="C45" s="10">
        <f>'Occ T2'!C31</f>
        <v>206.44915707835781</v>
      </c>
      <c r="D45" s="10">
        <f>'Occ T2'!D31</f>
        <v>183.72322413891223</v>
      </c>
      <c r="E45" s="10">
        <f>'Occ T2'!E31</f>
        <v>196.60538046250599</v>
      </c>
      <c r="F45" s="10">
        <f>'Occ T2'!F31</f>
        <v>191.10353136831088</v>
      </c>
      <c r="H45" s="11">
        <f t="shared" si="30"/>
        <v>24.159732003073401</v>
      </c>
      <c r="I45" s="31">
        <f t="shared" si="5"/>
        <v>-22.725932939445585</v>
      </c>
      <c r="J45" s="11">
        <f t="shared" si="30"/>
        <v>12.882156323593762</v>
      </c>
      <c r="K45" s="11">
        <f t="shared" si="30"/>
        <v>-5.5018490941951086</v>
      </c>
      <c r="L45" s="31">
        <f t="shared" si="4"/>
        <v>7.3803072293986531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546.36954243099899</v>
      </c>
      <c r="C47" s="31">
        <f>'Occ T1'!C16</f>
        <v>571.14797328154771</v>
      </c>
      <c r="D47" s="31">
        <f>'Occ T1'!D16</f>
        <v>522.75904370488058</v>
      </c>
      <c r="E47" s="31">
        <f>'Occ T1'!E16</f>
        <v>522.07969182023783</v>
      </c>
      <c r="F47" s="31">
        <f>'Occ T1'!F16</f>
        <v>517.78431832895296</v>
      </c>
      <c r="H47" s="31">
        <f t="shared" ref="H47:K49" si="31">C47-B47</f>
        <v>24.778430850548716</v>
      </c>
      <c r="I47" s="31">
        <f t="shared" si="5"/>
        <v>-48.388929576667124</v>
      </c>
      <c r="J47" s="31">
        <f t="shared" si="31"/>
        <v>-0.67935188464275598</v>
      </c>
      <c r="K47" s="31">
        <f t="shared" si="31"/>
        <v>-4.2953734912848631</v>
      </c>
      <c r="L47" s="31">
        <f t="shared" si="4"/>
        <v>-4.9747253759276191</v>
      </c>
    </row>
    <row r="48" spans="1:12" x14ac:dyDescent="0.2">
      <c r="A48" s="10" t="str">
        <f>'Occ T2'!A32</f>
        <v>91 Elementary trades and related occupations</v>
      </c>
      <c r="B48" s="10">
        <f>'Occ T2'!B32</f>
        <v>44.128253668782314</v>
      </c>
      <c r="C48" s="10">
        <f>'Occ T2'!C32</f>
        <v>40.010343138735685</v>
      </c>
      <c r="D48" s="10">
        <f>'Occ T2'!D32</f>
        <v>35.63405101714865</v>
      </c>
      <c r="E48" s="10">
        <f>'Occ T2'!E32</f>
        <v>69.512805914709389</v>
      </c>
      <c r="F48" s="10">
        <f>'Occ T2'!F32</f>
        <v>77.782022381100376</v>
      </c>
      <c r="H48" s="11">
        <f t="shared" si="31"/>
        <v>-4.117910530046629</v>
      </c>
      <c r="I48" s="31">
        <f t="shared" si="5"/>
        <v>-4.376292121587035</v>
      </c>
      <c r="J48" s="11">
        <f t="shared" si="31"/>
        <v>33.878754897560739</v>
      </c>
      <c r="K48" s="11">
        <f t="shared" si="31"/>
        <v>8.2692164663909864</v>
      </c>
      <c r="L48" s="31">
        <f t="shared" si="4"/>
        <v>42.147971363951726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502.2412887622167</v>
      </c>
      <c r="C49" s="10">
        <f>'Occ T2'!C33</f>
        <v>531.13763014281199</v>
      </c>
      <c r="D49" s="10">
        <f>'Occ T2'!D33</f>
        <v>487.12499268773195</v>
      </c>
      <c r="E49" s="10">
        <f>'Occ T2'!E33</f>
        <v>452.56688590552847</v>
      </c>
      <c r="F49" s="10">
        <f>'Occ T2'!F33</f>
        <v>440.00229594785259</v>
      </c>
      <c r="H49" s="11">
        <f t="shared" si="31"/>
        <v>28.896341380595288</v>
      </c>
      <c r="I49" s="31">
        <f t="shared" si="5"/>
        <v>-44.012637455080039</v>
      </c>
      <c r="J49" s="11">
        <f t="shared" si="31"/>
        <v>-34.558106782203481</v>
      </c>
      <c r="K49" s="11">
        <f t="shared" si="31"/>
        <v>-12.564589957675878</v>
      </c>
      <c r="L49" s="31">
        <f t="shared" si="4"/>
        <v>-47.122696739879359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5578.8839999999991</v>
      </c>
      <c r="C51" s="34">
        <f>'Occ T1'!C18</f>
        <v>5975.0630000000019</v>
      </c>
      <c r="D51" s="34">
        <f>'Occ T1'!D18</f>
        <v>5942.46</v>
      </c>
      <c r="E51" s="34">
        <f>'Occ T1'!E18</f>
        <v>6184.7059999999974</v>
      </c>
      <c r="F51" s="34">
        <f>'Occ T1'!F18</f>
        <v>6485.7840000000033</v>
      </c>
      <c r="G51" s="24"/>
      <c r="H51" s="34">
        <f>C51-B51</f>
        <v>396.17900000000282</v>
      </c>
      <c r="I51" s="205">
        <f>D51-C51</f>
        <v>-32.603000000001884</v>
      </c>
      <c r="J51" s="34">
        <f>E51-D51</f>
        <v>242.24599999999737</v>
      </c>
      <c r="K51" s="34">
        <f>F51-E51</f>
        <v>301.07800000000589</v>
      </c>
      <c r="L51" s="205">
        <f>F51-D51</f>
        <v>543.32400000000325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London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3.7121806841617699</v>
      </c>
      <c r="C59" s="44">
        <f>IF(AND(D$5-C$5 &lt;&gt; 0,D7 &lt;&gt; 0,C7 &lt;&gt; 0),(EXP(LN(D7/C7)/(D$5-C$5))-1)*100,0)</f>
        <v>0.28718506756111317</v>
      </c>
      <c r="D59" s="44">
        <f>IF(AND(E$5-D$5 &lt;&gt; 0,E7 &lt;&gt; 0,D7 &lt;&gt; 0),(EXP(LN(E7/D7)/(E$5-D$5))-1)*100,0)</f>
        <v>-0.72871558631080191</v>
      </c>
      <c r="E59" s="44">
        <f>IF(AND(F$5-E$5 &lt;&gt; 0,F7 &lt;&gt; 0,E7 &lt;&gt; 0),(EXP(LN(F7/E7)/(F$5-E$5))-1)*100,0)</f>
        <v>0.73380095567654458</v>
      </c>
      <c r="F59" s="44">
        <f>IF(AND(F$5-D$5 &lt;&gt; 0,F7 &lt;&gt; 0,D7 &lt;&gt; 0),(EXP(LN(F7/D7)/(F$5-D$5))-1)*100,0)</f>
        <v>0.24391692191876313</v>
      </c>
      <c r="H59" s="44">
        <f>(B7/B$51)*100</f>
        <v>11.237921441492901</v>
      </c>
      <c r="I59" s="44">
        <f>(C7/C$51)*100</f>
        <v>12.139754335766872</v>
      </c>
      <c r="J59" s="44">
        <f>(D7/D$51)*100</f>
        <v>12.241413310016037</v>
      </c>
      <c r="K59" s="44">
        <f>(E7/E$51)*100</f>
        <v>11.339580120618272</v>
      </c>
      <c r="L59" s="44">
        <f>(F7/F$51)*100</f>
        <v>11.633376024512588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4.4594703869710317</v>
      </c>
      <c r="C60" s="44">
        <f t="shared" si="32"/>
        <v>0.92180169926801003</v>
      </c>
      <c r="D60" s="44">
        <f t="shared" si="32"/>
        <v>-1.5105414850544063</v>
      </c>
      <c r="E60" s="44">
        <f t="shared" si="32"/>
        <v>0.66897016760207872</v>
      </c>
      <c r="F60" s="44">
        <f>IF(AND(F$5-D$5 &lt;&gt; 0,F8 &lt;&gt; 0,D8 &lt;&gt; 0),(EXP(LN(F8/D8)/(F$5-D$5))-1)*100,0)</f>
        <v>-6.2840708849665194E-2</v>
      </c>
      <c r="H60" s="44">
        <f t="shared" ref="H60:L60" si="33">(B8/B$51)*100</f>
        <v>7.8869589569272245</v>
      </c>
      <c r="I60" s="44">
        <f t="shared" si="33"/>
        <v>8.7681041907650368</v>
      </c>
      <c r="J60" s="44">
        <f t="shared" si="33"/>
        <v>8.8974779147927805</v>
      </c>
      <c r="K60" s="44">
        <f t="shared" si="33"/>
        <v>7.9225114391769536</v>
      </c>
      <c r="L60" s="44">
        <f t="shared" si="33"/>
        <v>8.0756169701004907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1.8865892309216648</v>
      </c>
      <c r="C61" s="44">
        <f>IF(AND(D$5-C$5 &lt;&gt; 0,D9 &lt;&gt; 0,C9 &lt;&gt; 0),(EXP(LN(D9/C9)/(D$5-C$5))-1)*100,0)</f>
        <v>-1.3631595733997082</v>
      </c>
      <c r="D61" s="44">
        <f t="shared" si="34"/>
        <v>1.2394377204179463</v>
      </c>
      <c r="E61" s="44">
        <f t="shared" si="34"/>
        <v>0.8826831662162915</v>
      </c>
      <c r="F61" s="44">
        <f>IF(AND(F$5-D$5 &lt;&gt; 0,F9 &lt;&gt; 0,D9 &lt;&gt; 0),(EXP(LN(F9/D9)/(F$5-D$5))-1)*100,0)</f>
        <v>1.0014614476814732</v>
      </c>
      <c r="H61" s="44">
        <f t="shared" ref="H61:L61" si="35">(B9/B$51)*100</f>
        <v>3.3509624845656769</v>
      </c>
      <c r="I61" s="44">
        <f t="shared" si="35"/>
        <v>3.3716501450018357</v>
      </c>
      <c r="J61" s="44">
        <f t="shared" si="35"/>
        <v>3.3439353952232569</v>
      </c>
      <c r="K61" s="44">
        <f t="shared" si="35"/>
        <v>3.4170686814413203</v>
      </c>
      <c r="L61" s="44">
        <f t="shared" si="35"/>
        <v>3.5577590544120956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3.5118768084740681</v>
      </c>
      <c r="C63" s="44">
        <f t="shared" si="36"/>
        <v>4.3055821734121258</v>
      </c>
      <c r="D63" s="44">
        <f t="shared" si="36"/>
        <v>1.6782471908376229</v>
      </c>
      <c r="E63" s="44">
        <f t="shared" si="36"/>
        <v>0.81254651049165183</v>
      </c>
      <c r="F63" s="44">
        <f>IF(AND(F$5-D$5 &lt;&gt; 0,F11 &lt;&gt; 0,D11 &lt;&gt; 0),(EXP(LN(F11/D11)/(F$5-D$5))-1)*100,0)</f>
        <v>1.1002913251819013</v>
      </c>
      <c r="H63" s="44">
        <f>(B11/B$51)*100</f>
        <v>27.210162058083835</v>
      </c>
      <c r="I63" s="44">
        <f>(C11/C$51)*100</f>
        <v>29.167331856012897</v>
      </c>
      <c r="J63" s="44">
        <f>(D11/D$51)*100</f>
        <v>30.590070367752443</v>
      </c>
      <c r="K63" s="44">
        <f>(E11/E$51)*100</f>
        <v>31.942428992669196</v>
      </c>
      <c r="L63" s="44">
        <f>(F11/F$51)*100</f>
        <v>33.027094385081909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4.3955690017398963</v>
      </c>
      <c r="C64" s="44">
        <f t="shared" si="36"/>
        <v>4.35606130447308</v>
      </c>
      <c r="D64" s="49">
        <f t="shared" si="36"/>
        <v>5.0707944586775744</v>
      </c>
      <c r="E64" s="49">
        <f t="shared" si="36"/>
        <v>1.3192170462587471</v>
      </c>
      <c r="F64" s="44">
        <f>IF(AND(F$5-D$5 &lt;&gt; 0,F12 &lt;&gt; 0,D12 &lt;&gt; 0),(EXP(LN(F12/D12)/(F$5-D$5))-1)*100,0)</f>
        <v>2.554618186466473</v>
      </c>
      <c r="H64" s="40">
        <f t="shared" ref="H64:L67" si="37">(B12/B$11)*100</f>
        <v>22.517614634264966</v>
      </c>
      <c r="I64" s="40">
        <f t="shared" si="37"/>
        <v>23.296458938274792</v>
      </c>
      <c r="J64" s="40">
        <f t="shared" si="37"/>
        <v>23.307733358871438</v>
      </c>
      <c r="K64" s="40">
        <f t="shared" si="37"/>
        <v>27.464384263785433</v>
      </c>
      <c r="L64" s="40">
        <f t="shared" si="37"/>
        <v>28.876347975358502</v>
      </c>
    </row>
    <row r="65" spans="1:12" x14ac:dyDescent="0.2">
      <c r="A65" t="str">
        <f>A13</f>
        <v>22 Health professionals</v>
      </c>
      <c r="B65" s="49">
        <f t="shared" si="36"/>
        <v>3.6830109087675478</v>
      </c>
      <c r="C65" s="44">
        <f t="shared" si="36"/>
        <v>-0.91638520730490391</v>
      </c>
      <c r="D65" s="49">
        <f t="shared" si="36"/>
        <v>-0.47388013362897885</v>
      </c>
      <c r="E65" s="49">
        <f t="shared" si="36"/>
        <v>9.6610209528069646E-2</v>
      </c>
      <c r="F65" s="44">
        <f>IF(AND(F$5-D$5 &lt;&gt; 0,F13 &lt;&gt; 0,D13 &lt;&gt; 0),(EXP(LN(F13/D13)/(F$5-D$5))-1)*100,0)</f>
        <v>-9.3915658806209557E-2</v>
      </c>
      <c r="H65" s="40">
        <f t="shared" si="37"/>
        <v>16.714178980186457</v>
      </c>
      <c r="I65" s="40">
        <f t="shared" si="37"/>
        <v>16.82498625641658</v>
      </c>
      <c r="J65" s="40">
        <f t="shared" si="37"/>
        <v>15.982658093519703</v>
      </c>
      <c r="K65" s="40">
        <f t="shared" si="37"/>
        <v>14.361312062595527</v>
      </c>
      <c r="L65" s="40">
        <f t="shared" si="37"/>
        <v>13.373404197956642</v>
      </c>
    </row>
    <row r="66" spans="1:12" x14ac:dyDescent="0.2">
      <c r="A66" t="str">
        <f>A14</f>
        <v>23 Teaching and other educational professionals</v>
      </c>
      <c r="B66" s="49">
        <f t="shared" si="36"/>
        <v>0.36743776017214014</v>
      </c>
      <c r="C66" s="44">
        <f t="shared" si="36"/>
        <v>6.7881964299493225</v>
      </c>
      <c r="D66" s="49">
        <f t="shared" si="36"/>
        <v>-0.56638345519887112</v>
      </c>
      <c r="E66" s="49">
        <f t="shared" si="36"/>
        <v>0.58301045187214573</v>
      </c>
      <c r="F66" s="44">
        <f>IF(AND(F$5-D$5 &lt;&gt; 0,F14 &lt;&gt; 0,D14 &lt;&gt; 0),(EXP(LN(F14/D14)/(F$5-D$5))-1)*100,0)</f>
        <v>0.19841042583426116</v>
      </c>
      <c r="H66" s="40">
        <f t="shared" si="37"/>
        <v>22.589493065135471</v>
      </c>
      <c r="I66" s="40">
        <f t="shared" si="37"/>
        <v>19.967196983194025</v>
      </c>
      <c r="J66" s="40">
        <f t="shared" si="37"/>
        <v>20.442443339723155</v>
      </c>
      <c r="K66" s="40">
        <f t="shared" si="37"/>
        <v>18.283474327369888</v>
      </c>
      <c r="L66" s="40">
        <f t="shared" si="37"/>
        <v>17.871424656818192</v>
      </c>
    </row>
    <row r="67" spans="1:12" x14ac:dyDescent="0.2">
      <c r="A67" t="str">
        <f>A15</f>
        <v>24 Business, media and public service professionals</v>
      </c>
      <c r="B67" s="49">
        <f t="shared" si="36"/>
        <v>4.6668096892797939</v>
      </c>
      <c r="C67" s="44">
        <f t="shared" si="36"/>
        <v>5.2354602467131084</v>
      </c>
      <c r="D67" s="49">
        <f t="shared" si="36"/>
        <v>1.4874762332657943</v>
      </c>
      <c r="E67" s="49">
        <f t="shared" si="36"/>
        <v>0.80951188524578388</v>
      </c>
      <c r="F67" s="44">
        <f>IF(AND(F$5-D$5 &lt;&gt; 0,F15 &lt;&gt; 0,D15 &lt;&gt; 0),(EXP(LN(F15/D15)/(F$5-D$5))-1)*100,0)</f>
        <v>1.0349952803422546</v>
      </c>
      <c r="H67" s="40">
        <f t="shared" si="37"/>
        <v>38.178713320413095</v>
      </c>
      <c r="I67" s="40">
        <f t="shared" si="37"/>
        <v>39.91135782211461</v>
      </c>
      <c r="J67" s="40">
        <f t="shared" si="37"/>
        <v>40.267165207885711</v>
      </c>
      <c r="K67" s="40">
        <f t="shared" si="37"/>
        <v>39.890829346249156</v>
      </c>
      <c r="L67" s="40">
        <f t="shared" si="37"/>
        <v>39.878823169866664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1.5777615848741489</v>
      </c>
      <c r="C69" s="44">
        <f t="shared" si="39"/>
        <v>4.8006497505076684</v>
      </c>
      <c r="D69" s="44">
        <f t="shared" si="39"/>
        <v>0.94954713653641054</v>
      </c>
      <c r="E69" s="44">
        <f t="shared" si="39"/>
        <v>0.68293368318266268</v>
      </c>
      <c r="F69" s="44">
        <f t="shared" ref="F69:F74" si="40">IF(AND(F$5-D$5 &lt;&gt; 0,F17 &lt;&gt; 0,D17 &lt;&gt; 0),(EXP(LN(F17/D17)/(F$5-D$5))-1)*100,0)</f>
        <v>0.77172650441377222</v>
      </c>
      <c r="H69" s="44">
        <f>(B17/B$51)*100</f>
        <v>17.453210556006983</v>
      </c>
      <c r="I69" s="44">
        <f>(C17/C$51)*100</f>
        <v>17.349011055340064</v>
      </c>
      <c r="J69" s="44">
        <f>(D17/D$51)*100</f>
        <v>18.281630236994157</v>
      </c>
      <c r="K69" s="44">
        <f>(E17/E$51)*100</f>
        <v>18.415520710306012</v>
      </c>
      <c r="L69" s="44">
        <f>(F17/F$51)*100</f>
        <v>18.797461175792876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4.92985124085219</v>
      </c>
      <c r="C70" s="44">
        <f t="shared" si="39"/>
        <v>5.4486472364491778</v>
      </c>
      <c r="D70" s="49">
        <f t="shared" si="39"/>
        <v>-0.33039638869468702</v>
      </c>
      <c r="E70" s="49">
        <f t="shared" si="39"/>
        <v>0.85950990492245083</v>
      </c>
      <c r="F70" s="44">
        <f t="shared" si="40"/>
        <v>0.46130437924143397</v>
      </c>
      <c r="H70" s="40">
        <f t="shared" ref="H70:L74" si="41">(B18/B$17)*100</f>
        <v>8.4226653750075631</v>
      </c>
      <c r="I70" s="40">
        <f t="shared" si="41"/>
        <v>9.5907202303586327</v>
      </c>
      <c r="J70" s="40">
        <f t="shared" si="41"/>
        <v>9.6500210325238456</v>
      </c>
      <c r="K70" s="40">
        <f t="shared" si="41"/>
        <v>9.0535736754320979</v>
      </c>
      <c r="L70" s="40">
        <f t="shared" si="41"/>
        <v>9.2136128722555046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2.8949598591879955</v>
      </c>
      <c r="C71" s="44">
        <f t="shared" si="39"/>
        <v>0.94447238561696789</v>
      </c>
      <c r="D71" s="49">
        <f t="shared" si="39"/>
        <v>9.3174670568399556</v>
      </c>
      <c r="E71" s="49">
        <f t="shared" si="39"/>
        <v>1.0837462989149005</v>
      </c>
      <c r="F71" s="44">
        <f t="shared" si="40"/>
        <v>3.7569999913491525</v>
      </c>
      <c r="H71" s="40">
        <f t="shared" si="41"/>
        <v>9.9370329710783434</v>
      </c>
      <c r="I71" s="40">
        <f t="shared" si="41"/>
        <v>10.462575043279067</v>
      </c>
      <c r="J71" s="40">
        <f t="shared" si="41"/>
        <v>10.0776008550807</v>
      </c>
      <c r="K71" s="40">
        <f t="shared" si="41"/>
        <v>15.00662671075626</v>
      </c>
      <c r="L71" s="40">
        <f t="shared" si="41"/>
        <v>15.614847811720983</v>
      </c>
    </row>
    <row r="72" spans="1:12" x14ac:dyDescent="0.2">
      <c r="A72" t="str">
        <f t="shared" si="38"/>
        <v>33 Protective service occupations</v>
      </c>
      <c r="B72" s="49">
        <f t="shared" si="39"/>
        <v>1.5370342319982244</v>
      </c>
      <c r="C72" s="44">
        <f t="shared" si="39"/>
        <v>6.8167903662559537</v>
      </c>
      <c r="D72" s="49">
        <f t="shared" si="39"/>
        <v>-3.566030913935625</v>
      </c>
      <c r="E72" s="49">
        <f t="shared" si="39"/>
        <v>0.62948217905547388</v>
      </c>
      <c r="F72" s="44">
        <f t="shared" si="40"/>
        <v>-0.78892107696317826</v>
      </c>
      <c r="H72" s="40">
        <f t="shared" si="41"/>
        <v>6.9144968119460231</v>
      </c>
      <c r="I72" s="40">
        <f t="shared" si="41"/>
        <v>6.9034140778218109</v>
      </c>
      <c r="J72" s="40">
        <f t="shared" si="41"/>
        <v>7.0362210169272394</v>
      </c>
      <c r="K72" s="40">
        <f t="shared" si="41"/>
        <v>5.5971611114253239</v>
      </c>
      <c r="L72" s="40">
        <f t="shared" si="41"/>
        <v>5.5675172635118644</v>
      </c>
    </row>
    <row r="73" spans="1:12" x14ac:dyDescent="0.2">
      <c r="A73" t="str">
        <f t="shared" si="38"/>
        <v>34 Culture, media and sports occupations</v>
      </c>
      <c r="B73" s="49">
        <f t="shared" si="39"/>
        <v>-1.2462584993591097</v>
      </c>
      <c r="C73" s="44">
        <f t="shared" si="39"/>
        <v>15.383142685929663</v>
      </c>
      <c r="D73" s="49">
        <f t="shared" si="39"/>
        <v>-0.99105859791304152</v>
      </c>
      <c r="E73" s="49">
        <f t="shared" si="39"/>
        <v>0.81381940989901924</v>
      </c>
      <c r="F73" s="44">
        <f t="shared" si="40"/>
        <v>0.20856694577648938</v>
      </c>
      <c r="H73" s="40">
        <f t="shared" si="41"/>
        <v>22.960547186168029</v>
      </c>
      <c r="I73" s="40">
        <f t="shared" si="41"/>
        <v>20.511712274025161</v>
      </c>
      <c r="J73" s="40">
        <f t="shared" si="41"/>
        <v>22.582930828013453</v>
      </c>
      <c r="K73" s="40">
        <f t="shared" si="41"/>
        <v>20.494178504135292</v>
      </c>
      <c r="L73" s="40">
        <f t="shared" si="41"/>
        <v>20.76216252412781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1.9516257971396334</v>
      </c>
      <c r="C74" s="44">
        <f t="shared" si="39"/>
        <v>1.0533319014844666</v>
      </c>
      <c r="D74" s="49">
        <f t="shared" si="39"/>
        <v>0.62671652076866646</v>
      </c>
      <c r="E74" s="49">
        <f t="shared" si="39"/>
        <v>0.47775105464227252</v>
      </c>
      <c r="F74" s="44">
        <f t="shared" si="40"/>
        <v>0.52738169110073674</v>
      </c>
      <c r="H74" s="40">
        <f t="shared" si="41"/>
        <v>51.765257655800035</v>
      </c>
      <c r="I74" s="40">
        <f t="shared" si="41"/>
        <v>52.531578374515334</v>
      </c>
      <c r="J74" s="40">
        <f t="shared" si="41"/>
        <v>50.653226267454762</v>
      </c>
      <c r="K74" s="40">
        <f t="shared" si="41"/>
        <v>49.84845999825103</v>
      </c>
      <c r="L74" s="40">
        <f t="shared" si="41"/>
        <v>48.841859528383836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-0.85533652118813253</v>
      </c>
      <c r="C76" s="44">
        <f t="shared" si="42"/>
        <v>1.2452909185619365</v>
      </c>
      <c r="D76" s="44">
        <f t="shared" si="42"/>
        <v>5.8733764092977481E-2</v>
      </c>
      <c r="E76" s="44">
        <f t="shared" si="42"/>
        <v>-0.58669421282006029</v>
      </c>
      <c r="F76" s="44">
        <f>IF(AND(F$5-D$5 &lt;&gt; 0,F24 &lt;&gt; 0,D24 &lt;&gt; 0),(EXP(LN(F24/D24)/(F$5-D$5))-1)*100,0)</f>
        <v>-0.37201547699811099</v>
      </c>
      <c r="H76" s="44">
        <f>(B24/B$51)*100</f>
        <v>9.0086826295236904</v>
      </c>
      <c r="I76" s="44">
        <f>(C24/C$51)*100</f>
        <v>8.1272478050492669</v>
      </c>
      <c r="J76" s="44">
        <f>(D24/D$51)*100</f>
        <v>8.2736006811956919</v>
      </c>
      <c r="K76" s="44">
        <f>(E24/E$51)*100</f>
        <v>7.9729084409856252</v>
      </c>
      <c r="L76" s="44">
        <f>(F24/F$51)*100</f>
        <v>7.1683386043252044</v>
      </c>
    </row>
    <row r="77" spans="1:12" x14ac:dyDescent="0.2">
      <c r="A77" t="str">
        <f>A25</f>
        <v>41 Administrative occupations</v>
      </c>
      <c r="B77" s="49">
        <f t="shared" si="42"/>
        <v>-0.51952227607764412</v>
      </c>
      <c r="C77" s="44">
        <f t="shared" si="42"/>
        <v>2.7279280919386029</v>
      </c>
      <c r="D77" s="49">
        <f t="shared" si="42"/>
        <v>0.54787751409466345</v>
      </c>
      <c r="E77" s="49">
        <f t="shared" si="42"/>
        <v>-0.41501414403131154</v>
      </c>
      <c r="F77" s="44">
        <f>IF(AND(F$5-D$5 &lt;&gt; 0,F25 &lt;&gt; 0,D25 &lt;&gt; 0),(EXP(LN(F25/D25)/(F$5-D$5))-1)*100,0)</f>
        <v>-9.5079208059911657E-2</v>
      </c>
      <c r="H77" s="40">
        <f t="shared" ref="H77:L78" si="43">(B25/B$24)*100</f>
        <v>79.706687206881497</v>
      </c>
      <c r="I77" s="40">
        <f t="shared" si="43"/>
        <v>80.792088674817194</v>
      </c>
      <c r="J77" s="40">
        <f t="shared" si="43"/>
        <v>81.975208925618574</v>
      </c>
      <c r="K77" s="40">
        <f t="shared" si="43"/>
        <v>83.99860163345771</v>
      </c>
      <c r="L77" s="40">
        <f t="shared" si="43"/>
        <v>85.460525746693193</v>
      </c>
    </row>
    <row r="78" spans="1:12" x14ac:dyDescent="0.2">
      <c r="A78" t="str">
        <f>A26</f>
        <v>42 Secretarial and related occupations</v>
      </c>
      <c r="B78" s="49">
        <f t="shared" si="42"/>
        <v>-2.2084924678697604</v>
      </c>
      <c r="C78" s="44">
        <f t="shared" si="42"/>
        <v>-4.9909599655715287</v>
      </c>
      <c r="D78" s="49">
        <f t="shared" si="42"/>
        <v>-2.2959554307240948</v>
      </c>
      <c r="E78" s="49">
        <f t="shared" si="42"/>
        <v>-1.534613001704932</v>
      </c>
      <c r="F78" s="44">
        <f>IF(AND(F$5-D$5 &lt;&gt; 0,F26 &lt;&gt; 0,D26 &lt;&gt; 0),(EXP(LN(F26/D26)/(F$5-D$5))-1)*100,0)</f>
        <v>-1.78905072029234</v>
      </c>
      <c r="H78" s="40">
        <f t="shared" si="43"/>
        <v>20.293312793118506</v>
      </c>
      <c r="I78" s="40">
        <f t="shared" si="43"/>
        <v>19.20791132518281</v>
      </c>
      <c r="J78" s="40">
        <f t="shared" si="43"/>
        <v>18.024791074381419</v>
      </c>
      <c r="K78" s="40">
        <f t="shared" si="43"/>
        <v>16.00139836654229</v>
      </c>
      <c r="L78" s="40">
        <f t="shared" si="43"/>
        <v>14.539474253306814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-0.80339882819145947</v>
      </c>
      <c r="C80" s="44">
        <f t="shared" si="44"/>
        <v>-14.869742701456568</v>
      </c>
      <c r="D80" s="44">
        <f t="shared" si="44"/>
        <v>1.3566201864266159</v>
      </c>
      <c r="E80" s="44">
        <f t="shared" si="44"/>
        <v>0.44555669281098886</v>
      </c>
      <c r="F80" s="44">
        <f>IF(AND(F$5-D$5 &lt;&gt; 0,F28 &lt;&gt; 0,D28 &lt;&gt; 0),(EXP(LN(F28/D28)/(F$5-D$5))-1)*100,0)</f>
        <v>0.74833095089290591</v>
      </c>
      <c r="H80" s="44">
        <f>(B28/B$51)*100</f>
        <v>7.8574787294290473</v>
      </c>
      <c r="I80" s="44">
        <f>(C28/C$51)*100</f>
        <v>7.1035464453219648</v>
      </c>
      <c r="J80" s="44">
        <f>(D28/D$51)*100</f>
        <v>6.0804453864280497</v>
      </c>
      <c r="K80" s="44">
        <f>(E28/E$51)*100</f>
        <v>6.2494701892925217</v>
      </c>
      <c r="L80" s="44">
        <f>(F28/F$51)*100</f>
        <v>6.2302730414894638</v>
      </c>
    </row>
    <row r="81" spans="1:12" x14ac:dyDescent="0.2">
      <c r="A81" t="str">
        <f>A29</f>
        <v>51 Skilled agricultural and related trades</v>
      </c>
      <c r="B81" s="49">
        <f t="shared" si="44"/>
        <v>0.16061080789406823</v>
      </c>
      <c r="C81" s="44">
        <f t="shared" si="44"/>
        <v>-4.4327086827619988</v>
      </c>
      <c r="D81" s="49">
        <f t="shared" si="44"/>
        <v>0.89854496849213206</v>
      </c>
      <c r="E81" s="49">
        <f t="shared" si="44"/>
        <v>1.7603572256239097</v>
      </c>
      <c r="F81" s="44">
        <f>IF(AND(F$5-D$5 &lt;&gt; 0,F29 &lt;&gt; 0,D29 &lt;&gt; 0),(EXP(LN(F29/D29)/(F$5-D$5))-1)*100,0)</f>
        <v>1.4722716670413361</v>
      </c>
      <c r="H81" s="40">
        <f t="shared" ref="H81:L84" si="45">(B29/B$28)*100</f>
        <v>6.0006697434154255</v>
      </c>
      <c r="I81" s="40">
        <f t="shared" si="45"/>
        <v>6.2373543133570042</v>
      </c>
      <c r="J81" s="40">
        <f t="shared" si="45"/>
        <v>7.0020586760709671</v>
      </c>
      <c r="K81" s="40">
        <f t="shared" si="45"/>
        <v>6.8452554823648315</v>
      </c>
      <c r="L81" s="40">
        <f t="shared" si="45"/>
        <v>7.7959418286160167</v>
      </c>
    </row>
    <row r="82" spans="1:12" x14ac:dyDescent="0.2">
      <c r="A82" t="str">
        <f>A30</f>
        <v>52 Skilled metal, electrical and electronic trades</v>
      </c>
      <c r="B82" s="49">
        <f t="shared" si="44"/>
        <v>1.3167846566394914</v>
      </c>
      <c r="C82" s="44">
        <f t="shared" si="44"/>
        <v>-12.500549807087058</v>
      </c>
      <c r="D82" s="49">
        <f t="shared" si="44"/>
        <v>0.79486872438496725</v>
      </c>
      <c r="E82" s="49">
        <f t="shared" si="44"/>
        <v>-0.35916691397301914</v>
      </c>
      <c r="F82" s="44">
        <f>IF(AND(F$5-D$5 &lt;&gt; 0,F30 &lt;&gt; 0,D30 &lt;&gt; 0),(EXP(LN(F30/D30)/(F$5-D$5))-1)*100,0)</f>
        <v>2.4036004942029621E-2</v>
      </c>
      <c r="H82" s="40">
        <f t="shared" si="45"/>
        <v>27.35537191557032</v>
      </c>
      <c r="I82" s="40">
        <f t="shared" si="45"/>
        <v>29.770151927502347</v>
      </c>
      <c r="J82" s="40">
        <f t="shared" si="45"/>
        <v>30.598661492128628</v>
      </c>
      <c r="K82" s="40">
        <f t="shared" si="45"/>
        <v>29.760069818670765</v>
      </c>
      <c r="L82" s="40">
        <f t="shared" si="45"/>
        <v>27.45997545707219</v>
      </c>
    </row>
    <row r="83" spans="1:12" x14ac:dyDescent="0.2">
      <c r="A83" t="str">
        <f>A31</f>
        <v>53 Skilled construction and building trades</v>
      </c>
      <c r="B83" s="49">
        <f t="shared" si="44"/>
        <v>-3.3000037115472391</v>
      </c>
      <c r="C83" s="44">
        <f t="shared" si="44"/>
        <v>-21.021344636278805</v>
      </c>
      <c r="D83" s="49">
        <f t="shared" si="44"/>
        <v>1.6701983527220188</v>
      </c>
      <c r="E83" s="49">
        <f t="shared" si="44"/>
        <v>0.50236651391852849</v>
      </c>
      <c r="F83" s="44">
        <f>IF(AND(F$5-D$5 &lt;&gt; 0,F31 &lt;&gt; 0,D31 &lt;&gt; 0),(EXP(LN(F31/D31)/(F$5-D$5))-1)*100,0)</f>
        <v>0.89014565899527831</v>
      </c>
      <c r="H83" s="40">
        <f t="shared" si="45"/>
        <v>37.216946872484009</v>
      </c>
      <c r="I83" s="40">
        <f t="shared" si="45"/>
        <v>33.609295135480025</v>
      </c>
      <c r="J83" s="40">
        <f t="shared" si="45"/>
        <v>31.180652117776276</v>
      </c>
      <c r="K83" s="40">
        <f t="shared" si="45"/>
        <v>31.665981002465621</v>
      </c>
      <c r="L83" s="40">
        <f t="shared" si="45"/>
        <v>31.84553340579091</v>
      </c>
    </row>
    <row r="84" spans="1:12" x14ac:dyDescent="0.2">
      <c r="A84" t="str">
        <f>A32</f>
        <v>54 Textiles, printing and other skilled trades</v>
      </c>
      <c r="B84" s="49">
        <f t="shared" si="44"/>
        <v>-7.2239856171663064E-3</v>
      </c>
      <c r="C84" s="44">
        <f t="shared" si="44"/>
        <v>-12.528965672077275</v>
      </c>
      <c r="D84" s="49">
        <f t="shared" si="44"/>
        <v>1.6856799273818002</v>
      </c>
      <c r="E84" s="49">
        <f t="shared" si="44"/>
        <v>0.80990039387951462</v>
      </c>
      <c r="F84" s="44">
        <f>IF(AND(F$5-D$5 &lt;&gt; 0,F32 &lt;&gt; 0,D32 &lt;&gt; 0),(EXP(LN(F32/D32)/(F$5-D$5))-1)*100,0)</f>
        <v>1.1009855973223903</v>
      </c>
      <c r="H84" s="40">
        <f t="shared" si="45"/>
        <v>29.427011468530235</v>
      </c>
      <c r="I84" s="40">
        <f t="shared" si="45"/>
        <v>30.383198623660629</v>
      </c>
      <c r="J84" s="40">
        <f t="shared" si="45"/>
        <v>31.218627714024134</v>
      </c>
      <c r="K84" s="40">
        <f t="shared" si="45"/>
        <v>31.728693696498794</v>
      </c>
      <c r="L84" s="40">
        <f t="shared" si="45"/>
        <v>32.898549308520877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1.4334494983301527</v>
      </c>
      <c r="C86" s="44">
        <f t="shared" si="46"/>
        <v>-5.923536568048327</v>
      </c>
      <c r="D86" s="44">
        <f t="shared" si="46"/>
        <v>0.61417731093107442</v>
      </c>
      <c r="E86" s="44">
        <f t="shared" si="46"/>
        <v>0.52228598757140254</v>
      </c>
      <c r="F86" s="44">
        <f>IF(AND(F$5-D$5 &lt;&gt; 0,F34 &lt;&gt; 0,D34 &lt;&gt; 0),(EXP(LN(F34/D34)/(F$5-D$5))-1)*100,0)</f>
        <v>0.55290709993676135</v>
      </c>
      <c r="H86" s="44">
        <f>(B34/B$51)*100</f>
        <v>6.4402551801853285</v>
      </c>
      <c r="I86" s="44">
        <f>(C34/C$51)*100</f>
        <v>6.3655025760138511</v>
      </c>
      <c r="J86" s="44">
        <f>(D34/D$51)*100</f>
        <v>6.0212949684513486</v>
      </c>
      <c r="K86" s="44">
        <f>(E34/E$51)*100</f>
        <v>5.9653099305775097</v>
      </c>
      <c r="L86" s="44">
        <f>(F34/F$51)*100</f>
        <v>5.9925705385154435</v>
      </c>
    </row>
    <row r="87" spans="1:12" x14ac:dyDescent="0.2">
      <c r="A87" t="str">
        <f>A35</f>
        <v>61 Caring personal service occupations</v>
      </c>
      <c r="B87" s="49">
        <f t="shared" si="46"/>
        <v>1.1496481679867943</v>
      </c>
      <c r="C87" s="44">
        <f t="shared" si="46"/>
        <v>-5.1511871760494206</v>
      </c>
      <c r="D87" s="49">
        <f t="shared" si="46"/>
        <v>1.0833962059948687</v>
      </c>
      <c r="E87" s="49">
        <f t="shared" si="46"/>
        <v>0.47724717265458239</v>
      </c>
      <c r="F87" s="44">
        <f>IF(AND(F$5-D$5 &lt;&gt; 0,F35 &lt;&gt; 0,D35 &lt;&gt; 0),(EXP(LN(F35/D35)/(F$5-D$5))-1)*100,0)</f>
        <v>0.67889190504237806</v>
      </c>
      <c r="H87" s="40">
        <f t="shared" ref="H87:L89" si="47">(B35/B$34)*100</f>
        <v>70.444331079779857</v>
      </c>
      <c r="I87" s="40">
        <f t="shared" si="47"/>
        <v>69.659246990677843</v>
      </c>
      <c r="J87" s="40">
        <f t="shared" si="47"/>
        <v>70.231135804283895</v>
      </c>
      <c r="K87" s="40">
        <f t="shared" si="47"/>
        <v>71.884112378275731</v>
      </c>
      <c r="L87" s="40">
        <f t="shared" si="47"/>
        <v>71.562685607843775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2.3560660210190543</v>
      </c>
      <c r="C88" s="44">
        <f t="shared" si="46"/>
        <v>-9.1745663188893332</v>
      </c>
      <c r="D88" s="49">
        <f t="shared" si="46"/>
        <v>-0.26112586390327763</v>
      </c>
      <c r="E88" s="49">
        <f t="shared" si="46"/>
        <v>0.63579242749083331</v>
      </c>
      <c r="F88" s="44">
        <f>IF(AND(F$5-D$5 &lt;&gt; 0,F36 &lt;&gt; 0,D36 &lt;&gt; 0),(EXP(LN(F36/D36)/(F$5-D$5))-1)*100,0)</f>
        <v>0.3359270395313585</v>
      </c>
      <c r="H88" s="40">
        <f t="shared" si="47"/>
        <v>27.889210604671437</v>
      </c>
      <c r="I88" s="40">
        <f t="shared" si="47"/>
        <v>28.917835629958027</v>
      </c>
      <c r="J88" s="40">
        <f t="shared" si="47"/>
        <v>27.918512945693585</v>
      </c>
      <c r="K88" s="40">
        <f t="shared" si="47"/>
        <v>26.725059923875261</v>
      </c>
      <c r="L88" s="40">
        <f t="shared" si="47"/>
        <v>27.028368457678802</v>
      </c>
    </row>
    <row r="89" spans="1:12" x14ac:dyDescent="0.2">
      <c r="A89" t="str">
        <f>A37</f>
        <v>63 Community and civil enforcement occupations</v>
      </c>
      <c r="B89" s="49">
        <f t="shared" si="46"/>
        <v>-2.4948617823134622</v>
      </c>
      <c r="C89" s="44">
        <f t="shared" si="46"/>
        <v>22.336338169402993</v>
      </c>
      <c r="D89" s="49">
        <f t="shared" si="46"/>
        <v>-4.9695007045726491</v>
      </c>
      <c r="E89" s="49">
        <f t="shared" si="46"/>
        <v>0.65247445154186234</v>
      </c>
      <c r="F89" s="44">
        <f>IF(AND(F$5-D$5 &lt;&gt; 0,F37 &lt;&gt; 0,D37 &lt;&gt; 0),(EXP(LN(F37/D37)/(F$5-D$5))-1)*100,0)</f>
        <v>-1.2575327924184476</v>
      </c>
      <c r="H89" s="40">
        <f t="shared" si="47"/>
        <v>1.6664583155487029</v>
      </c>
      <c r="I89" s="40">
        <f t="shared" si="47"/>
        <v>1.4229173793641237</v>
      </c>
      <c r="J89" s="40">
        <f t="shared" si="47"/>
        <v>1.850351250022525</v>
      </c>
      <c r="K89" s="40">
        <f t="shared" si="47"/>
        <v>1.3908276978490124</v>
      </c>
      <c r="L89" s="40">
        <f t="shared" si="47"/>
        <v>1.4089459344774118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-1.7848654157978538</v>
      </c>
      <c r="C91" s="44">
        <f t="shared" si="48"/>
        <v>-1.6586247024722667</v>
      </c>
      <c r="D91" s="44">
        <f t="shared" si="48"/>
        <v>0.26394845379835719</v>
      </c>
      <c r="E91" s="44">
        <f t="shared" si="48"/>
        <v>-7.6782584771284412E-3</v>
      </c>
      <c r="F91" s="44">
        <f t="shared" ref="F91:F93" si="49">IF(AND(F$5-D$5 &lt;&gt; 0,F39 &lt;&gt; 0,D39 &lt;&gt; 0),(EXP(LN(F39/D39)/(F$5-D$5))-1)*100,0)</f>
        <v>8.2782117190105531E-2</v>
      </c>
      <c r="H91" s="44">
        <f>(B39/B$51)*100</f>
        <v>7.0959885384780295</v>
      </c>
      <c r="I91" s="44">
        <f>(C39/C$51)*100</f>
        <v>6.1649763133313789</v>
      </c>
      <c r="J91" s="44">
        <f>(D39/D$51)*100</f>
        <v>6.095985307257612</v>
      </c>
      <c r="K91" s="44">
        <f>(E39/E$51)*100</f>
        <v>5.9349236459600121</v>
      </c>
      <c r="L91" s="44">
        <f>(F39/F$51)*100</f>
        <v>5.6550733094269789</v>
      </c>
    </row>
    <row r="92" spans="1:12" s="30" customFormat="1" x14ac:dyDescent="0.2">
      <c r="A92" t="str">
        <f>A40</f>
        <v>71 Sales occupations</v>
      </c>
      <c r="B92" s="49">
        <f t="shared" si="48"/>
        <v>-2.7752481975396148</v>
      </c>
      <c r="C92" s="44">
        <f t="shared" si="48"/>
        <v>-2.1785548735408056</v>
      </c>
      <c r="D92" s="49">
        <f t="shared" si="48"/>
        <v>-0.34090142794672706</v>
      </c>
      <c r="E92" s="49">
        <f t="shared" si="48"/>
        <v>-0.23050491133657092</v>
      </c>
      <c r="F92" s="44">
        <f t="shared" si="49"/>
        <v>-0.26731733138788405</v>
      </c>
      <c r="G92"/>
      <c r="H92" s="40">
        <f>(B40/B$34)*100</f>
        <v>88.423192790858678</v>
      </c>
      <c r="I92" s="40">
        <f t="shared" ref="H92:L93" si="50">(C40/C$34)*100</f>
        <v>74.636073710471209</v>
      </c>
      <c r="J92" s="40">
        <f t="shared" si="50"/>
        <v>77.607175297403288</v>
      </c>
      <c r="K92" s="40">
        <f t="shared" si="50"/>
        <v>73.993018975451136</v>
      </c>
      <c r="L92" s="40">
        <f t="shared" si="50"/>
        <v>68.634887652488743</v>
      </c>
    </row>
    <row r="93" spans="1:12" s="30" customFormat="1" x14ac:dyDescent="0.2">
      <c r="A93" t="str">
        <f>A41</f>
        <v>72 Customer service occupations</v>
      </c>
      <c r="B93" s="49">
        <f t="shared" si="48"/>
        <v>1.9597595814831781</v>
      </c>
      <c r="C93" s="44">
        <f t="shared" si="48"/>
        <v>8.8293017216645175E-2</v>
      </c>
      <c r="D93" s="49">
        <f t="shared" si="48"/>
        <v>2.1537474334939022</v>
      </c>
      <c r="E93" s="49">
        <f t="shared" si="48"/>
        <v>0.61478038423041781</v>
      </c>
      <c r="F93" s="44">
        <f t="shared" si="49"/>
        <v>1.1251759041764453</v>
      </c>
      <c r="G93"/>
      <c r="H93" s="40">
        <f t="shared" si="50"/>
        <v>21.758598767807964</v>
      </c>
      <c r="I93" s="40">
        <f t="shared" si="50"/>
        <v>22.213723139221617</v>
      </c>
      <c r="J93" s="40">
        <f t="shared" si="50"/>
        <v>23.633261173449007</v>
      </c>
      <c r="K93" s="40">
        <f t="shared" si="50"/>
        <v>25.497597858022324</v>
      </c>
      <c r="L93" s="40">
        <f t="shared" si="50"/>
        <v>25.733184831275885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2.509403126459242</v>
      </c>
      <c r="C95" s="44">
        <f t="shared" si="51"/>
        <v>-10.56142997055588</v>
      </c>
      <c r="D95" s="44">
        <f t="shared" si="51"/>
        <v>1.4613824347989635</v>
      </c>
      <c r="E95" s="44">
        <f t="shared" si="51"/>
        <v>-0.1480109203632396</v>
      </c>
      <c r="F95" s="44">
        <f>IF(AND(F$5-D$5 &lt;&gt; 0,F43 &lt;&gt; 0,D43 &lt;&gt; 0),(EXP(LN(F43/D43)/(F$5-D$5))-1)*100,0)</f>
        <v>0.38559685844570257</v>
      </c>
      <c r="H95" s="44">
        <f>(B43/B$51)*100</f>
        <v>3.9027733005163268</v>
      </c>
      <c r="I95" s="44">
        <f>(C43/C$51)*100</f>
        <v>4.023768505229838</v>
      </c>
      <c r="J95" s="44">
        <f>(D43/D$51)*100</f>
        <v>3.6185456483326273</v>
      </c>
      <c r="K95" s="44">
        <f>(E43/E$51)*100</f>
        <v>3.7383945949334856</v>
      </c>
      <c r="L95" s="44">
        <f>(F43/F$51)*100</f>
        <v>3.5124400806722571</v>
      </c>
    </row>
    <row r="96" spans="1:12" x14ac:dyDescent="0.2">
      <c r="A96" t="str">
        <f>A44</f>
        <v>81 Process, plant and machine operatives</v>
      </c>
      <c r="B96" s="49">
        <f t="shared" si="51"/>
        <v>-1.0521484519960378</v>
      </c>
      <c r="C96" s="44">
        <f t="shared" si="51"/>
        <v>-7.8477015079696404</v>
      </c>
      <c r="D96" s="49">
        <f t="shared" si="51"/>
        <v>2.022081379065277</v>
      </c>
      <c r="E96" s="49">
        <f t="shared" si="51"/>
        <v>0.59157540689169785</v>
      </c>
      <c r="F96" s="44">
        <f>IF(AND(F$5-D$5 &lt;&gt; 0,F44 &lt;&gt; 0,D44 &lt;&gt; 0),(EXP(LN(F44/D44)/(F$5-D$5))-1)*100,0)</f>
        <v>1.0661680737062085</v>
      </c>
      <c r="H96" s="40">
        <f>(B44/B$43)*100</f>
        <v>16.277764014421898</v>
      </c>
      <c r="I96" s="40">
        <f t="shared" ref="H96:L97" si="52">(C44/C$43)*100</f>
        <v>14.130756220822569</v>
      </c>
      <c r="J96" s="40">
        <f t="shared" si="52"/>
        <v>14.559508998753717</v>
      </c>
      <c r="K96" s="40">
        <f t="shared" si="52"/>
        <v>14.966275982062346</v>
      </c>
      <c r="L96" s="40">
        <f t="shared" si="52"/>
        <v>16.112489322325938</v>
      </c>
    </row>
    <row r="97" spans="1:12" x14ac:dyDescent="0.2">
      <c r="A97" t="str">
        <f>A45</f>
        <v>82 Transport and mobile machine drivers and operatives</v>
      </c>
      <c r="B97" s="49">
        <f t="shared" si="51"/>
        <v>3.1603744109156562</v>
      </c>
      <c r="C97" s="44">
        <f t="shared" si="51"/>
        <v>-11.008004712181974</v>
      </c>
      <c r="D97" s="49">
        <f t="shared" si="51"/>
        <v>1.3645900146045831</v>
      </c>
      <c r="E97" s="49">
        <f t="shared" si="51"/>
        <v>-0.28343002313535592</v>
      </c>
      <c r="F97" s="44">
        <f>IF(AND(F$5-D$5 &lt;&gt; 0,F45 &lt;&gt; 0,D45 &lt;&gt; 0),(EXP(LN(F45/D45)/(F$5-D$5))-1)*100,0)</f>
        <v>0.26291115170560264</v>
      </c>
      <c r="H97" s="40">
        <f t="shared" si="52"/>
        <v>83.722235985578095</v>
      </c>
      <c r="I97" s="40">
        <f t="shared" si="52"/>
        <v>85.869243779177424</v>
      </c>
      <c r="J97" s="40">
        <f t="shared" si="52"/>
        <v>85.440491001246272</v>
      </c>
      <c r="K97" s="40">
        <f t="shared" si="52"/>
        <v>85.033724017937658</v>
      </c>
      <c r="L97" s="40">
        <f t="shared" si="52"/>
        <v>83.887510677674058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1.1149891629616882</v>
      </c>
      <c r="C99" s="44">
        <f t="shared" si="53"/>
        <v>-8.4722229335153045</v>
      </c>
      <c r="D99" s="44">
        <f t="shared" si="53"/>
        <v>-2.600453533313507E-2</v>
      </c>
      <c r="E99" s="44">
        <f t="shared" si="53"/>
        <v>-8.2580492359130009E-2</v>
      </c>
      <c r="F99" s="44">
        <f>IF(AND(F$5-D$5 &lt;&gt; 0,F47 &lt;&gt; 0,D47 &lt;&gt; 0),(EXP(LN(F47/D47)/(F$5-D$5))-1)*100,0)</f>
        <v>-6.3725398324931959E-2</v>
      </c>
      <c r="H99" s="44">
        <f>(B47/B$51)*100</f>
        <v>9.7935275662838492</v>
      </c>
      <c r="I99" s="44">
        <f>(C47/C$51)*100</f>
        <v>9.5588611079338826</v>
      </c>
      <c r="J99" s="44">
        <f>(D47/D$51)*100</f>
        <v>8.7970140935720327</v>
      </c>
      <c r="K99" s="44">
        <f>(E47/E$51)*100</f>
        <v>8.4414633746573884</v>
      </c>
      <c r="L99" s="44">
        <f>(F47/F$51)*100</f>
        <v>7.9833728401832795</v>
      </c>
    </row>
    <row r="100" spans="1:12" x14ac:dyDescent="0.2">
      <c r="A100" t="str">
        <f>A48</f>
        <v>91 Elementary trades and related occupations</v>
      </c>
      <c r="B100" s="49">
        <f t="shared" si="53"/>
        <v>-2.4193102170528946</v>
      </c>
      <c r="C100" s="44">
        <f t="shared" si="53"/>
        <v>-10.937901998021516</v>
      </c>
      <c r="D100" s="49">
        <f t="shared" si="53"/>
        <v>14.298340360966776</v>
      </c>
      <c r="E100" s="49">
        <f t="shared" si="53"/>
        <v>1.1303339021452308</v>
      </c>
      <c r="F100" s="44">
        <f>IF(AND(F$5-D$5 &lt;&gt; 0,F48 &lt;&gt; 0,D48 &lt;&gt; 0),(EXP(LN(F48/D48)/(F$5-D$5))-1)*100,0)</f>
        <v>5.3418486540248056</v>
      </c>
      <c r="H100" s="40">
        <f t="shared" ref="H100:L101" si="54">(B48/B$47)*100</f>
        <v>8.0766313349824532</v>
      </c>
      <c r="I100" s="40">
        <f t="shared" si="54"/>
        <v>7.0052499545529443</v>
      </c>
      <c r="J100" s="40">
        <f t="shared" si="54"/>
        <v>6.8165345862989151</v>
      </c>
      <c r="K100" s="40">
        <f t="shared" si="54"/>
        <v>13.314596795050972</v>
      </c>
      <c r="L100" s="40">
        <f t="shared" si="54"/>
        <v>15.022089242124318</v>
      </c>
    </row>
    <row r="101" spans="1:12" x14ac:dyDescent="0.2">
      <c r="A101" t="str">
        <f>A49</f>
        <v>92 Elementary administration and service occupations</v>
      </c>
      <c r="B101" s="49">
        <f t="shared" si="53"/>
        <v>1.4083379156811349</v>
      </c>
      <c r="C101" s="44">
        <f t="shared" si="53"/>
        <v>-8.2864845112265773</v>
      </c>
      <c r="D101" s="49">
        <f t="shared" si="53"/>
        <v>-1.4609270188490231</v>
      </c>
      <c r="E101" s="49">
        <f t="shared" si="53"/>
        <v>-0.28116021633494137</v>
      </c>
      <c r="F101" s="44">
        <f>IF(AND(F$5-D$5 &lt;&gt; 0,F49 &lt;&gt; 0,D49 &lt;&gt; 0),(EXP(LN(F49/D49)/(F$5-D$5))-1)*100,0)</f>
        <v>-0.67597695175269923</v>
      </c>
      <c r="H101" s="40">
        <f t="shared" si="54"/>
        <v>91.923368665017549</v>
      </c>
      <c r="I101" s="40">
        <f t="shared" si="54"/>
        <v>92.994750045447049</v>
      </c>
      <c r="J101" s="40">
        <f t="shared" si="54"/>
        <v>93.183465413701086</v>
      </c>
      <c r="K101" s="40">
        <f t="shared" si="54"/>
        <v>86.685403204949026</v>
      </c>
      <c r="L101" s="40">
        <f t="shared" si="54"/>
        <v>84.977910757875691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1.7299402345130499</v>
      </c>
      <c r="C103" s="206">
        <f t="shared" ref="C103" si="56">IF(AND(D$5-C$5 &lt;&gt; 0,D51 &lt;&gt; 0,C51 &lt;&gt; 0),(EXP(LN(D51/C51)/(D$5-C$5))-1)*100,0)</f>
        <v>-0.54565115045651646</v>
      </c>
      <c r="D103" s="50">
        <f>IF(AND(E$5-D$5 &lt;&gt; 0,E51 &lt;&gt; 0,D51 &lt;&gt; 0),(EXP(LN(E51/D51)/(E$5-D$5))-1)*100,0)</f>
        <v>0.80232715726484827</v>
      </c>
      <c r="E103" s="50">
        <f>IF(AND(F$5-E$5 &lt;&gt; 0,F51 &lt;&gt; 0,E51 &lt;&gt; 0),(EXP(LN(F51/E51)/(F$5-E$5))-1)*100,0)</f>
        <v>0.4764638410243105</v>
      </c>
      <c r="F103" s="206">
        <f>IF(AND(F$5-D$5 &lt;&gt; 0,F51 &lt;&gt; 0,D51 &lt;&gt; 0),(EXP(LN(F51/D51)/(F$5-D$5))-1)*100,0)</f>
        <v>0.5849677316024593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150.03947753585325</v>
      </c>
      <c r="C9" s="330">
        <v>289.96481379872694</v>
      </c>
      <c r="D9" s="330">
        <f>SUM(B9:C9)</f>
        <v>440.00429133458022</v>
      </c>
      <c r="E9" s="331"/>
      <c r="F9" s="330">
        <v>194.98712465265976</v>
      </c>
      <c r="G9" s="330">
        <v>333.74194144273446</v>
      </c>
      <c r="H9" s="330">
        <f>SUM(F9:G9)</f>
        <v>528.72906609539427</v>
      </c>
      <c r="I9" s="331"/>
      <c r="J9" s="330">
        <v>218.51404867653093</v>
      </c>
      <c r="K9" s="330">
        <v>305.25302467153165</v>
      </c>
      <c r="L9" s="330">
        <f>SUM(J9:K9)</f>
        <v>523.76707334806258</v>
      </c>
      <c r="M9" s="236"/>
      <c r="N9" s="328">
        <f>IF(B9&gt;0,(EXP(LN(F9/B9)/($F$6-$B$6))-1)*100,0)</f>
        <v>5.3804571806237433</v>
      </c>
      <c r="O9" s="328">
        <f>IF(F9&gt;0,(EXP(LN(J9/F9)/($J$6-$F$6))-1)*100,0)</f>
        <v>0.76233629590187757</v>
      </c>
      <c r="P9" s="328"/>
      <c r="Q9" s="328">
        <f>IF(C9&gt;0,(EXP(LN(G9/C9)/($F$6-$B$6))-1)*100,0)</f>
        <v>2.8520843686876907</v>
      </c>
      <c r="R9" s="328">
        <f>IF(G9&gt;0,(EXP(LN(K9/G9)/($J$6-$F$6))-1)*100,0)</f>
        <v>-0.59308123608902141</v>
      </c>
      <c r="S9" s="327"/>
      <c r="T9" s="328">
        <f>IF(D9&gt;0,(EXP(LN(H9/D9)/($F$6-$B$6))-1)*100,0)</f>
        <v>3.7421524964956321</v>
      </c>
      <c r="U9" s="328">
        <f>IF(H9&gt;0,(EXP(LN(L9/H9)/($J$6-$F$6))-1)*100,0)</f>
        <v>-6.2840708849654092E-2</v>
      </c>
    </row>
    <row r="10" spans="1:21" x14ac:dyDescent="0.2">
      <c r="A10" s="329" t="str">
        <f>name!D5</f>
        <v>12 Other managers and proprietors</v>
      </c>
      <c r="B10" s="330">
        <v>69.774542005846826</v>
      </c>
      <c r="C10" s="330">
        <v>117.17176789159008</v>
      </c>
      <c r="D10" s="330">
        <f t="shared" ref="D10:D33" si="0">SUM(B10:C10)</f>
        <v>186.94630989743689</v>
      </c>
      <c r="E10" s="331"/>
      <c r="F10" s="330">
        <v>76.687392551347727</v>
      </c>
      <c r="G10" s="330">
        <v>122.02463073563624</v>
      </c>
      <c r="H10" s="330">
        <f t="shared" ref="H10:H33" si="1">SUM(F10:G10)</f>
        <v>198.71202328698396</v>
      </c>
      <c r="I10" s="331"/>
      <c r="J10" s="330">
        <v>76.256596639012074</v>
      </c>
      <c r="K10" s="330">
        <v>154.49197087059923</v>
      </c>
      <c r="L10" s="330">
        <f t="shared" ref="L10:L33" si="2">SUM(J10:K10)</f>
        <v>230.74856750961129</v>
      </c>
      <c r="M10" s="236"/>
      <c r="N10" s="328">
        <f t="shared" ref="N10:N36" si="3">IF(B10&gt;0,(EXP(LN(F10/B10)/($F$6-$B$6))-1)*100,0)</f>
        <v>1.907323502603675</v>
      </c>
      <c r="O10" s="328">
        <f t="shared" ref="O10:O34" si="4">IF(F10&gt;0,(EXP(LN(J10/F10)/($J$6-$F$6))-1)*100,0)</f>
        <v>-3.7548923977992477E-2</v>
      </c>
      <c r="P10" s="328"/>
      <c r="Q10" s="328">
        <f t="shared" ref="Q10:Q34" si="5">IF(C10&gt;0,(EXP(LN(G10/C10)/($F$6-$B$6))-1)*100,0)</f>
        <v>0.81494183569517098</v>
      </c>
      <c r="R10" s="328">
        <f t="shared" ref="R10:R34" si="6">IF(G10&gt;0,(EXP(LN(K10/G10)/($J$6-$F$6))-1)*100,0)</f>
        <v>1.5852282546974239</v>
      </c>
      <c r="S10" s="327"/>
      <c r="T10" s="328">
        <f t="shared" ref="T10:T34" si="7">IF(D10&gt;0,(EXP(LN(H10/D10)/($F$6-$B$6))-1)*100,0)</f>
        <v>1.2281848931459116</v>
      </c>
      <c r="U10" s="328">
        <f t="shared" ref="U10:U34" si="8">IF(H10&gt;0,(EXP(LN(L10/H10)/($J$6-$F$6))-1)*100,0)</f>
        <v>1.0014614476814732</v>
      </c>
    </row>
    <row r="11" spans="1:21" x14ac:dyDescent="0.2">
      <c r="A11" s="329" t="str">
        <f>name!D6</f>
        <v>21 Science, research, engineering and technology professionals</v>
      </c>
      <c r="B11" s="330">
        <v>91.515226656695845</v>
      </c>
      <c r="C11" s="330">
        <v>250.30742753161056</v>
      </c>
      <c r="D11" s="330">
        <f t="shared" si="0"/>
        <v>341.82265418830639</v>
      </c>
      <c r="E11" s="331"/>
      <c r="F11" s="330">
        <v>125.81404706384436</v>
      </c>
      <c r="G11" s="330">
        <v>297.87455821128032</v>
      </c>
      <c r="H11" s="330">
        <f t="shared" si="1"/>
        <v>423.6886052751247</v>
      </c>
      <c r="I11" s="331"/>
      <c r="J11" s="330">
        <v>202.45091896991485</v>
      </c>
      <c r="K11" s="330">
        <v>416.09951400269387</v>
      </c>
      <c r="L11" s="330">
        <f t="shared" si="2"/>
        <v>618.55043297260875</v>
      </c>
      <c r="M11" s="236"/>
      <c r="N11" s="328">
        <f t="shared" si="3"/>
        <v>6.5729910078479614</v>
      </c>
      <c r="O11" s="328">
        <f t="shared" si="4"/>
        <v>3.2221042011760348</v>
      </c>
      <c r="P11" s="328"/>
      <c r="Q11" s="328">
        <f t="shared" si="5"/>
        <v>3.5408998149751847</v>
      </c>
      <c r="R11" s="328">
        <f t="shared" si="6"/>
        <v>2.2533597291223506</v>
      </c>
      <c r="S11" s="327"/>
      <c r="T11" s="328">
        <f t="shared" si="7"/>
        <v>4.3876662659042109</v>
      </c>
      <c r="U11" s="328">
        <f t="shared" si="8"/>
        <v>2.554618186466473</v>
      </c>
    </row>
    <row r="12" spans="1:21" x14ac:dyDescent="0.2">
      <c r="A12" s="329" t="str">
        <f>name!D7</f>
        <v>22 Health professionals</v>
      </c>
      <c r="B12" s="330">
        <v>195.30222229069562</v>
      </c>
      <c r="C12" s="330">
        <v>58.42292197444511</v>
      </c>
      <c r="D12" s="330">
        <f t="shared" si="0"/>
        <v>253.72514426514073</v>
      </c>
      <c r="E12" s="331"/>
      <c r="F12" s="330">
        <v>208.54265746073051</v>
      </c>
      <c r="G12" s="330">
        <v>81.990532187893848</v>
      </c>
      <c r="H12" s="330">
        <f t="shared" si="1"/>
        <v>290.53318964862433</v>
      </c>
      <c r="I12" s="331"/>
      <c r="J12" s="330">
        <v>202.95585586284457</v>
      </c>
      <c r="K12" s="330">
        <v>83.511288944482402</v>
      </c>
      <c r="L12" s="330">
        <f t="shared" si="2"/>
        <v>286.46714480732697</v>
      </c>
      <c r="M12" s="236"/>
      <c r="N12" s="328">
        <f t="shared" si="3"/>
        <v>1.3205511832945271</v>
      </c>
      <c r="O12" s="328">
        <f t="shared" si="4"/>
        <v>-0.1808703378367138</v>
      </c>
      <c r="P12" s="328"/>
      <c r="Q12" s="328">
        <f t="shared" si="5"/>
        <v>7.0128883850984147</v>
      </c>
      <c r="R12" s="328">
        <f t="shared" si="6"/>
        <v>0.12259535463310378</v>
      </c>
      <c r="S12" s="327"/>
      <c r="T12" s="328">
        <f t="shared" si="7"/>
        <v>2.7463608851389543</v>
      </c>
      <c r="U12" s="328">
        <f t="shared" si="8"/>
        <v>-9.3915658806220659E-2</v>
      </c>
    </row>
    <row r="13" spans="1:21" x14ac:dyDescent="0.2">
      <c r="A13" s="329" t="str">
        <f>name!D8</f>
        <v>23 Teaching and other educational professionals</v>
      </c>
      <c r="B13" s="330">
        <v>228.84014420093288</v>
      </c>
      <c r="C13" s="330">
        <v>114.07364137131928</v>
      </c>
      <c r="D13" s="330">
        <f t="shared" si="0"/>
        <v>342.91378557225215</v>
      </c>
      <c r="E13" s="331"/>
      <c r="F13" s="330">
        <v>249.78204469044684</v>
      </c>
      <c r="G13" s="330">
        <v>121.82124138054347</v>
      </c>
      <c r="H13" s="330">
        <f t="shared" si="1"/>
        <v>371.60328607099029</v>
      </c>
      <c r="I13" s="331"/>
      <c r="J13" s="330">
        <v>250.62916052395136</v>
      </c>
      <c r="K13" s="330">
        <v>132.18855135379175</v>
      </c>
      <c r="L13" s="330">
        <f t="shared" si="2"/>
        <v>382.81771187774314</v>
      </c>
      <c r="M13" s="236"/>
      <c r="N13" s="328">
        <f t="shared" si="3"/>
        <v>1.7667255164117712</v>
      </c>
      <c r="O13" s="328">
        <f t="shared" si="4"/>
        <v>2.2573761826860661E-2</v>
      </c>
      <c r="P13" s="328"/>
      <c r="Q13" s="328">
        <f t="shared" si="5"/>
        <v>1.3228840769959449</v>
      </c>
      <c r="R13" s="328">
        <f t="shared" si="6"/>
        <v>0.54598232758602538</v>
      </c>
      <c r="S13" s="327"/>
      <c r="T13" s="328">
        <f t="shared" si="7"/>
        <v>1.6199367413959109</v>
      </c>
      <c r="U13" s="328">
        <f t="shared" si="8"/>
        <v>0.19841042583426116</v>
      </c>
    </row>
    <row r="14" spans="1:21" x14ac:dyDescent="0.2">
      <c r="A14" s="329" t="str">
        <f>name!D9</f>
        <v>24 Business, media and public service professionals</v>
      </c>
      <c r="B14" s="330">
        <v>245.52320686457057</v>
      </c>
      <c r="C14" s="330">
        <v>334.03858654223916</v>
      </c>
      <c r="D14" s="330">
        <f t="shared" si="0"/>
        <v>579.56179340680978</v>
      </c>
      <c r="E14" s="331"/>
      <c r="F14" s="330">
        <v>327.92395519114035</v>
      </c>
      <c r="G14" s="330">
        <v>404.05365938966196</v>
      </c>
      <c r="H14" s="330">
        <f t="shared" si="1"/>
        <v>731.97761458080231</v>
      </c>
      <c r="I14" s="331"/>
      <c r="J14" s="330">
        <v>385.09036067398114</v>
      </c>
      <c r="K14" s="330">
        <v>469.14035296088025</v>
      </c>
      <c r="L14" s="330">
        <f t="shared" si="2"/>
        <v>854.23071363486133</v>
      </c>
      <c r="M14" s="236"/>
      <c r="N14" s="328">
        <f t="shared" si="3"/>
        <v>5.9585774700363192</v>
      </c>
      <c r="O14" s="328">
        <f t="shared" si="4"/>
        <v>1.0770675381861938</v>
      </c>
      <c r="P14" s="328"/>
      <c r="Q14" s="328">
        <f t="shared" si="5"/>
        <v>3.8791725057515825</v>
      </c>
      <c r="R14" s="328">
        <f t="shared" si="6"/>
        <v>1.0006688343897174</v>
      </c>
      <c r="S14" s="327"/>
      <c r="T14" s="328">
        <f t="shared" si="7"/>
        <v>4.7802934469453273</v>
      </c>
      <c r="U14" s="328">
        <f t="shared" si="8"/>
        <v>1.0349952803422324</v>
      </c>
    </row>
    <row r="15" spans="1:21" x14ac:dyDescent="0.2">
      <c r="A15" s="329" t="str">
        <f>name!D10</f>
        <v>31 Science, engineering and technology associate professionals</v>
      </c>
      <c r="B15" s="330">
        <v>27.780885259210404</v>
      </c>
      <c r="C15" s="330">
        <v>54.230133401860975</v>
      </c>
      <c r="D15" s="330">
        <f t="shared" si="0"/>
        <v>82.011018661071375</v>
      </c>
      <c r="E15" s="331"/>
      <c r="F15" s="330">
        <v>36.152883465714446</v>
      </c>
      <c r="G15" s="330">
        <v>68.682876470610083</v>
      </c>
      <c r="H15" s="330">
        <f t="shared" si="1"/>
        <v>104.83575993632454</v>
      </c>
      <c r="I15" s="331"/>
      <c r="J15" s="330">
        <v>46.380409858301405</v>
      </c>
      <c r="K15" s="330">
        <v>65.94852430644346</v>
      </c>
      <c r="L15" s="330">
        <f t="shared" si="2"/>
        <v>112.32893416474487</v>
      </c>
      <c r="M15" s="236"/>
      <c r="N15" s="328">
        <f t="shared" si="3"/>
        <v>5.409407478315198</v>
      </c>
      <c r="O15" s="328">
        <f t="shared" si="4"/>
        <v>1.674671063798705</v>
      </c>
      <c r="P15" s="328"/>
      <c r="Q15" s="328">
        <f t="shared" si="5"/>
        <v>4.8386839361314271</v>
      </c>
      <c r="R15" s="328">
        <f t="shared" si="6"/>
        <v>-0.27046966593003985</v>
      </c>
      <c r="S15" s="327"/>
      <c r="T15" s="328">
        <f t="shared" si="7"/>
        <v>5.0334058433994189</v>
      </c>
      <c r="U15" s="328">
        <f t="shared" si="8"/>
        <v>0.46130437924141177</v>
      </c>
    </row>
    <row r="16" spans="1:21" x14ac:dyDescent="0.2">
      <c r="A16" s="329" t="str">
        <f>name!D11</f>
        <v>32 Health and social care associate professionals</v>
      </c>
      <c r="B16" s="330">
        <v>71.940726626965102</v>
      </c>
      <c r="C16" s="330">
        <v>24.815604076254228</v>
      </c>
      <c r="D16" s="330">
        <f t="shared" si="0"/>
        <v>96.756330703219334</v>
      </c>
      <c r="E16" s="331"/>
      <c r="F16" s="330">
        <v>79.490877067234493</v>
      </c>
      <c r="G16" s="330">
        <v>29.990018406111901</v>
      </c>
      <c r="H16" s="330">
        <f t="shared" si="1"/>
        <v>109.48089547334639</v>
      </c>
      <c r="I16" s="331"/>
      <c r="J16" s="330">
        <v>147.9011547062147</v>
      </c>
      <c r="K16" s="330">
        <v>42.469250058353708</v>
      </c>
      <c r="L16" s="330">
        <f t="shared" si="2"/>
        <v>190.37040476456841</v>
      </c>
      <c r="M16" s="236"/>
      <c r="N16" s="328">
        <f t="shared" si="3"/>
        <v>2.0160476176434905</v>
      </c>
      <c r="O16" s="328">
        <f t="shared" si="4"/>
        <v>4.2262114430141828</v>
      </c>
      <c r="P16" s="328"/>
      <c r="Q16" s="328">
        <f t="shared" si="5"/>
        <v>3.8604921403028181</v>
      </c>
      <c r="R16" s="328">
        <f t="shared" si="6"/>
        <v>2.346546003215777</v>
      </c>
      <c r="S16" s="327"/>
      <c r="T16" s="328">
        <f t="shared" si="7"/>
        <v>2.5018703781412022</v>
      </c>
      <c r="U16" s="328">
        <f t="shared" si="8"/>
        <v>3.7569999913491525</v>
      </c>
    </row>
    <row r="17" spans="1:21" x14ac:dyDescent="0.2">
      <c r="A17" s="329" t="str">
        <f>name!D12</f>
        <v>33 Protective service occupations</v>
      </c>
      <c r="B17" s="330">
        <v>15.936275511957492</v>
      </c>
      <c r="C17" s="330">
        <v>51.38979074244525</v>
      </c>
      <c r="D17" s="330">
        <f t="shared" si="0"/>
        <v>67.326066254402747</v>
      </c>
      <c r="E17" s="331"/>
      <c r="F17" s="330">
        <v>20.297768219292465</v>
      </c>
      <c r="G17" s="330">
        <v>56.142228637023493</v>
      </c>
      <c r="H17" s="330">
        <f t="shared" si="1"/>
        <v>76.439996856315958</v>
      </c>
      <c r="I17" s="331"/>
      <c r="J17" s="330">
        <v>23.001447317627971</v>
      </c>
      <c r="K17" s="330">
        <v>44.875648109001254</v>
      </c>
      <c r="L17" s="330">
        <f t="shared" si="2"/>
        <v>67.877095426629225</v>
      </c>
      <c r="M17" s="236"/>
      <c r="N17" s="328">
        <f t="shared" si="3"/>
        <v>4.9572134473250262</v>
      </c>
      <c r="O17" s="328">
        <f t="shared" si="4"/>
        <v>0.83712580355594923</v>
      </c>
      <c r="P17" s="328"/>
      <c r="Q17" s="328">
        <f t="shared" si="5"/>
        <v>1.7847138072695889</v>
      </c>
      <c r="R17" s="328">
        <f t="shared" si="6"/>
        <v>-1.4821922932872322</v>
      </c>
      <c r="S17" s="327"/>
      <c r="T17" s="328">
        <f t="shared" si="7"/>
        <v>2.5716836100240004</v>
      </c>
      <c r="U17" s="328">
        <f t="shared" si="8"/>
        <v>-0.78892107696317826</v>
      </c>
    </row>
    <row r="18" spans="1:21" x14ac:dyDescent="0.2">
      <c r="A18" s="329" t="str">
        <f>name!D13</f>
        <v>34 Culture, media and sports occupations</v>
      </c>
      <c r="B18" s="330">
        <v>95.231378189589108</v>
      </c>
      <c r="C18" s="330">
        <v>128.33417735778923</v>
      </c>
      <c r="D18" s="330">
        <f t="shared" si="0"/>
        <v>223.56555554737832</v>
      </c>
      <c r="E18" s="331"/>
      <c r="F18" s="330">
        <v>114.24247601164726</v>
      </c>
      <c r="G18" s="330">
        <v>131.09364366777774</v>
      </c>
      <c r="H18" s="330">
        <f t="shared" si="1"/>
        <v>245.336119679425</v>
      </c>
      <c r="I18" s="331"/>
      <c r="J18" s="330">
        <v>123.15401884280067</v>
      </c>
      <c r="K18" s="330">
        <v>129.97052845756423</v>
      </c>
      <c r="L18" s="330">
        <f t="shared" si="2"/>
        <v>253.1245473003649</v>
      </c>
      <c r="M18" s="236"/>
      <c r="N18" s="328">
        <f t="shared" si="3"/>
        <v>3.7073429576609751</v>
      </c>
      <c r="O18" s="328">
        <f t="shared" si="4"/>
        <v>0.50200642187465672</v>
      </c>
      <c r="P18" s="327"/>
      <c r="Q18" s="328">
        <f t="shared" si="5"/>
        <v>0.42639212685058325</v>
      </c>
      <c r="R18" s="328">
        <f t="shared" si="6"/>
        <v>-5.7344780949641905E-2</v>
      </c>
      <c r="S18" s="327"/>
      <c r="T18" s="328">
        <f t="shared" si="7"/>
        <v>1.8758674706184308</v>
      </c>
      <c r="U18" s="328">
        <f t="shared" si="8"/>
        <v>0.20856694577648938</v>
      </c>
    </row>
    <row r="19" spans="1:21" x14ac:dyDescent="0.2">
      <c r="A19" s="329" t="str">
        <f>name!D14</f>
        <v>35 Business and public service associate professionals</v>
      </c>
      <c r="B19" s="330">
        <v>232.05253119112936</v>
      </c>
      <c r="C19" s="330">
        <v>271.98286883818417</v>
      </c>
      <c r="D19" s="330">
        <f t="shared" si="0"/>
        <v>504.03540002931356</v>
      </c>
      <c r="E19" s="331"/>
      <c r="F19" s="330">
        <v>256.33708298250718</v>
      </c>
      <c r="G19" s="330">
        <v>293.94870925336431</v>
      </c>
      <c r="H19" s="330">
        <f t="shared" si="1"/>
        <v>550.28579223587144</v>
      </c>
      <c r="I19" s="331"/>
      <c r="J19" s="330">
        <v>286.02944846884463</v>
      </c>
      <c r="K19" s="330">
        <v>309.43229922063455</v>
      </c>
      <c r="L19" s="330">
        <f t="shared" si="2"/>
        <v>595.46174768947913</v>
      </c>
      <c r="M19" s="236"/>
      <c r="N19" s="328">
        <f t="shared" si="3"/>
        <v>2.0105350772231745</v>
      </c>
      <c r="O19" s="328">
        <f t="shared" si="4"/>
        <v>0.73335237667717657</v>
      </c>
      <c r="P19" s="327"/>
      <c r="Q19" s="328">
        <f t="shared" si="5"/>
        <v>1.5654510229122121</v>
      </c>
      <c r="R19" s="328">
        <f t="shared" si="6"/>
        <v>0.34281314463864287</v>
      </c>
      <c r="S19" s="327"/>
      <c r="T19" s="328">
        <f t="shared" si="7"/>
        <v>1.7713304617419823</v>
      </c>
      <c r="U19" s="328">
        <f t="shared" si="8"/>
        <v>0.52738169110073674</v>
      </c>
    </row>
    <row r="20" spans="1:21" x14ac:dyDescent="0.2">
      <c r="A20" s="329" t="str">
        <f>name!D15</f>
        <v>41 Administrative occupations</v>
      </c>
      <c r="B20" s="330">
        <v>295.3238796101021</v>
      </c>
      <c r="C20" s="330">
        <v>105.26914042057697</v>
      </c>
      <c r="D20" s="330">
        <f t="shared" si="0"/>
        <v>400.5930200306791</v>
      </c>
      <c r="E20" s="331"/>
      <c r="F20" s="330">
        <v>284.767676582391</v>
      </c>
      <c r="G20" s="330">
        <v>118.26787381157868</v>
      </c>
      <c r="H20" s="330">
        <f t="shared" si="1"/>
        <v>403.03555039396969</v>
      </c>
      <c r="I20" s="331"/>
      <c r="J20" s="330">
        <v>270.10654022602517</v>
      </c>
      <c r="K20" s="330">
        <v>127.21906422444872</v>
      </c>
      <c r="L20" s="330">
        <f t="shared" si="2"/>
        <v>397.32560445047386</v>
      </c>
      <c r="M20" s="236"/>
      <c r="N20" s="328">
        <f t="shared" si="3"/>
        <v>-0.72533611024272471</v>
      </c>
      <c r="O20" s="328">
        <f t="shared" si="4"/>
        <v>-0.35176122122123621</v>
      </c>
      <c r="P20" s="327"/>
      <c r="Q20" s="328">
        <f t="shared" si="5"/>
        <v>2.3559615562842806</v>
      </c>
      <c r="R20" s="328">
        <f t="shared" si="6"/>
        <v>0.48757377107657707</v>
      </c>
      <c r="S20" s="327"/>
      <c r="T20" s="328">
        <f t="shared" si="7"/>
        <v>0.12164939574055289</v>
      </c>
      <c r="U20" s="328">
        <f t="shared" si="8"/>
        <v>-9.507920805992276E-2</v>
      </c>
    </row>
    <row r="21" spans="1:21" x14ac:dyDescent="0.2">
      <c r="A21" s="329" t="str">
        <f>name!D16</f>
        <v>42 Secretarial and related occupations</v>
      </c>
      <c r="B21" s="330">
        <v>96.586801235917591</v>
      </c>
      <c r="C21" s="330">
        <v>5.4041325626797594</v>
      </c>
      <c r="D21" s="330">
        <f t="shared" si="0"/>
        <v>101.99093379859735</v>
      </c>
      <c r="E21" s="331"/>
      <c r="F21" s="330">
        <v>84.505305903027434</v>
      </c>
      <c r="G21" s="330">
        <v>4.1145547427843718</v>
      </c>
      <c r="H21" s="330">
        <f t="shared" si="1"/>
        <v>88.619860645811812</v>
      </c>
      <c r="I21" s="331"/>
      <c r="J21" s="330">
        <v>63.71736176793091</v>
      </c>
      <c r="K21" s="330">
        <v>3.8799920467426094</v>
      </c>
      <c r="L21" s="330">
        <f t="shared" si="2"/>
        <v>67.597353814673525</v>
      </c>
      <c r="M21" s="236"/>
      <c r="N21" s="328">
        <f t="shared" si="3"/>
        <v>-2.6371587606057401</v>
      </c>
      <c r="O21" s="328">
        <f t="shared" si="4"/>
        <v>-1.8647754650616521</v>
      </c>
      <c r="P21" s="327"/>
      <c r="Q21" s="328">
        <f t="shared" si="5"/>
        <v>-5.3066741539525513</v>
      </c>
      <c r="R21" s="328">
        <f t="shared" si="6"/>
        <v>-0.39055216014315386</v>
      </c>
      <c r="S21" s="327"/>
      <c r="T21" s="328">
        <f t="shared" si="7"/>
        <v>-2.7714298712704921</v>
      </c>
      <c r="U21" s="328">
        <f t="shared" si="8"/>
        <v>-1.78905072029234</v>
      </c>
    </row>
    <row r="22" spans="1:21" x14ac:dyDescent="0.2">
      <c r="A22" s="329" t="str">
        <f>name!D17</f>
        <v>51 Skilled agricultural and related trades</v>
      </c>
      <c r="B22" s="330">
        <v>3.9428796766207395</v>
      </c>
      <c r="C22" s="330">
        <v>22.361633626465679</v>
      </c>
      <c r="D22" s="330">
        <f t="shared" si="0"/>
        <v>26.304513303086416</v>
      </c>
      <c r="E22" s="331"/>
      <c r="F22" s="330">
        <v>5.6182071789523427</v>
      </c>
      <c r="G22" s="330">
        <v>19.682193838563343</v>
      </c>
      <c r="H22" s="330">
        <f t="shared" si="1"/>
        <v>25.300401017515686</v>
      </c>
      <c r="I22" s="331"/>
      <c r="J22" s="330">
        <v>9.5675669421500551</v>
      </c>
      <c r="K22" s="330">
        <v>21.934434777981078</v>
      </c>
      <c r="L22" s="330">
        <f t="shared" si="2"/>
        <v>31.502001720131133</v>
      </c>
      <c r="M22" s="236"/>
      <c r="N22" s="328">
        <f t="shared" si="3"/>
        <v>7.3388270629143326</v>
      </c>
      <c r="O22" s="328">
        <f t="shared" si="4"/>
        <v>3.6128414760693728</v>
      </c>
      <c r="P22" s="327"/>
      <c r="Q22" s="328">
        <f t="shared" si="5"/>
        <v>-2.5203423244454237</v>
      </c>
      <c r="R22" s="328">
        <f t="shared" si="6"/>
        <v>0.72490416998278739</v>
      </c>
      <c r="S22" s="327"/>
      <c r="T22" s="328">
        <f t="shared" si="7"/>
        <v>-0.77538400488249559</v>
      </c>
      <c r="U22" s="328">
        <f t="shared" si="8"/>
        <v>1.4722716670413138</v>
      </c>
    </row>
    <row r="23" spans="1:21" x14ac:dyDescent="0.2">
      <c r="A23" s="329" t="str">
        <f>name!D18</f>
        <v>52 Skilled metal, electrical and electronic trades</v>
      </c>
      <c r="B23" s="330">
        <v>3.0016311034955137</v>
      </c>
      <c r="C23" s="330">
        <v>116.91327427078946</v>
      </c>
      <c r="D23" s="330">
        <f t="shared" si="0"/>
        <v>119.91490537428497</v>
      </c>
      <c r="E23" s="331"/>
      <c r="F23" s="330">
        <v>3.8452328805291134</v>
      </c>
      <c r="G23" s="330">
        <v>106.71630939784383</v>
      </c>
      <c r="H23" s="330">
        <f t="shared" si="1"/>
        <v>110.56154227837294</v>
      </c>
      <c r="I23" s="331"/>
      <c r="J23" s="330">
        <v>7.5311316241545772</v>
      </c>
      <c r="K23" s="330">
        <v>103.42970070378684</v>
      </c>
      <c r="L23" s="330">
        <f t="shared" si="2"/>
        <v>110.96083232794142</v>
      </c>
      <c r="M23" s="236"/>
      <c r="N23" s="328">
        <f t="shared" si="3"/>
        <v>5.0783067966295281</v>
      </c>
      <c r="O23" s="328">
        <f t="shared" si="4"/>
        <v>4.5833396608673915</v>
      </c>
      <c r="P23" s="327"/>
      <c r="Q23" s="328">
        <f t="shared" si="5"/>
        <v>-1.8086129757609259</v>
      </c>
      <c r="R23" s="328">
        <f t="shared" si="6"/>
        <v>-0.20832828003142234</v>
      </c>
      <c r="S23" s="327"/>
      <c r="T23" s="328">
        <f t="shared" si="7"/>
        <v>-1.6110821696259103</v>
      </c>
      <c r="U23" s="328">
        <f t="shared" si="8"/>
        <v>2.4036004942029621E-2</v>
      </c>
    </row>
    <row r="24" spans="1:21" x14ac:dyDescent="0.2">
      <c r="A24" s="329" t="str">
        <f>name!D19</f>
        <v>53 Skilled construction and building trades</v>
      </c>
      <c r="B24" s="330">
        <v>4.5364171845786654</v>
      </c>
      <c r="C24" s="330">
        <v>158.6076510557624</v>
      </c>
      <c r="D24" s="330">
        <f t="shared" si="0"/>
        <v>163.14406824034106</v>
      </c>
      <c r="E24" s="331"/>
      <c r="F24" s="330">
        <v>5.4897458251677076</v>
      </c>
      <c r="G24" s="330">
        <v>107.17469174422024</v>
      </c>
      <c r="H24" s="330">
        <f t="shared" si="1"/>
        <v>112.66443756938794</v>
      </c>
      <c r="I24" s="331"/>
      <c r="J24" s="330">
        <v>5.1754189378025437</v>
      </c>
      <c r="K24" s="330">
        <v>123.50666594453321</v>
      </c>
      <c r="L24" s="330">
        <f t="shared" si="2"/>
        <v>128.68208488233574</v>
      </c>
      <c r="M24" s="236"/>
      <c r="N24" s="328">
        <f t="shared" si="3"/>
        <v>3.8885895384517255</v>
      </c>
      <c r="O24" s="328">
        <f t="shared" si="4"/>
        <v>-0.39230623806150167</v>
      </c>
      <c r="P24" s="327"/>
      <c r="Q24" s="328">
        <f t="shared" si="5"/>
        <v>-7.540056877997781</v>
      </c>
      <c r="R24" s="328">
        <f t="shared" si="6"/>
        <v>0.95005122891200777</v>
      </c>
      <c r="S24" s="327"/>
      <c r="T24" s="328">
        <f t="shared" si="7"/>
        <v>-7.1369137644285203</v>
      </c>
      <c r="U24" s="328">
        <f t="shared" si="8"/>
        <v>0.89014565899527831</v>
      </c>
    </row>
    <row r="25" spans="1:21" x14ac:dyDescent="0.2">
      <c r="A25" s="329" t="str">
        <f>name!D20</f>
        <v>54 Textiles, printing and other skilled trades</v>
      </c>
      <c r="B25" s="330">
        <v>36.420232312930608</v>
      </c>
      <c r="C25" s="330">
        <v>92.575904408876937</v>
      </c>
      <c r="D25" s="330">
        <f t="shared" si="0"/>
        <v>128.99613672180755</v>
      </c>
      <c r="E25" s="331"/>
      <c r="F25" s="330">
        <v>36.835743648779186</v>
      </c>
      <c r="G25" s="330">
        <v>75.965910396276513</v>
      </c>
      <c r="H25" s="330">
        <f t="shared" si="1"/>
        <v>112.8016540450557</v>
      </c>
      <c r="I25" s="331"/>
      <c r="J25" s="330">
        <v>39.482711164205064</v>
      </c>
      <c r="K25" s="330">
        <v>93.454421986623856</v>
      </c>
      <c r="L25" s="330">
        <f t="shared" si="2"/>
        <v>132.93713315082891</v>
      </c>
      <c r="M25" s="236"/>
      <c r="N25" s="328">
        <f t="shared" si="3"/>
        <v>0.22714188880605946</v>
      </c>
      <c r="O25" s="328">
        <f t="shared" si="4"/>
        <v>0.46369987908003729</v>
      </c>
      <c r="P25" s="327"/>
      <c r="Q25" s="328">
        <f t="shared" si="5"/>
        <v>-3.8776994053125069</v>
      </c>
      <c r="R25" s="328">
        <f t="shared" si="6"/>
        <v>1.3908445495946831</v>
      </c>
      <c r="S25" s="327"/>
      <c r="T25" s="328">
        <f t="shared" si="7"/>
        <v>-2.6473556011446076</v>
      </c>
      <c r="U25" s="328">
        <f t="shared" si="8"/>
        <v>1.1009855973223903</v>
      </c>
    </row>
    <row r="26" spans="1:21" x14ac:dyDescent="0.2">
      <c r="A26" s="329" t="str">
        <f>name!D21</f>
        <v>61 Caring personal service occupations</v>
      </c>
      <c r="B26" s="330">
        <v>194.78915741228204</v>
      </c>
      <c r="C26" s="330">
        <v>58.313355187465334</v>
      </c>
      <c r="D26" s="330">
        <f t="shared" si="0"/>
        <v>253.10251259974737</v>
      </c>
      <c r="E26" s="331"/>
      <c r="F26" s="330">
        <v>189.53784212992426</v>
      </c>
      <c r="G26" s="330">
        <v>61.758323416991871</v>
      </c>
      <c r="H26" s="330">
        <f t="shared" si="1"/>
        <v>251.29616554691614</v>
      </c>
      <c r="I26" s="331"/>
      <c r="J26" s="330">
        <v>195.08884270757528</v>
      </c>
      <c r="K26" s="330">
        <v>83.050398964382239</v>
      </c>
      <c r="L26" s="330">
        <f t="shared" si="2"/>
        <v>278.13924167195751</v>
      </c>
      <c r="M26" s="236"/>
      <c r="N26" s="328">
        <f t="shared" si="3"/>
        <v>-0.54508957310323014</v>
      </c>
      <c r="O26" s="328">
        <f t="shared" si="4"/>
        <v>0.19262768410495124</v>
      </c>
      <c r="P26" s="327"/>
      <c r="Q26" s="328">
        <f t="shared" si="5"/>
        <v>1.154566547742486</v>
      </c>
      <c r="R26" s="328">
        <f t="shared" si="6"/>
        <v>1.994420561582011</v>
      </c>
      <c r="S26" s="327"/>
      <c r="T26" s="328">
        <f t="shared" si="7"/>
        <v>-0.14314562552136811</v>
      </c>
      <c r="U26" s="328">
        <f t="shared" si="8"/>
        <v>0.67889190504237806</v>
      </c>
    </row>
    <row r="27" spans="1:21" x14ac:dyDescent="0.2">
      <c r="A27" s="329" t="str">
        <f>name!D22</f>
        <v>62 Leisure, travel and related personal service occupations</v>
      </c>
      <c r="B27" s="330">
        <v>66.578844330790275</v>
      </c>
      <c r="C27" s="330">
        <v>33.625518039711586</v>
      </c>
      <c r="D27" s="330">
        <f t="shared" si="0"/>
        <v>100.20436237050185</v>
      </c>
      <c r="E27" s="331"/>
      <c r="F27" s="330">
        <v>62.021136620609674</v>
      </c>
      <c r="G27" s="330">
        <v>37.874944664135647</v>
      </c>
      <c r="H27" s="330">
        <f t="shared" si="1"/>
        <v>99.896081284745321</v>
      </c>
      <c r="I27" s="331"/>
      <c r="J27" s="330">
        <v>62.769465916359799</v>
      </c>
      <c r="K27" s="330">
        <v>42.280391318526405</v>
      </c>
      <c r="L27" s="330">
        <f t="shared" si="2"/>
        <v>105.0498572348862</v>
      </c>
      <c r="M27" s="236"/>
      <c r="N27" s="328">
        <f t="shared" si="3"/>
        <v>-1.4082231398861778</v>
      </c>
      <c r="O27" s="328">
        <f t="shared" si="4"/>
        <v>7.998866407639138E-2</v>
      </c>
      <c r="P27" s="327"/>
      <c r="Q27" s="328">
        <f t="shared" si="5"/>
        <v>2.4086413996601719</v>
      </c>
      <c r="R27" s="328">
        <f t="shared" si="6"/>
        <v>0.73625454707677562</v>
      </c>
      <c r="S27" s="327"/>
      <c r="T27" s="328">
        <f t="shared" si="7"/>
        <v>-6.1606332074148895E-2</v>
      </c>
      <c r="U27" s="328">
        <f t="shared" si="8"/>
        <v>0.3359270395313807</v>
      </c>
    </row>
    <row r="28" spans="1:21" x14ac:dyDescent="0.2">
      <c r="A28" s="329" t="str">
        <f>name!D23</f>
        <v>63 Community and civil enforcement occupations</v>
      </c>
      <c r="B28" s="330">
        <v>1.554494666768693</v>
      </c>
      <c r="C28" s="330">
        <v>4.4329961695122142</v>
      </c>
      <c r="D28" s="330">
        <f t="shared" si="0"/>
        <v>5.9874908362809069</v>
      </c>
      <c r="E28" s="331"/>
      <c r="F28" s="330">
        <v>1.5682844693863167</v>
      </c>
      <c r="G28" s="330">
        <v>5.0525136811861087</v>
      </c>
      <c r="H28" s="330">
        <f t="shared" si="1"/>
        <v>6.6207981505724254</v>
      </c>
      <c r="I28" s="331"/>
      <c r="J28" s="330">
        <v>2.1062979180434755</v>
      </c>
      <c r="K28" s="330">
        <v>3.3697843508615022</v>
      </c>
      <c r="L28" s="330">
        <f>SUM(J28:K28)</f>
        <v>5.4760822689049782</v>
      </c>
      <c r="M28" s="236"/>
      <c r="N28" s="328">
        <f t="shared" si="3"/>
        <v>0.17679224552105133</v>
      </c>
      <c r="O28" s="328">
        <f t="shared" si="4"/>
        <v>1.9857898640591287</v>
      </c>
      <c r="P28" s="327"/>
      <c r="Q28" s="328">
        <f t="shared" si="5"/>
        <v>2.6507267447654748</v>
      </c>
      <c r="R28" s="328">
        <f t="shared" si="6"/>
        <v>-2.6641167647056263</v>
      </c>
      <c r="S28" s="327"/>
      <c r="T28" s="328">
        <f t="shared" si="7"/>
        <v>2.0312241321970959</v>
      </c>
      <c r="U28" s="328">
        <f t="shared" si="8"/>
        <v>-1.2575327924184476</v>
      </c>
    </row>
    <row r="29" spans="1:21" x14ac:dyDescent="0.2">
      <c r="A29" s="329" t="str">
        <f>name!D24</f>
        <v>71 Sales occupations</v>
      </c>
      <c r="B29" s="330">
        <v>167.35584567783062</v>
      </c>
      <c r="C29" s="330">
        <v>150.34370408597033</v>
      </c>
      <c r="D29" s="330">
        <f t="shared" si="0"/>
        <v>317.69954976380097</v>
      </c>
      <c r="E29" s="331"/>
      <c r="F29" s="330">
        <v>138.75815379449668</v>
      </c>
      <c r="G29" s="330">
        <v>138.93044326184241</v>
      </c>
      <c r="H29" s="330">
        <f t="shared" si="1"/>
        <v>277.68859705633906</v>
      </c>
      <c r="I29" s="331"/>
      <c r="J29" s="330">
        <v>126.93962368405356</v>
      </c>
      <c r="K29" s="330">
        <v>139.82028676026334</v>
      </c>
      <c r="L29" s="330">
        <f t="shared" si="2"/>
        <v>266.75991044431692</v>
      </c>
      <c r="M29" s="236"/>
      <c r="N29" s="328">
        <f t="shared" si="3"/>
        <v>-3.6784361121571796</v>
      </c>
      <c r="O29" s="328">
        <f t="shared" si="4"/>
        <v>-0.59171541191397337</v>
      </c>
      <c r="P29" s="327"/>
      <c r="Q29" s="328">
        <f t="shared" si="5"/>
        <v>-1.5666116282010978</v>
      </c>
      <c r="R29" s="328">
        <f t="shared" si="6"/>
        <v>4.257260829496623E-2</v>
      </c>
      <c r="S29" s="327"/>
      <c r="T29" s="328">
        <f t="shared" si="7"/>
        <v>-2.6562014233922904</v>
      </c>
      <c r="U29" s="328">
        <f t="shared" si="8"/>
        <v>-0.26731733138789515</v>
      </c>
    </row>
    <row r="30" spans="1:21" x14ac:dyDescent="0.2">
      <c r="A30" s="329" t="str">
        <f>name!D25</f>
        <v>72 Customer service occupations</v>
      </c>
      <c r="B30" s="330">
        <v>49.155195688310279</v>
      </c>
      <c r="C30" s="330">
        <v>29.022223762872908</v>
      </c>
      <c r="D30" s="330">
        <f t="shared" si="0"/>
        <v>78.177419451183184</v>
      </c>
      <c r="E30" s="331"/>
      <c r="F30" s="330">
        <v>53.420517223680356</v>
      </c>
      <c r="G30" s="330">
        <v>31.142374209641577</v>
      </c>
      <c r="H30" s="330">
        <f t="shared" si="1"/>
        <v>84.562891433321937</v>
      </c>
      <c r="I30" s="331"/>
      <c r="J30" s="330">
        <v>58.678797928281391</v>
      </c>
      <c r="K30" s="330">
        <v>41.33713151848729</v>
      </c>
      <c r="L30" s="330">
        <f t="shared" si="2"/>
        <v>100.01592944676868</v>
      </c>
      <c r="M30" s="236"/>
      <c r="N30" s="328">
        <f t="shared" si="3"/>
        <v>1.678172491746488</v>
      </c>
      <c r="O30" s="328">
        <f t="shared" si="4"/>
        <v>0.62785330765606773</v>
      </c>
      <c r="P30" s="327"/>
      <c r="Q30" s="328">
        <f t="shared" si="5"/>
        <v>1.4201401937440794</v>
      </c>
      <c r="R30" s="328">
        <f t="shared" si="6"/>
        <v>1.905879419854295</v>
      </c>
      <c r="S30" s="327"/>
      <c r="T30" s="328">
        <f t="shared" si="7"/>
        <v>1.5826875556090192</v>
      </c>
      <c r="U30" s="328">
        <f t="shared" si="8"/>
        <v>1.1251759041764453</v>
      </c>
    </row>
    <row r="31" spans="1:21" x14ac:dyDescent="0.2">
      <c r="A31" s="329" t="str">
        <f>name!D26</f>
        <v>81 Process, plant and machine operatives</v>
      </c>
      <c r="B31" s="330">
        <v>8.3849538452390835</v>
      </c>
      <c r="C31" s="330">
        <v>27.056816298253676</v>
      </c>
      <c r="D31" s="330">
        <f t="shared" si="0"/>
        <v>35.441770143492761</v>
      </c>
      <c r="E31" s="331"/>
      <c r="F31" s="330">
        <v>8.3153518531863373</v>
      </c>
      <c r="G31" s="330">
        <v>22.992051741808439</v>
      </c>
      <c r="H31" s="330">
        <f t="shared" si="1"/>
        <v>31.307403594994774</v>
      </c>
      <c r="I31" s="331"/>
      <c r="J31" s="330">
        <v>12.446940203297849</v>
      </c>
      <c r="K31" s="330">
        <v>24.258805190219714</v>
      </c>
      <c r="L31" s="330">
        <f t="shared" si="2"/>
        <v>36.70574539351756</v>
      </c>
      <c r="M31" s="236"/>
      <c r="N31" s="328">
        <f t="shared" si="3"/>
        <v>-0.16657038908576283</v>
      </c>
      <c r="O31" s="328">
        <f t="shared" si="4"/>
        <v>2.7256263981064066</v>
      </c>
      <c r="P31" s="327"/>
      <c r="Q31" s="328">
        <f t="shared" si="5"/>
        <v>-3.2033767917723499</v>
      </c>
      <c r="R31" s="328">
        <f t="shared" si="6"/>
        <v>0.35818042073672007</v>
      </c>
      <c r="S31" s="327"/>
      <c r="T31" s="328">
        <f t="shared" si="7"/>
        <v>-2.4502120998688759</v>
      </c>
      <c r="U31" s="328">
        <f t="shared" si="8"/>
        <v>1.0661680737062085</v>
      </c>
    </row>
    <row r="32" spans="1:21" x14ac:dyDescent="0.2">
      <c r="A32" s="329" t="str">
        <f>name!D27</f>
        <v>82 Transport and mobile machine drivers and operatives</v>
      </c>
      <c r="B32" s="330">
        <v>12.005164200216957</v>
      </c>
      <c r="C32" s="330">
        <v>170.28426087506756</v>
      </c>
      <c r="D32" s="330">
        <f t="shared" si="0"/>
        <v>182.28942507528453</v>
      </c>
      <c r="E32" s="331"/>
      <c r="F32" s="330">
        <v>11.430694041307634</v>
      </c>
      <c r="G32" s="330">
        <v>172.29253009760458</v>
      </c>
      <c r="H32" s="330">
        <f t="shared" si="1"/>
        <v>183.72322413891223</v>
      </c>
      <c r="I32" s="331"/>
      <c r="J32" s="330">
        <v>16.835577263656781</v>
      </c>
      <c r="K32" s="330">
        <v>174.26795410465405</v>
      </c>
      <c r="L32" s="330">
        <f t="shared" si="2"/>
        <v>191.10353136831083</v>
      </c>
      <c r="M32" s="236"/>
      <c r="N32" s="328">
        <f t="shared" si="3"/>
        <v>-0.97590108069973702</v>
      </c>
      <c r="O32" s="328">
        <f t="shared" si="4"/>
        <v>2.614884531772832</v>
      </c>
      <c r="P32" s="327"/>
      <c r="Q32" s="328">
        <f t="shared" si="5"/>
        <v>0.23476765154681889</v>
      </c>
      <c r="R32" s="328">
        <f t="shared" si="6"/>
        <v>7.6030837164586806E-2</v>
      </c>
      <c r="S32" s="327"/>
      <c r="T32" s="328">
        <f t="shared" si="7"/>
        <v>0.15681756764538424</v>
      </c>
      <c r="U32" s="328">
        <f t="shared" si="8"/>
        <v>0.26291115170560264</v>
      </c>
    </row>
    <row r="33" spans="1:21" x14ac:dyDescent="0.2">
      <c r="A33" s="329" t="str">
        <f>name!D28</f>
        <v>91 Elementary trades and related occupations</v>
      </c>
      <c r="B33" s="330">
        <v>8.558012620752244</v>
      </c>
      <c r="C33" s="330">
        <v>35.570241048030105</v>
      </c>
      <c r="D33" s="330">
        <f t="shared" si="0"/>
        <v>44.128253668782349</v>
      </c>
      <c r="E33" s="331"/>
      <c r="F33" s="330">
        <v>6.2811198542482627</v>
      </c>
      <c r="G33" s="330">
        <v>29.352931162900415</v>
      </c>
      <c r="H33" s="330">
        <f t="shared" si="1"/>
        <v>35.634051017148678</v>
      </c>
      <c r="I33" s="331"/>
      <c r="J33" s="330">
        <v>35.165164909045487</v>
      </c>
      <c r="K33" s="330">
        <v>42.616857472054932</v>
      </c>
      <c r="L33" s="330">
        <f t="shared" si="2"/>
        <v>77.782022381100418</v>
      </c>
      <c r="M33" s="236"/>
      <c r="N33" s="328">
        <f t="shared" si="3"/>
        <v>-5.9989225434827764</v>
      </c>
      <c r="O33" s="328">
        <f t="shared" si="4"/>
        <v>12.168704810170428</v>
      </c>
      <c r="P33" s="327"/>
      <c r="Q33" s="328">
        <f t="shared" si="5"/>
        <v>-3.7694576271326996</v>
      </c>
      <c r="R33" s="328">
        <f t="shared" si="6"/>
        <v>2.5168680422863243</v>
      </c>
      <c r="S33" s="327"/>
      <c r="T33" s="328">
        <f t="shared" si="7"/>
        <v>-4.1858411518540306</v>
      </c>
      <c r="U33" s="328">
        <f t="shared" si="8"/>
        <v>5.3418486540248056</v>
      </c>
    </row>
    <row r="34" spans="1:21" x14ac:dyDescent="0.2">
      <c r="A34" s="329" t="str">
        <f>name!D29</f>
        <v>92 Elementary administration and service occupations</v>
      </c>
      <c r="B34" s="330">
        <v>255.27326859390021</v>
      </c>
      <c r="C34" s="330">
        <v>246.96802016831606</v>
      </c>
      <c r="D34" s="330">
        <f t="shared" ref="D34" si="9">SUM(B34:C34)</f>
        <v>502.2412887622163</v>
      </c>
      <c r="E34" s="331"/>
      <c r="F34" s="330">
        <v>244.17914106880679</v>
      </c>
      <c r="G34" s="330">
        <v>242.9458516189253</v>
      </c>
      <c r="H34" s="330">
        <f t="shared" ref="H34" si="10">SUM(F34:G34)</f>
        <v>487.12499268773206</v>
      </c>
      <c r="I34" s="331"/>
      <c r="J34" s="330">
        <v>208.87197925756018</v>
      </c>
      <c r="K34" s="330">
        <v>231.13031669029289</v>
      </c>
      <c r="L34" s="330">
        <f t="shared" ref="L34" si="11">SUM(J34:K34)</f>
        <v>440.0022959478531</v>
      </c>
      <c r="M34" s="236"/>
      <c r="N34" s="328">
        <f t="shared" si="3"/>
        <v>-0.88471262666192096</v>
      </c>
      <c r="O34" s="328">
        <f t="shared" si="4"/>
        <v>-1.0358023392575078</v>
      </c>
      <c r="P34" s="327"/>
      <c r="Q34" s="328">
        <f t="shared" si="5"/>
        <v>-0.32786673086219187</v>
      </c>
      <c r="R34" s="328">
        <f t="shared" si="6"/>
        <v>-0.33182751618291428</v>
      </c>
      <c r="S34" s="327"/>
      <c r="T34" s="328">
        <f t="shared" si="7"/>
        <v>-0.60933419271316236</v>
      </c>
      <c r="U34" s="328">
        <f t="shared" si="8"/>
        <v>-0.67597695175268813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2627.4033944931825</v>
      </c>
      <c r="C36" s="333">
        <f t="shared" ref="C36:D36" si="12">SUM(C9:C34)</f>
        <v>2951.4806055068152</v>
      </c>
      <c r="D36" s="333">
        <f t="shared" si="12"/>
        <v>5578.8839999999982</v>
      </c>
      <c r="E36" s="333"/>
      <c r="F36" s="333">
        <f>SUM(F9:F34)</f>
        <v>2826.832462431058</v>
      </c>
      <c r="G36" s="333">
        <f t="shared" ref="G36:H36" si="13">SUM(G9:G34)</f>
        <v>3115.6275375689406</v>
      </c>
      <c r="H36" s="333">
        <f t="shared" si="13"/>
        <v>5942.4599999999973</v>
      </c>
      <c r="I36" s="333"/>
      <c r="J36" s="333">
        <f>SUM(J9:J34)</f>
        <v>3076.8468409901666</v>
      </c>
      <c r="K36" s="333">
        <f t="shared" ref="K36:L36" si="14">SUM(K9:K34)</f>
        <v>3408.9371590098353</v>
      </c>
      <c r="L36" s="333">
        <f t="shared" si="14"/>
        <v>6485.7840000000024</v>
      </c>
      <c r="M36" s="258"/>
      <c r="N36" s="334">
        <f t="shared" si="3"/>
        <v>1.4739725481310639</v>
      </c>
      <c r="O36" s="334">
        <f>IF(F36&gt;0,(EXP(LN(J36/F36)/($J$6-$F$6))-1)*100,0)</f>
        <v>0.56658911945492996</v>
      </c>
      <c r="P36" s="335"/>
      <c r="Q36" s="334">
        <f t="shared" ref="Q36" si="15">IF(C36&gt;0,(EXP(LN(G36/C36)/($F$6-$B$6))-1)*100,0)</f>
        <v>1.0883528151533151</v>
      </c>
      <c r="R36" s="334">
        <f t="shared" ref="R36" si="16">IF(G36&gt;0,(EXP(LN(K36/G36)/($J$6-$F$6))-1)*100,0)</f>
        <v>0.60160220417737609</v>
      </c>
      <c r="S36" s="335"/>
      <c r="T36" s="334">
        <f t="shared" ref="T36" si="17">IF(D36&gt;0,(EXP(LN(H36/D36)/($F$6-$B$6))-1)*100,0)</f>
        <v>1.2706942261491383</v>
      </c>
      <c r="U36" s="334">
        <f t="shared" ref="U36" si="18">IF(H36&gt;0,(EXP(LN(L36/H36)/($J$6-$F$6))-1)*100,0)</f>
        <v>0.5849677316024593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London</v>
      </c>
      <c r="Q1" s="19" t="str">
        <f>CONCATENATE("Occupation Table 5.1  Males: Employment Change by Status (SOC 2020), ",B$5,"-",L$5,", ",Info!B5)</f>
        <v>Occupation Table 5.1  Males: Employment Change by Status (SOC 2020), 2015-2035, Greater London</v>
      </c>
      <c r="AG1" s="19" t="str">
        <f>CONCATENATE("Occupation Table 5.2  Females: Employment Change by Status (SOC 2020), ",R$5,"-",AB$5,", ",Info!B5)</f>
        <v>Occupation Table 5.2  Females: Employment Change by Status (SOC 2020), 2015-2035, Greater London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484.79211802201752</v>
      </c>
      <c r="C8" s="11">
        <v>59.699458736447234</v>
      </c>
      <c r="D8" s="11">
        <v>82.45902447355239</v>
      </c>
      <c r="E8" s="11">
        <f>SUM(B8:D8)</f>
        <v>626.95060123201711</v>
      </c>
      <c r="F8" s="11"/>
      <c r="G8" s="11">
        <v>544.93760554833625</v>
      </c>
      <c r="H8" s="11">
        <v>86.98877521362266</v>
      </c>
      <c r="I8" s="11">
        <v>95.514708620419555</v>
      </c>
      <c r="J8" s="11">
        <f>SUM(G8:I8)</f>
        <v>727.44108938237844</v>
      </c>
      <c r="K8" s="11"/>
      <c r="L8" s="11">
        <v>536.3472491289964</v>
      </c>
      <c r="M8" s="11">
        <v>103.70074449874475</v>
      </c>
      <c r="N8" s="11">
        <v>114.46764722993289</v>
      </c>
      <c r="O8" s="11">
        <f>SUM(L8:N8)</f>
        <v>754.51564085767404</v>
      </c>
      <c r="Q8" s="10" t="str">
        <f>name!E4</f>
        <v>Managers, directors and senior officials</v>
      </c>
      <c r="R8" s="11">
        <v>326.15064053846589</v>
      </c>
      <c r="S8" s="11">
        <v>24.893329096140143</v>
      </c>
      <c r="T8" s="11">
        <v>56.09261205571093</v>
      </c>
      <c r="U8" s="11">
        <f>SUM(R8:T8)</f>
        <v>407.13658169031692</v>
      </c>
      <c r="V8" s="11"/>
      <c r="W8" s="11">
        <v>358.50935435075013</v>
      </c>
      <c r="X8" s="11">
        <v>36.320934247551023</v>
      </c>
      <c r="Y8" s="11">
        <v>60.936283580069372</v>
      </c>
      <c r="Z8" s="11">
        <f>SUM(W8:Y8)</f>
        <v>455.7665721783705</v>
      </c>
      <c r="AA8" s="11"/>
      <c r="AB8" s="11">
        <v>345.94043166608026</v>
      </c>
      <c r="AC8" s="11">
        <v>39.170627532020795</v>
      </c>
      <c r="AD8" s="11">
        <v>74.633936344029919</v>
      </c>
      <c r="AE8" s="11">
        <f>SUM(AB8:AD8)</f>
        <v>459.74499554213094</v>
      </c>
      <c r="AG8" s="10" t="str">
        <f>name!E4</f>
        <v>Managers, directors and senior officials</v>
      </c>
      <c r="AH8" s="11">
        <v>158.64147748355177</v>
      </c>
      <c r="AI8" s="11">
        <v>34.806129640307084</v>
      </c>
      <c r="AJ8" s="11">
        <v>26.366412417841442</v>
      </c>
      <c r="AK8" s="11">
        <f>SUM(AH8:AJ8)</f>
        <v>219.8140195417003</v>
      </c>
      <c r="AL8" s="11"/>
      <c r="AM8" s="11">
        <v>186.42825119758589</v>
      </c>
      <c r="AN8" s="11">
        <v>50.667840966071594</v>
      </c>
      <c r="AO8" s="11">
        <v>34.578425040350197</v>
      </c>
      <c r="AP8" s="11">
        <f>SUM(AM8:AO8)</f>
        <v>271.67451720400766</v>
      </c>
      <c r="AQ8" s="11"/>
      <c r="AR8" s="11">
        <v>190.40681746291605</v>
      </c>
      <c r="AS8" s="11">
        <v>64.530116966723924</v>
      </c>
      <c r="AT8" s="11">
        <v>39.833710885902967</v>
      </c>
      <c r="AU8" s="11">
        <f>SUM(AR8:AT8)</f>
        <v>294.77064531554294</v>
      </c>
    </row>
    <row r="9" spans="1:47" x14ac:dyDescent="0.2">
      <c r="A9" t="str">
        <f>name!E5</f>
        <v>Professional occupations</v>
      </c>
      <c r="B9" s="11">
        <v>1106.0060498232183</v>
      </c>
      <c r="C9" s="11">
        <v>256.0397756062672</v>
      </c>
      <c r="D9" s="11">
        <v>155.97755200302365</v>
      </c>
      <c r="E9" s="11">
        <f t="shared" ref="E9:E18" si="0">SUM(B9:D9)</f>
        <v>1518.0233774325091</v>
      </c>
      <c r="F9" s="11"/>
      <c r="G9" s="11">
        <v>1333.2743397864631</v>
      </c>
      <c r="H9" s="11">
        <v>296.34881389767196</v>
      </c>
      <c r="I9" s="11">
        <v>188.17954189140616</v>
      </c>
      <c r="J9" s="11">
        <f t="shared" ref="J9:J16" si="1">SUM(G9:I9)</f>
        <v>1817.8026955755413</v>
      </c>
      <c r="K9" s="11"/>
      <c r="L9" s="11">
        <v>1600.314440924034</v>
      </c>
      <c r="M9" s="11">
        <v>350.85574254289241</v>
      </c>
      <c r="N9" s="11">
        <v>190.89581982561435</v>
      </c>
      <c r="O9" s="11">
        <f t="shared" ref="O9:O16" si="2">SUM(L9:N9)</f>
        <v>2142.0660032925407</v>
      </c>
      <c r="Q9" s="10" t="str">
        <f>name!E5</f>
        <v>Professional occupations</v>
      </c>
      <c r="R9" s="11">
        <v>604.96401003586323</v>
      </c>
      <c r="S9" s="11">
        <v>54.343387018253281</v>
      </c>
      <c r="T9" s="11">
        <v>97.535180365498007</v>
      </c>
      <c r="U9" s="11">
        <f t="shared" ref="U9:U16" si="3">SUM(R9:T9)</f>
        <v>756.8425774196146</v>
      </c>
      <c r="V9" s="11"/>
      <c r="W9" s="11">
        <v>715.41489369286876</v>
      </c>
      <c r="X9" s="11">
        <v>80.182359195663523</v>
      </c>
      <c r="Y9" s="11">
        <v>110.14273828084725</v>
      </c>
      <c r="Z9" s="11">
        <f t="shared" ref="Z9:Z16" si="4">SUM(W9:Y9)</f>
        <v>905.73999116937944</v>
      </c>
      <c r="AA9" s="11"/>
      <c r="AB9" s="11">
        <v>880.8796105715146</v>
      </c>
      <c r="AC9" s="11">
        <v>113.68994285664863</v>
      </c>
      <c r="AD9" s="11">
        <v>106.3701538336848</v>
      </c>
      <c r="AE9" s="11">
        <f t="shared" ref="AE9:AE16" si="5">SUM(AB9:AD9)</f>
        <v>1100.9397072618481</v>
      </c>
      <c r="AG9" s="10" t="str">
        <f>name!E5</f>
        <v>Professional occupations</v>
      </c>
      <c r="AH9" s="11">
        <v>501.04203978735512</v>
      </c>
      <c r="AI9" s="11">
        <v>201.69638858801397</v>
      </c>
      <c r="AJ9" s="11">
        <v>58.442371637525653</v>
      </c>
      <c r="AK9" s="11">
        <f t="shared" ref="AK9:AK18" si="6">SUM(AH9:AJ9)</f>
        <v>761.18080001289468</v>
      </c>
      <c r="AL9" s="11"/>
      <c r="AM9" s="11">
        <v>617.85944609359422</v>
      </c>
      <c r="AN9" s="11">
        <v>216.16645470200839</v>
      </c>
      <c r="AO9" s="11">
        <v>78.036803610558977</v>
      </c>
      <c r="AP9" s="11">
        <f t="shared" ref="AP9:AP18" si="7">SUM(AM9:AO9)</f>
        <v>912.06270440616163</v>
      </c>
      <c r="AQ9" s="11"/>
      <c r="AR9" s="11">
        <v>719.43483035251916</v>
      </c>
      <c r="AS9" s="11">
        <v>237.16579968624376</v>
      </c>
      <c r="AT9" s="11">
        <v>84.525665991929529</v>
      </c>
      <c r="AU9" s="11">
        <f t="shared" ref="AU9:AU18" si="8">SUM(AR9:AT9)</f>
        <v>1041.1262960306924</v>
      </c>
    </row>
    <row r="10" spans="1:47" x14ac:dyDescent="0.2">
      <c r="A10" t="str">
        <f>name!E6</f>
        <v>Associate professional occupations</v>
      </c>
      <c r="B10" s="11">
        <v>674.09187653727088</v>
      </c>
      <c r="C10" s="11">
        <v>157.39885109842675</v>
      </c>
      <c r="D10" s="11">
        <v>142.20364355968718</v>
      </c>
      <c r="E10" s="11">
        <f t="shared" si="0"/>
        <v>973.69437119538475</v>
      </c>
      <c r="F10" s="11"/>
      <c r="G10" s="11">
        <v>760.02492841519143</v>
      </c>
      <c r="H10" s="11">
        <v>170.42545412271272</v>
      </c>
      <c r="I10" s="11">
        <v>155.92818164337908</v>
      </c>
      <c r="J10" s="11">
        <f t="shared" si="1"/>
        <v>1086.3785641812833</v>
      </c>
      <c r="K10" s="11"/>
      <c r="L10" s="11">
        <v>843.44752630142443</v>
      </c>
      <c r="M10" s="11">
        <v>203.80436267680599</v>
      </c>
      <c r="N10" s="11">
        <v>171.91084036755672</v>
      </c>
      <c r="O10" s="11">
        <f t="shared" si="2"/>
        <v>1219.1627293457873</v>
      </c>
      <c r="Q10" s="10" t="str">
        <f>name!E6</f>
        <v>Associate professional occupations</v>
      </c>
      <c r="R10" s="11">
        <v>407.58217285120895</v>
      </c>
      <c r="S10" s="11">
        <v>43.74315423688396</v>
      </c>
      <c r="T10" s="11">
        <v>79.427247328440671</v>
      </c>
      <c r="U10" s="11">
        <f t="shared" si="3"/>
        <v>530.75257441653366</v>
      </c>
      <c r="V10" s="11"/>
      <c r="W10" s="11">
        <v>443.79862859763091</v>
      </c>
      <c r="X10" s="11">
        <v>54.401477963838367</v>
      </c>
      <c r="Y10" s="11">
        <v>81.657369873418077</v>
      </c>
      <c r="Z10" s="11">
        <f t="shared" si="4"/>
        <v>579.8574764348873</v>
      </c>
      <c r="AA10" s="11"/>
      <c r="AB10" s="11">
        <v>440.73874940822276</v>
      </c>
      <c r="AC10" s="11">
        <v>59.959655284711118</v>
      </c>
      <c r="AD10" s="11">
        <v>91.99784545906293</v>
      </c>
      <c r="AE10" s="11">
        <f t="shared" si="5"/>
        <v>592.69625015199676</v>
      </c>
      <c r="AG10" s="10" t="str">
        <f>name!E6</f>
        <v>Associate professional occupations</v>
      </c>
      <c r="AH10" s="11">
        <v>266.5097036860621</v>
      </c>
      <c r="AI10" s="11">
        <v>113.65569686154279</v>
      </c>
      <c r="AJ10" s="11">
        <v>62.776396231246508</v>
      </c>
      <c r="AK10" s="11">
        <f t="shared" si="6"/>
        <v>442.94179677885143</v>
      </c>
      <c r="AL10" s="11"/>
      <c r="AM10" s="11">
        <v>316.22629981756069</v>
      </c>
      <c r="AN10" s="11">
        <v>116.02397615887438</v>
      </c>
      <c r="AO10" s="11">
        <v>74.270811769961028</v>
      </c>
      <c r="AP10" s="11">
        <f t="shared" si="7"/>
        <v>506.52108774639612</v>
      </c>
      <c r="AQ10" s="11"/>
      <c r="AR10" s="11">
        <v>402.70877689320116</v>
      </c>
      <c r="AS10" s="11">
        <v>143.84470739209493</v>
      </c>
      <c r="AT10" s="11">
        <v>79.912994908493744</v>
      </c>
      <c r="AU10" s="11">
        <f t="shared" si="8"/>
        <v>626.46647919378984</v>
      </c>
    </row>
    <row r="11" spans="1:47" x14ac:dyDescent="0.2">
      <c r="A11" t="str">
        <f>name!E7</f>
        <v>Administrative and secretarial occupations</v>
      </c>
      <c r="B11" s="11">
        <v>320.84559142520408</v>
      </c>
      <c r="C11" s="11">
        <v>160.77312551326614</v>
      </c>
      <c r="D11" s="11">
        <v>20.965236890806622</v>
      </c>
      <c r="E11" s="11">
        <f t="shared" si="0"/>
        <v>502.58395382927688</v>
      </c>
      <c r="F11" s="11"/>
      <c r="G11" s="11">
        <v>315.97591368776943</v>
      </c>
      <c r="H11" s="11">
        <v>156.57476990044893</v>
      </c>
      <c r="I11" s="11">
        <v>19.104727451563058</v>
      </c>
      <c r="J11" s="11">
        <f t="shared" si="1"/>
        <v>491.65541103978143</v>
      </c>
      <c r="K11" s="11"/>
      <c r="L11" s="11">
        <v>301.19293637494036</v>
      </c>
      <c r="M11" s="11">
        <v>147.50361444566664</v>
      </c>
      <c r="N11" s="11">
        <v>16.226407444540481</v>
      </c>
      <c r="O11" s="11">
        <f t="shared" si="2"/>
        <v>464.92295826514749</v>
      </c>
      <c r="Q11" s="10" t="str">
        <f>name!E7</f>
        <v>Administrative and secretarial occupations</v>
      </c>
      <c r="R11" s="11">
        <v>85.804941864995442</v>
      </c>
      <c r="S11" s="11">
        <v>19.55130719873738</v>
      </c>
      <c r="T11" s="11">
        <v>5.3170239195239493</v>
      </c>
      <c r="U11" s="11">
        <f t="shared" si="3"/>
        <v>110.67327298325677</v>
      </c>
      <c r="V11" s="11"/>
      <c r="W11" s="11">
        <v>94.24121681915112</v>
      </c>
      <c r="X11" s="11">
        <v>22.965203425955313</v>
      </c>
      <c r="Y11" s="11">
        <v>5.1760083092566678</v>
      </c>
      <c r="Z11" s="11">
        <f t="shared" si="4"/>
        <v>122.3824285543631</v>
      </c>
      <c r="AA11" s="11"/>
      <c r="AB11" s="11">
        <v>108.573409135492</v>
      </c>
      <c r="AC11" s="11">
        <v>16.726769217214468</v>
      </c>
      <c r="AD11" s="11">
        <v>5.7988779184848287</v>
      </c>
      <c r="AE11" s="11">
        <f t="shared" si="5"/>
        <v>131.0990562711913</v>
      </c>
      <c r="AG11" s="10" t="str">
        <f>name!E7</f>
        <v>Administrative and secretarial occupations</v>
      </c>
      <c r="AH11" s="11">
        <v>235.04064956020878</v>
      </c>
      <c r="AI11" s="11">
        <v>141.22181831452875</v>
      </c>
      <c r="AJ11" s="11">
        <v>15.648212971282669</v>
      </c>
      <c r="AK11" s="11">
        <f t="shared" si="6"/>
        <v>391.91068084602017</v>
      </c>
      <c r="AL11" s="11"/>
      <c r="AM11" s="11">
        <v>221.7346968686183</v>
      </c>
      <c r="AN11" s="11">
        <v>133.60956647449365</v>
      </c>
      <c r="AO11" s="11">
        <v>13.928719142306381</v>
      </c>
      <c r="AP11" s="11">
        <f t="shared" si="7"/>
        <v>369.27298248541831</v>
      </c>
      <c r="AQ11" s="11"/>
      <c r="AR11" s="11">
        <v>192.61952723944825</v>
      </c>
      <c r="AS11" s="11">
        <v>130.77684522845217</v>
      </c>
      <c r="AT11" s="11">
        <v>10.427529526055647</v>
      </c>
      <c r="AU11" s="11">
        <f t="shared" si="8"/>
        <v>333.82390199395604</v>
      </c>
    </row>
    <row r="12" spans="1:47" x14ac:dyDescent="0.2">
      <c r="A12" t="str">
        <f>name!E8</f>
        <v>Skilled trades occupations</v>
      </c>
      <c r="B12" s="11">
        <v>242.38149622124891</v>
      </c>
      <c r="C12" s="11">
        <v>37.324215018744944</v>
      </c>
      <c r="D12" s="11">
        <v>158.65391239952629</v>
      </c>
      <c r="E12" s="11">
        <f t="shared" si="0"/>
        <v>438.35962363952012</v>
      </c>
      <c r="F12" s="11"/>
      <c r="G12" s="11">
        <v>217.89321715467312</v>
      </c>
      <c r="H12" s="11">
        <v>34.090038551055422</v>
      </c>
      <c r="I12" s="11">
        <v>109.34477920460354</v>
      </c>
      <c r="J12" s="11">
        <f t="shared" si="1"/>
        <v>361.32803491033206</v>
      </c>
      <c r="K12" s="11"/>
      <c r="L12" s="11">
        <v>221.37019772959803</v>
      </c>
      <c r="M12" s="11">
        <v>42.881932939272147</v>
      </c>
      <c r="N12" s="11">
        <v>139.82992141236699</v>
      </c>
      <c r="O12" s="11">
        <f t="shared" si="2"/>
        <v>404.08205208123718</v>
      </c>
      <c r="Q12" s="10" t="str">
        <f>name!E8</f>
        <v>Skilled trades occupations</v>
      </c>
      <c r="R12" s="11">
        <v>217.5398908610201</v>
      </c>
      <c r="S12" s="11">
        <v>26.128253955454944</v>
      </c>
      <c r="T12" s="11">
        <v>146.79031854541938</v>
      </c>
      <c r="U12" s="11">
        <f t="shared" si="3"/>
        <v>390.45846336189442</v>
      </c>
      <c r="V12" s="11"/>
      <c r="W12" s="11">
        <v>192.13270195875637</v>
      </c>
      <c r="X12" s="11">
        <v>22.6910960754347</v>
      </c>
      <c r="Y12" s="11">
        <v>94.715307342712691</v>
      </c>
      <c r="Z12" s="11">
        <f t="shared" si="4"/>
        <v>309.53910537690376</v>
      </c>
      <c r="AA12" s="11"/>
      <c r="AB12" s="11">
        <v>193.18112961053114</v>
      </c>
      <c r="AC12" s="11">
        <v>29.071496149149702</v>
      </c>
      <c r="AD12" s="11">
        <v>120.07259765324406</v>
      </c>
      <c r="AE12" s="11">
        <f t="shared" si="5"/>
        <v>342.32522341292491</v>
      </c>
      <c r="AG12" s="10" t="str">
        <f>name!E8</f>
        <v>Skilled trades occupations</v>
      </c>
      <c r="AH12" s="11">
        <v>24.841605360228627</v>
      </c>
      <c r="AI12" s="11">
        <v>11.195961063289973</v>
      </c>
      <c r="AJ12" s="11">
        <v>11.863593854106938</v>
      </c>
      <c r="AK12" s="11">
        <f t="shared" si="6"/>
        <v>47.901160277625536</v>
      </c>
      <c r="AL12" s="11"/>
      <c r="AM12" s="11">
        <v>25.760515195916735</v>
      </c>
      <c r="AN12" s="11">
        <v>11.398942475620723</v>
      </c>
      <c r="AO12" s="11">
        <v>14.629471861890908</v>
      </c>
      <c r="AP12" s="11">
        <f t="shared" si="7"/>
        <v>51.788929533428366</v>
      </c>
      <c r="AQ12" s="11"/>
      <c r="AR12" s="11">
        <v>28.189068119066906</v>
      </c>
      <c r="AS12" s="11">
        <v>13.810436790122449</v>
      </c>
      <c r="AT12" s="11">
        <v>19.757323759122912</v>
      </c>
      <c r="AU12" s="11">
        <f t="shared" si="8"/>
        <v>61.756828668312266</v>
      </c>
    </row>
    <row r="13" spans="1:47" x14ac:dyDescent="0.2">
      <c r="A13" t="str">
        <f>name!E9</f>
        <v>Caring, leisure and other service occupations</v>
      </c>
      <c r="B13" s="11">
        <v>194.49968072963577</v>
      </c>
      <c r="C13" s="11">
        <v>131.27513228663759</v>
      </c>
      <c r="D13" s="11">
        <v>33.519552790257229</v>
      </c>
      <c r="E13" s="11">
        <f t="shared" si="0"/>
        <v>359.29436580653061</v>
      </c>
      <c r="F13" s="11"/>
      <c r="G13" s="11">
        <v>195.22861178628972</v>
      </c>
      <c r="H13" s="11">
        <v>124.02596603379597</v>
      </c>
      <c r="I13" s="11">
        <v>38.558467162148126</v>
      </c>
      <c r="J13" s="11">
        <f t="shared" si="1"/>
        <v>357.81304498223381</v>
      </c>
      <c r="K13" s="11"/>
      <c r="L13" s="11">
        <v>215.72597880541164</v>
      </c>
      <c r="M13" s="11">
        <v>122.39877594615248</v>
      </c>
      <c r="N13" s="11">
        <v>50.540426424184496</v>
      </c>
      <c r="O13" s="11">
        <f t="shared" si="2"/>
        <v>388.66518117574861</v>
      </c>
      <c r="Q13" s="10" t="str">
        <f>name!E9</f>
        <v>Caring, leisure and other service occupations</v>
      </c>
      <c r="R13" s="11">
        <v>61.938530235143062</v>
      </c>
      <c r="S13" s="11">
        <v>27.828106603094252</v>
      </c>
      <c r="T13" s="11">
        <v>6.6052325584517968</v>
      </c>
      <c r="U13" s="11">
        <f t="shared" si="3"/>
        <v>96.371869396689121</v>
      </c>
      <c r="V13" s="11"/>
      <c r="W13" s="11">
        <v>64.129962544722943</v>
      </c>
      <c r="X13" s="11">
        <v>32.314186559093443</v>
      </c>
      <c r="Y13" s="11">
        <v>8.2416326584972737</v>
      </c>
      <c r="Z13" s="11">
        <f t="shared" si="4"/>
        <v>104.68578176231367</v>
      </c>
      <c r="AA13" s="11"/>
      <c r="AB13" s="11">
        <v>73.310744521173532</v>
      </c>
      <c r="AC13" s="11">
        <v>43.074292530436836</v>
      </c>
      <c r="AD13" s="11">
        <v>12.315537582159839</v>
      </c>
      <c r="AE13" s="11">
        <f t="shared" si="5"/>
        <v>128.7005746337702</v>
      </c>
      <c r="AG13" s="10" t="str">
        <f>name!E9</f>
        <v>Caring, leisure and other service occupations</v>
      </c>
      <c r="AH13" s="11">
        <v>132.56115049449255</v>
      </c>
      <c r="AI13" s="11">
        <v>103.44702568354334</v>
      </c>
      <c r="AJ13" s="11">
        <v>26.914320231805426</v>
      </c>
      <c r="AK13" s="11">
        <f t="shared" si="6"/>
        <v>262.92249640984136</v>
      </c>
      <c r="AL13" s="11"/>
      <c r="AM13" s="11">
        <v>131.09864924156676</v>
      </c>
      <c r="AN13" s="11">
        <v>91.711779474702539</v>
      </c>
      <c r="AO13" s="11">
        <v>30.316834503650842</v>
      </c>
      <c r="AP13" s="11">
        <f t="shared" si="7"/>
        <v>253.12726321992017</v>
      </c>
      <c r="AQ13" s="11"/>
      <c r="AR13" s="11">
        <v>142.4152342842381</v>
      </c>
      <c r="AS13" s="11">
        <v>79.32448341571569</v>
      </c>
      <c r="AT13" s="11">
        <v>38.224888842024647</v>
      </c>
      <c r="AU13" s="11">
        <f t="shared" si="8"/>
        <v>259.96460654197841</v>
      </c>
    </row>
    <row r="14" spans="1:47" x14ac:dyDescent="0.2">
      <c r="A14" t="str">
        <f>name!E10</f>
        <v>Sales and customer service occupations</v>
      </c>
      <c r="B14" s="11">
        <v>152.66280559868619</v>
      </c>
      <c r="C14" s="11">
        <v>219.52592094859267</v>
      </c>
      <c r="D14" s="11">
        <v>23.688242667705403</v>
      </c>
      <c r="E14" s="11">
        <f t="shared" si="0"/>
        <v>395.87696921498429</v>
      </c>
      <c r="F14" s="11"/>
      <c r="G14" s="11">
        <v>144.06912661335193</v>
      </c>
      <c r="H14" s="11">
        <v>202.52626842204529</v>
      </c>
      <c r="I14" s="11">
        <v>15.656093454263873</v>
      </c>
      <c r="J14" s="11">
        <f t="shared" si="1"/>
        <v>362.25148848966114</v>
      </c>
      <c r="K14" s="11"/>
      <c r="L14" s="11">
        <v>140.28482323368411</v>
      </c>
      <c r="M14" s="11">
        <v>212.77170108767851</v>
      </c>
      <c r="N14" s="11">
        <v>13.719315569722905</v>
      </c>
      <c r="O14" s="11">
        <f t="shared" si="2"/>
        <v>366.77583989108552</v>
      </c>
      <c r="Q14" s="10" t="str">
        <f>name!E10</f>
        <v>Sales and customer service occupations</v>
      </c>
      <c r="R14" s="11">
        <v>80.926225359839705</v>
      </c>
      <c r="S14" s="11">
        <v>83.36660303732036</v>
      </c>
      <c r="T14" s="11">
        <v>15.073099451683181</v>
      </c>
      <c r="U14" s="11">
        <f t="shared" si="3"/>
        <v>179.36592784884326</v>
      </c>
      <c r="V14" s="11"/>
      <c r="W14" s="11">
        <v>78.847632574115792</v>
      </c>
      <c r="X14" s="11">
        <v>81.68707685217845</v>
      </c>
      <c r="Y14" s="11">
        <v>9.5381080451898423</v>
      </c>
      <c r="Z14" s="11">
        <f t="shared" si="4"/>
        <v>170.07281747148406</v>
      </c>
      <c r="AA14" s="11"/>
      <c r="AB14" s="11">
        <v>81.017283868967283</v>
      </c>
      <c r="AC14" s="11">
        <v>91.270831379357915</v>
      </c>
      <c r="AD14" s="11">
        <v>8.8693030304255203</v>
      </c>
      <c r="AE14" s="11">
        <f t="shared" si="5"/>
        <v>181.15741827875073</v>
      </c>
      <c r="AG14" s="10" t="str">
        <f>name!E10</f>
        <v>Sales and customer service occupations</v>
      </c>
      <c r="AH14" s="11">
        <v>71.736580238846457</v>
      </c>
      <c r="AI14" s="11">
        <v>136.15931791127247</v>
      </c>
      <c r="AJ14" s="11">
        <v>8.6151432160222186</v>
      </c>
      <c r="AK14" s="11">
        <f t="shared" si="6"/>
        <v>216.51104136614111</v>
      </c>
      <c r="AL14" s="11"/>
      <c r="AM14" s="11">
        <v>65.221494039236106</v>
      </c>
      <c r="AN14" s="11">
        <v>120.8391915698668</v>
      </c>
      <c r="AO14" s="11">
        <v>6.1179854090740182</v>
      </c>
      <c r="AP14" s="11">
        <f t="shared" si="7"/>
        <v>192.17867101817691</v>
      </c>
      <c r="AQ14" s="11"/>
      <c r="AR14" s="11">
        <v>59.26753936471686</v>
      </c>
      <c r="AS14" s="11">
        <v>121.50086970832079</v>
      </c>
      <c r="AT14" s="11">
        <v>4.8500125392973858</v>
      </c>
      <c r="AU14" s="11">
        <f t="shared" si="8"/>
        <v>185.61842161233503</v>
      </c>
    </row>
    <row r="15" spans="1:47" x14ac:dyDescent="0.2">
      <c r="A15" t="str">
        <f>name!E11</f>
        <v>Process, plant and machine operatives</v>
      </c>
      <c r="B15" s="11">
        <v>121.07782723452364</v>
      </c>
      <c r="C15" s="11">
        <v>34.860123370484523</v>
      </c>
      <c r="D15" s="11">
        <v>61.793244613769026</v>
      </c>
      <c r="E15" s="11">
        <f t="shared" si="0"/>
        <v>217.73119521877717</v>
      </c>
      <c r="F15" s="11"/>
      <c r="G15" s="11">
        <v>112.24475070354931</v>
      </c>
      <c r="H15" s="11">
        <v>43.422479091417074</v>
      </c>
      <c r="I15" s="11">
        <v>59.363397938940501</v>
      </c>
      <c r="J15" s="11">
        <f t="shared" si="1"/>
        <v>215.03062773390687</v>
      </c>
      <c r="K15" s="11"/>
      <c r="L15" s="11">
        <v>96.100965869048665</v>
      </c>
      <c r="M15" s="11">
        <v>56.548146001433693</v>
      </c>
      <c r="N15" s="11">
        <v>75.160164891346142</v>
      </c>
      <c r="O15" s="11">
        <f t="shared" si="2"/>
        <v>227.8092767618285</v>
      </c>
      <c r="Q15" s="10" t="str">
        <f>name!E11</f>
        <v>Process, plant and machine operatives</v>
      </c>
      <c r="R15" s="11">
        <v>112.08071792075818</v>
      </c>
      <c r="S15" s="11">
        <v>28.158386986965336</v>
      </c>
      <c r="T15" s="11">
        <v>57.101972265597674</v>
      </c>
      <c r="U15" s="11">
        <f t="shared" si="3"/>
        <v>197.3410771733212</v>
      </c>
      <c r="V15" s="11"/>
      <c r="W15" s="11">
        <v>104.85734772175886</v>
      </c>
      <c r="X15" s="11">
        <v>37.396689262569069</v>
      </c>
      <c r="Y15" s="11">
        <v>53.030544855084948</v>
      </c>
      <c r="Z15" s="11">
        <f t="shared" si="4"/>
        <v>195.28458183941285</v>
      </c>
      <c r="AA15" s="11"/>
      <c r="AB15" s="11">
        <v>87.608669021065225</v>
      </c>
      <c r="AC15" s="11">
        <v>43.60255400414222</v>
      </c>
      <c r="AD15" s="11">
        <v>67.315536269666481</v>
      </c>
      <c r="AE15" s="11">
        <f t="shared" si="5"/>
        <v>198.52675929487395</v>
      </c>
      <c r="AG15" s="10" t="str">
        <f>name!E11</f>
        <v>Process, plant and machine operatives</v>
      </c>
      <c r="AH15" s="11">
        <v>8.9971093137654741</v>
      </c>
      <c r="AI15" s="11">
        <v>6.701736383519183</v>
      </c>
      <c r="AJ15" s="11">
        <v>4.6912723481713758</v>
      </c>
      <c r="AK15" s="11">
        <f t="shared" si="6"/>
        <v>20.390118045456035</v>
      </c>
      <c r="AL15" s="11"/>
      <c r="AM15" s="11">
        <v>7.3874029817903892</v>
      </c>
      <c r="AN15" s="11">
        <v>6.0257898288480396</v>
      </c>
      <c r="AO15" s="11">
        <v>6.332853083855551</v>
      </c>
      <c r="AP15" s="11">
        <f t="shared" si="7"/>
        <v>19.746045894493978</v>
      </c>
      <c r="AQ15" s="11"/>
      <c r="AR15" s="11">
        <v>8.4922968479835141</v>
      </c>
      <c r="AS15" s="11">
        <v>12.945591997291441</v>
      </c>
      <c r="AT15" s="11">
        <v>7.8446286216796768</v>
      </c>
      <c r="AU15" s="11">
        <f t="shared" si="8"/>
        <v>29.28251746695463</v>
      </c>
    </row>
    <row r="16" spans="1:47" x14ac:dyDescent="0.2">
      <c r="A16" t="str">
        <f>name!E12</f>
        <v>Elementary occupations</v>
      </c>
      <c r="B16" s="11">
        <v>223.53233649579161</v>
      </c>
      <c r="C16" s="11">
        <v>280.71764144353205</v>
      </c>
      <c r="D16" s="11">
        <v>42.119564491675249</v>
      </c>
      <c r="E16" s="11">
        <f t="shared" si="0"/>
        <v>546.36954243099899</v>
      </c>
      <c r="F16" s="11"/>
      <c r="G16" s="11">
        <v>209.50798801784737</v>
      </c>
      <c r="H16" s="11">
        <v>283.24978456884742</v>
      </c>
      <c r="I16" s="11">
        <v>30.001271118186096</v>
      </c>
      <c r="J16" s="11">
        <f t="shared" si="1"/>
        <v>522.75904370488092</v>
      </c>
      <c r="K16" s="11"/>
      <c r="L16" s="11">
        <v>227.59219112082653</v>
      </c>
      <c r="M16" s="11">
        <v>249.4613157711164</v>
      </c>
      <c r="N16" s="11">
        <v>40.730811437010267</v>
      </c>
      <c r="O16" s="11">
        <f t="shared" si="2"/>
        <v>517.78431832895319</v>
      </c>
      <c r="Q16" s="10" t="str">
        <f>name!E12</f>
        <v>Elementary occupations</v>
      </c>
      <c r="R16" s="11">
        <v>156.2865557281653</v>
      </c>
      <c r="S16" s="11">
        <v>115.18915093786524</v>
      </c>
      <c r="T16" s="11">
        <v>11.062554550315777</v>
      </c>
      <c r="U16" s="11">
        <f t="shared" si="3"/>
        <v>282.53826121634631</v>
      </c>
      <c r="V16" s="11"/>
      <c r="W16" s="11">
        <v>145.64514061934315</v>
      </c>
      <c r="X16" s="11">
        <v>118.30522773349358</v>
      </c>
      <c r="Y16" s="11">
        <v>8.3484144289890114</v>
      </c>
      <c r="Z16" s="11">
        <f t="shared" si="4"/>
        <v>272.29878278182576</v>
      </c>
      <c r="AA16" s="11"/>
      <c r="AB16" s="11">
        <v>152.18612635811644</v>
      </c>
      <c r="AC16" s="11">
        <v>111.41062835092384</v>
      </c>
      <c r="AD16" s="11">
        <v>10.150419453307276</v>
      </c>
      <c r="AE16" s="11">
        <f t="shared" si="5"/>
        <v>273.74717416234756</v>
      </c>
      <c r="AG16" s="10" t="str">
        <f>name!E12</f>
        <v>Elementary occupations</v>
      </c>
      <c r="AH16" s="11">
        <v>67.245780767626258</v>
      </c>
      <c r="AI16" s="11">
        <v>165.52849050566684</v>
      </c>
      <c r="AJ16" s="11">
        <v>31.057009941359492</v>
      </c>
      <c r="AK16" s="11">
        <f t="shared" si="6"/>
        <v>263.83128121465256</v>
      </c>
      <c r="AL16" s="11"/>
      <c r="AM16" s="11">
        <v>63.862847398504123</v>
      </c>
      <c r="AN16" s="11">
        <v>164.94455683535378</v>
      </c>
      <c r="AO16" s="11">
        <v>21.65285668919709</v>
      </c>
      <c r="AP16" s="11">
        <f t="shared" si="7"/>
        <v>250.46026092305499</v>
      </c>
      <c r="AQ16" s="11"/>
      <c r="AR16" s="11">
        <v>75.406064762710031</v>
      </c>
      <c r="AS16" s="11">
        <v>138.05068742019253</v>
      </c>
      <c r="AT16" s="11">
        <v>30.580391983702988</v>
      </c>
      <c r="AU16" s="11">
        <f t="shared" si="8"/>
        <v>244.03714416660554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3519.8897820875973</v>
      </c>
      <c r="C18" s="34">
        <f t="shared" ref="C18:D18" si="9">SUM(C8:C16)</f>
        <v>1337.6142440223991</v>
      </c>
      <c r="D18" s="34">
        <f t="shared" si="9"/>
        <v>721.37997389000293</v>
      </c>
      <c r="E18" s="34">
        <f t="shared" si="0"/>
        <v>5578.884</v>
      </c>
      <c r="F18" s="34"/>
      <c r="G18" s="34">
        <f>SUM(G8:G16)</f>
        <v>3833.1564817134713</v>
      </c>
      <c r="H18" s="34">
        <f t="shared" ref="H18:I18" si="10">SUM(H8:H16)</f>
        <v>1397.6523498016172</v>
      </c>
      <c r="I18" s="34">
        <f t="shared" si="10"/>
        <v>711.65116848490993</v>
      </c>
      <c r="J18" s="34">
        <f t="shared" ref="J18" si="11">SUM(G18:I18)</f>
        <v>5942.4599999999991</v>
      </c>
      <c r="K18" s="34"/>
      <c r="L18" s="34">
        <f>SUM(L8:L16)</f>
        <v>4182.3763094879641</v>
      </c>
      <c r="M18" s="34">
        <f t="shared" ref="M18:N18" si="12">SUM(M8:M16)</f>
        <v>1489.9263359097631</v>
      </c>
      <c r="N18" s="34">
        <f t="shared" si="12"/>
        <v>813.48135460227513</v>
      </c>
      <c r="O18" s="34">
        <f>SUM(L18:N18)</f>
        <v>6485.7840000000024</v>
      </c>
      <c r="Q18" s="231" t="str">
        <f>name!E3</f>
        <v>All occupations</v>
      </c>
      <c r="R18" s="34">
        <f>SUM(R8:R16)</f>
        <v>2053.2736853954598</v>
      </c>
      <c r="S18" s="34">
        <f t="shared" ref="S18:T18" si="13">SUM(S8:S16)</f>
        <v>423.20167907071493</v>
      </c>
      <c r="T18" s="34">
        <f t="shared" si="13"/>
        <v>475.00524104064141</v>
      </c>
      <c r="U18" s="34">
        <f t="shared" ref="U18" si="14">SUM(R18:T18)</f>
        <v>2951.4806055068161</v>
      </c>
      <c r="V18" s="34"/>
      <c r="W18" s="34">
        <f>SUM(W8:W16)</f>
        <v>2197.5768788790983</v>
      </c>
      <c r="X18" s="34">
        <f t="shared" ref="X18:Y18" si="15">SUM(X8:X16)</f>
        <v>486.26425131577741</v>
      </c>
      <c r="Y18" s="34">
        <f t="shared" si="15"/>
        <v>431.78640737406511</v>
      </c>
      <c r="Z18" s="34">
        <f t="shared" ref="Z18" si="16">SUM(W18:Y18)</f>
        <v>3115.6275375689411</v>
      </c>
      <c r="AA18" s="34"/>
      <c r="AB18" s="34">
        <f>SUM(AB8:AB16)</f>
        <v>2363.4361541611629</v>
      </c>
      <c r="AC18" s="34">
        <f t="shared" ref="AC18:AD18" si="17">SUM(AC8:AC16)</f>
        <v>547.9767973046055</v>
      </c>
      <c r="AD18" s="34">
        <f t="shared" si="17"/>
        <v>497.52420754406569</v>
      </c>
      <c r="AE18" s="34">
        <f t="shared" ref="AE18" si="18">SUM(AB18:AD18)</f>
        <v>3408.937159009834</v>
      </c>
      <c r="AG18" s="231" t="str">
        <f>name!E3</f>
        <v>All occupations</v>
      </c>
      <c r="AH18" s="34">
        <f>SUM(AH8:AH16)</f>
        <v>1466.6160966921373</v>
      </c>
      <c r="AI18" s="34">
        <f t="shared" ref="AI18:AJ18" si="19">SUM(AI8:AI16)</f>
        <v>914.41256495168454</v>
      </c>
      <c r="AJ18" s="34">
        <f t="shared" si="19"/>
        <v>246.37473284936172</v>
      </c>
      <c r="AK18" s="34">
        <f t="shared" si="6"/>
        <v>2627.4033944931834</v>
      </c>
      <c r="AL18" s="34"/>
      <c r="AM18" s="34">
        <f>SUM(AM8:AM16)</f>
        <v>1635.5796028343734</v>
      </c>
      <c r="AN18" s="34">
        <f t="shared" ref="AN18:AO18" si="20">SUM(AN8:AN16)</f>
        <v>911.38809848583981</v>
      </c>
      <c r="AO18" s="34">
        <f t="shared" si="20"/>
        <v>279.864761110845</v>
      </c>
      <c r="AP18" s="34">
        <f t="shared" si="7"/>
        <v>2826.832462431058</v>
      </c>
      <c r="AQ18" s="34"/>
      <c r="AR18" s="34">
        <f>SUM(AR8:AR16)</f>
        <v>1818.9401553267999</v>
      </c>
      <c r="AS18" s="34">
        <f t="shared" ref="AS18:AT18" si="21">SUM(AS8:AS16)</f>
        <v>941.94953860515773</v>
      </c>
      <c r="AT18" s="34">
        <f t="shared" si="21"/>
        <v>315.95714705820956</v>
      </c>
      <c r="AU18" s="34">
        <f t="shared" si="8"/>
        <v>3076.846840990167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13.772934609744913</v>
      </c>
      <c r="C26" s="18">
        <f t="shared" ref="C26:O26" si="22">C8/C$18*100</f>
        <v>4.4631297104703629</v>
      </c>
      <c r="D26" s="18">
        <f t="shared" si="22"/>
        <v>11.430733796073726</v>
      </c>
      <c r="E26" s="18">
        <f t="shared" si="22"/>
        <v>11.237921441492906</v>
      </c>
      <c r="F26" s="18"/>
      <c r="G26" s="18">
        <f t="shared" si="22"/>
        <v>14.216419500430675</v>
      </c>
      <c r="H26" s="18">
        <f t="shared" si="22"/>
        <v>6.2239207930333924</v>
      </c>
      <c r="I26" s="18">
        <f t="shared" si="22"/>
        <v>13.421562817604633</v>
      </c>
      <c r="J26" s="18">
        <f t="shared" si="22"/>
        <v>12.241413310016029</v>
      </c>
      <c r="K26" s="18"/>
      <c r="L26" s="18">
        <f t="shared" si="22"/>
        <v>12.823983530899921</v>
      </c>
      <c r="M26" s="18">
        <f t="shared" si="22"/>
        <v>6.9601256115406605</v>
      </c>
      <c r="N26" s="18">
        <f t="shared" si="22"/>
        <v>14.071330164155768</v>
      </c>
      <c r="O26" s="18">
        <f t="shared" si="22"/>
        <v>11.633376024512591</v>
      </c>
      <c r="Q26" t="str">
        <f>$A$8</f>
        <v>Managers, directors and senior officials</v>
      </c>
      <c r="R26" s="18">
        <f>R8/R$18*100</f>
        <v>15.884421198124372</v>
      </c>
      <c r="S26" s="18">
        <f t="shared" ref="S26:U26" si="23">S8/S$18*100</f>
        <v>5.8821432728721739</v>
      </c>
      <c r="T26" s="18">
        <f t="shared" si="23"/>
        <v>11.808840663067894</v>
      </c>
      <c r="U26" s="18">
        <f t="shared" si="23"/>
        <v>13.79431668738359</v>
      </c>
      <c r="V26" s="18"/>
      <c r="W26" s="18">
        <f t="shared" ref="W26:Z26" si="24">W8/W$18*100</f>
        <v>16.313848120463131</v>
      </c>
      <c r="X26" s="18">
        <f t="shared" si="24"/>
        <v>7.4693819562656696</v>
      </c>
      <c r="Y26" s="18">
        <f t="shared" si="24"/>
        <v>14.112598854293962</v>
      </c>
      <c r="Z26" s="18">
        <f t="shared" si="24"/>
        <v>14.628403642047521</v>
      </c>
      <c r="AA26" s="18"/>
      <c r="AB26" s="18">
        <f t="shared" ref="AB26:AE26" si="25">AB8/AB$18*100</f>
        <v>14.637181167640314</v>
      </c>
      <c r="AC26" s="18">
        <f t="shared" si="25"/>
        <v>7.1482273929651257</v>
      </c>
      <c r="AD26" s="18">
        <f t="shared" si="25"/>
        <v>15.001066322470269</v>
      </c>
      <c r="AE26" s="18">
        <f t="shared" si="25"/>
        <v>13.486461442300957</v>
      </c>
      <c r="AG26" t="str">
        <f>$A$8</f>
        <v>Managers, directors and senior officials</v>
      </c>
      <c r="AH26" s="18">
        <f>AH8/AH$18*100</f>
        <v>10.816837333325189</v>
      </c>
      <c r="AI26" s="18">
        <f t="shared" ref="AI26:AK26" si="26">AI8/AI$18*100</f>
        <v>3.8063923194391101</v>
      </c>
      <c r="AJ26" s="18">
        <f t="shared" si="26"/>
        <v>10.701751804217025</v>
      </c>
      <c r="AK26" s="18">
        <f t="shared" si="26"/>
        <v>8.36620748844323</v>
      </c>
      <c r="AL26" s="18"/>
      <c r="AM26" s="18">
        <f t="shared" ref="AM26:AP26" si="27">AM8/AM$18*100</f>
        <v>11.398298858368957</v>
      </c>
      <c r="AN26" s="18">
        <f t="shared" si="27"/>
        <v>5.5594143757472843</v>
      </c>
      <c r="AO26" s="18">
        <f t="shared" si="27"/>
        <v>12.355405126069034</v>
      </c>
      <c r="AP26" s="18">
        <f t="shared" si="27"/>
        <v>9.610563088353997</v>
      </c>
      <c r="AQ26" s="18"/>
      <c r="AR26" s="18">
        <f t="shared" ref="AR26:AU26" si="28">AR8/AR$18*100</f>
        <v>10.468008906467109</v>
      </c>
      <c r="AS26" s="18">
        <f t="shared" si="28"/>
        <v>6.8506978688349225</v>
      </c>
      <c r="AT26" s="18">
        <f t="shared" si="28"/>
        <v>12.607314395886826</v>
      </c>
      <c r="AU26" s="18">
        <f t="shared" si="28"/>
        <v>9.5802833403524925</v>
      </c>
    </row>
    <row r="27" spans="1:47" x14ac:dyDescent="0.2">
      <c r="A27" t="str">
        <f>$A$9</f>
        <v>Professional occupations</v>
      </c>
      <c r="B27" s="18">
        <f t="shared" ref="B27:B34" si="29">B9/B$18*100</f>
        <v>31.421610285969287</v>
      </c>
      <c r="C27" s="18">
        <f t="shared" ref="C27:O27" si="30">C9/C$18*100</f>
        <v>19.141525798672614</v>
      </c>
      <c r="D27" s="18">
        <f t="shared" si="30"/>
        <v>21.622107301083371</v>
      </c>
      <c r="E27" s="18">
        <f t="shared" si="30"/>
        <v>27.210162058083821</v>
      </c>
      <c r="F27" s="18"/>
      <c r="G27" s="18">
        <f t="shared" si="30"/>
        <v>34.782674439381928</v>
      </c>
      <c r="H27" s="18">
        <f t="shared" si="30"/>
        <v>21.203328133761996</v>
      </c>
      <c r="I27" s="18">
        <f t="shared" si="30"/>
        <v>26.442666045506023</v>
      </c>
      <c r="J27" s="18">
        <f t="shared" si="30"/>
        <v>30.590070367752435</v>
      </c>
      <c r="K27" s="18"/>
      <c r="L27" s="18">
        <f t="shared" si="30"/>
        <v>38.263281983824065</v>
      </c>
      <c r="M27" s="18">
        <f t="shared" si="30"/>
        <v>23.548529486772011</v>
      </c>
      <c r="N27" s="18">
        <f t="shared" si="30"/>
        <v>23.466526767407785</v>
      </c>
      <c r="O27" s="18">
        <f t="shared" si="30"/>
        <v>33.027094385081895</v>
      </c>
      <c r="Q27" t="str">
        <f>$A$9</f>
        <v>Professional occupations</v>
      </c>
      <c r="R27" s="18">
        <f t="shared" ref="R27:U27" si="31">R9/R$18*100</f>
        <v>29.46338884771454</v>
      </c>
      <c r="S27" s="18">
        <f t="shared" si="31"/>
        <v>12.841014037936455</v>
      </c>
      <c r="T27" s="18">
        <f t="shared" si="31"/>
        <v>20.53349562034683</v>
      </c>
      <c r="U27" s="18">
        <f t="shared" si="31"/>
        <v>25.642810459520287</v>
      </c>
      <c r="V27" s="18"/>
      <c r="W27" s="18">
        <f t="shared" ref="W27:Z27" si="32">W9/W$18*100</f>
        <v>32.554715176006724</v>
      </c>
      <c r="X27" s="18">
        <f t="shared" si="32"/>
        <v>16.48946205251546</v>
      </c>
      <c r="Y27" s="18">
        <f t="shared" si="32"/>
        <v>25.508616389915307</v>
      </c>
      <c r="Z27" s="18">
        <f t="shared" si="32"/>
        <v>29.070868717385562</v>
      </c>
      <c r="AA27" s="18"/>
      <c r="AB27" s="18">
        <f t="shared" ref="AB27:AE27" si="33">AB9/AB$18*100</f>
        <v>37.271140539193397</v>
      </c>
      <c r="AC27" s="18">
        <f t="shared" si="33"/>
        <v>20.747218388783615</v>
      </c>
      <c r="AD27" s="18">
        <f t="shared" si="33"/>
        <v>21.379895132894333</v>
      </c>
      <c r="AE27" s="18">
        <f t="shared" si="33"/>
        <v>32.295687949308785</v>
      </c>
      <c r="AG27" t="str">
        <f>$A$9</f>
        <v>Professional occupations</v>
      </c>
      <c r="AH27" s="18">
        <f t="shared" ref="AH27:AK27" si="34">AH9/AH$18*100</f>
        <v>34.163135187008024</v>
      </c>
      <c r="AI27" s="18">
        <f>AI9/AI$18*100</f>
        <v>22.057482182418518</v>
      </c>
      <c r="AJ27" s="18">
        <f t="shared" si="34"/>
        <v>23.720927451297715</v>
      </c>
      <c r="AK27" s="18">
        <f t="shared" si="34"/>
        <v>28.970838722682085</v>
      </c>
      <c r="AL27" s="18"/>
      <c r="AM27" s="18">
        <f t="shared" ref="AM27:AP27" si="35">AM9/AM$18*100</f>
        <v>37.776177021459326</v>
      </c>
      <c r="AN27" s="18">
        <f t="shared" si="35"/>
        <v>23.718375855592431</v>
      </c>
      <c r="AO27" s="18">
        <f t="shared" si="35"/>
        <v>27.883754746690396</v>
      </c>
      <c r="AP27" s="18">
        <f t="shared" si="35"/>
        <v>32.264476813804293</v>
      </c>
      <c r="AQ27" s="18"/>
      <c r="AR27" s="18">
        <f t="shared" ref="AR27:AU27" si="36">AR9/AR$18*100</f>
        <v>39.552418931741158</v>
      </c>
      <c r="AS27" s="18">
        <f t="shared" si="36"/>
        <v>25.178185238822849</v>
      </c>
      <c r="AT27" s="18">
        <f t="shared" si="36"/>
        <v>26.752256367334894</v>
      </c>
      <c r="AU27" s="18">
        <f t="shared" si="36"/>
        <v>33.837443000433694</v>
      </c>
    </row>
    <row r="28" spans="1:47" x14ac:dyDescent="0.2">
      <c r="A28" t="str">
        <f>$A$10</f>
        <v>Associate professional occupations</v>
      </c>
      <c r="B28" s="18">
        <f t="shared" si="29"/>
        <v>19.150937053985722</v>
      </c>
      <c r="C28" s="18">
        <f t="shared" ref="C28:O28" si="37">C10/C$18*100</f>
        <v>11.767133297347797</v>
      </c>
      <c r="D28" s="18">
        <f t="shared" si="37"/>
        <v>19.712724043732685</v>
      </c>
      <c r="E28" s="18">
        <f t="shared" si="37"/>
        <v>17.453210556006983</v>
      </c>
      <c r="F28" s="18"/>
      <c r="G28" s="18">
        <f t="shared" si="37"/>
        <v>19.827652015799007</v>
      </c>
      <c r="H28" s="18">
        <f t="shared" si="37"/>
        <v>12.193694243557985</v>
      </c>
      <c r="I28" s="18">
        <f t="shared" si="37"/>
        <v>21.91076029220142</v>
      </c>
      <c r="J28" s="18">
        <f t="shared" si="37"/>
        <v>18.281630236994165</v>
      </c>
      <c r="K28" s="18"/>
      <c r="L28" s="18">
        <f t="shared" si="37"/>
        <v>20.166705812387438</v>
      </c>
      <c r="M28" s="18">
        <f t="shared" si="37"/>
        <v>13.678821413164775</v>
      </c>
      <c r="N28" s="18">
        <f t="shared" si="37"/>
        <v>21.13273271660994</v>
      </c>
      <c r="O28" s="18">
        <f t="shared" si="37"/>
        <v>18.797461175792883</v>
      </c>
      <c r="Q28" t="str">
        <f>$A$10</f>
        <v>Associate professional occupations</v>
      </c>
      <c r="R28" s="18">
        <f t="shared" ref="R28:U28" si="38">R10/R$18*100</f>
        <v>19.850357784754287</v>
      </c>
      <c r="S28" s="18">
        <f t="shared" si="38"/>
        <v>10.33624307279147</v>
      </c>
      <c r="T28" s="18">
        <f t="shared" si="38"/>
        <v>16.721341253926266</v>
      </c>
      <c r="U28" s="18">
        <f t="shared" si="38"/>
        <v>17.982587228466475</v>
      </c>
      <c r="V28" s="18"/>
      <c r="W28" s="18">
        <f t="shared" ref="W28:Z28" si="39">W10/W$18*100</f>
        <v>20.194907985380514</v>
      </c>
      <c r="X28" s="18">
        <f t="shared" si="39"/>
        <v>11.187636725635079</v>
      </c>
      <c r="Y28" s="18">
        <f t="shared" si="39"/>
        <v>18.911519325034398</v>
      </c>
      <c r="Z28" s="18">
        <f t="shared" si="39"/>
        <v>18.611257906885044</v>
      </c>
      <c r="AA28" s="18"/>
      <c r="AB28" s="18">
        <f t="shared" ref="AB28:AE28" si="40">AB10/AB$18*100</f>
        <v>18.648218976943379</v>
      </c>
      <c r="AC28" s="18">
        <f t="shared" si="40"/>
        <v>10.942006227205486</v>
      </c>
      <c r="AD28" s="18">
        <f t="shared" si="40"/>
        <v>18.49112948959668</v>
      </c>
      <c r="AE28" s="18">
        <f t="shared" si="40"/>
        <v>17.386540804529009</v>
      </c>
      <c r="AG28" t="str">
        <f>$A$10</f>
        <v>Associate professional occupations</v>
      </c>
      <c r="AH28" s="18">
        <f t="shared" ref="AH28:AK28" si="41">AH10/AH$18*100</f>
        <v>18.17174271352663</v>
      </c>
      <c r="AI28" s="18">
        <f t="shared" si="41"/>
        <v>12.429367357561201</v>
      </c>
      <c r="AJ28" s="18">
        <f t="shared" si="41"/>
        <v>25.48004639324326</v>
      </c>
      <c r="AK28" s="18">
        <f t="shared" si="41"/>
        <v>16.858537889812435</v>
      </c>
      <c r="AL28" s="18"/>
      <c r="AM28" s="18">
        <f t="shared" ref="AM28:AP28" si="42">AM10/AM$18*100</f>
        <v>19.334204172609951</v>
      </c>
      <c r="AN28" s="18">
        <f t="shared" si="42"/>
        <v>12.730468650143015</v>
      </c>
      <c r="AO28" s="18">
        <f t="shared" si="42"/>
        <v>26.538107718586573</v>
      </c>
      <c r="AP28" s="18">
        <f t="shared" si="42"/>
        <v>17.918327119775299</v>
      </c>
      <c r="AQ28" s="18"/>
      <c r="AR28" s="18">
        <f t="shared" ref="AR28:AU28" si="43">AR10/AR$18*100</f>
        <v>22.139748562582508</v>
      </c>
      <c r="AS28" s="18">
        <f t="shared" si="43"/>
        <v>15.2709568290782</v>
      </c>
      <c r="AT28" s="18">
        <f t="shared" si="43"/>
        <v>25.292352349849256</v>
      </c>
      <c r="AU28" s="18">
        <f t="shared" si="43"/>
        <v>20.360665043443802</v>
      </c>
    </row>
    <row r="29" spans="1:47" x14ac:dyDescent="0.2">
      <c r="A29" t="str">
        <f>$A$11</f>
        <v>Administrative and secretarial occupations</v>
      </c>
      <c r="B29" s="18">
        <f t="shared" si="29"/>
        <v>9.1152169894057042</v>
      </c>
      <c r="C29" s="18">
        <f t="shared" ref="C29:O29" si="44">C11/C$18*100</f>
        <v>12.019393949469178</v>
      </c>
      <c r="D29" s="18">
        <f t="shared" si="44"/>
        <v>2.906268215036897</v>
      </c>
      <c r="E29" s="18">
        <f t="shared" si="44"/>
        <v>9.0086826295236975</v>
      </c>
      <c r="F29" s="18"/>
      <c r="G29" s="18">
        <f t="shared" si="44"/>
        <v>8.2432302254074443</v>
      </c>
      <c r="H29" s="18">
        <f t="shared" si="44"/>
        <v>11.202697861358239</v>
      </c>
      <c r="I29" s="18">
        <f t="shared" si="44"/>
        <v>2.6845634908794729</v>
      </c>
      <c r="J29" s="18">
        <f t="shared" si="44"/>
        <v>8.2736006811956919</v>
      </c>
      <c r="K29" s="18"/>
      <c r="L29" s="18">
        <f t="shared" si="44"/>
        <v>7.2014786352836468</v>
      </c>
      <c r="M29" s="18">
        <f t="shared" si="44"/>
        <v>9.9000608882854291</v>
      </c>
      <c r="N29" s="18">
        <f t="shared" si="44"/>
        <v>1.9946870758302566</v>
      </c>
      <c r="O29" s="18">
        <f t="shared" si="44"/>
        <v>7.1683386043252026</v>
      </c>
      <c r="Q29" t="str">
        <f>$A$11</f>
        <v>Administrative and secretarial occupations</v>
      </c>
      <c r="R29" s="18">
        <f t="shared" ref="R29:U29" si="45">R11/R$18*100</f>
        <v>4.1789334989928264</v>
      </c>
      <c r="S29" s="18">
        <f t="shared" si="45"/>
        <v>4.6198557722334677</v>
      </c>
      <c r="T29" s="18">
        <f t="shared" si="45"/>
        <v>1.1193611059691497</v>
      </c>
      <c r="U29" s="18">
        <f t="shared" si="45"/>
        <v>3.7497543699512947</v>
      </c>
      <c r="V29" s="18"/>
      <c r="W29" s="18">
        <f t="shared" ref="W29:Z29" si="46">W11/W$18*100</f>
        <v>4.2884150140503863</v>
      </c>
      <c r="X29" s="18">
        <f t="shared" si="46"/>
        <v>4.7227825948162971</v>
      </c>
      <c r="Y29" s="18">
        <f t="shared" si="46"/>
        <v>1.1987427628245344</v>
      </c>
      <c r="Z29" s="18">
        <f t="shared" si="46"/>
        <v>3.9280185798414005</v>
      </c>
      <c r="AA29" s="18"/>
      <c r="AB29" s="18">
        <f t="shared" ref="AB29:AE29" si="47">AB11/AB$18*100</f>
        <v>4.5938795065114491</v>
      </c>
      <c r="AC29" s="18">
        <f t="shared" si="47"/>
        <v>3.0524593923484153</v>
      </c>
      <c r="AD29" s="18">
        <f t="shared" si="47"/>
        <v>1.1655468880820685</v>
      </c>
      <c r="AE29" s="18">
        <f t="shared" si="47"/>
        <v>3.8457457605135374</v>
      </c>
      <c r="AG29" t="str">
        <f>$A$11</f>
        <v>Administrative and secretarial occupations</v>
      </c>
      <c r="AH29" s="18">
        <f t="shared" ref="AH29:AK29" si="48">AH11/AH$18*100</f>
        <v>16.026051404340137</v>
      </c>
      <c r="AI29" s="18">
        <f t="shared" si="48"/>
        <v>15.443993633441661</v>
      </c>
      <c r="AJ29" s="18">
        <f t="shared" si="48"/>
        <v>6.3513870884033752</v>
      </c>
      <c r="AK29" s="18">
        <f t="shared" si="48"/>
        <v>14.91627367413135</v>
      </c>
      <c r="AL29" s="18"/>
      <c r="AM29" s="18">
        <f t="shared" ref="AM29:AP29" si="49">AM11/AM$18*100</f>
        <v>13.556949260333385</v>
      </c>
      <c r="AN29" s="18">
        <f t="shared" si="49"/>
        <v>14.660007816260675</v>
      </c>
      <c r="AO29" s="18">
        <f t="shared" si="49"/>
        <v>4.9769463961880085</v>
      </c>
      <c r="AP29" s="18">
        <f t="shared" si="49"/>
        <v>13.063136474945031</v>
      </c>
      <c r="AQ29" s="18"/>
      <c r="AR29" s="18">
        <f t="shared" ref="AR29:AU29" si="50">AR11/AR$18*100</f>
        <v>10.589657206442906</v>
      </c>
      <c r="AS29" s="18">
        <f t="shared" si="50"/>
        <v>13.883635998389787</v>
      </c>
      <c r="AT29" s="18">
        <f t="shared" si="50"/>
        <v>3.3002986712418179</v>
      </c>
      <c r="AU29" s="18">
        <f t="shared" si="50"/>
        <v>10.849545630504229</v>
      </c>
    </row>
    <row r="30" spans="1:47" x14ac:dyDescent="0.2">
      <c r="A30" t="str">
        <f>$A$12</f>
        <v>Skilled trades occupations</v>
      </c>
      <c r="B30" s="18">
        <f t="shared" si="29"/>
        <v>6.8860535762996484</v>
      </c>
      <c r="C30" s="18">
        <f t="shared" ref="C30:O30" si="51">C12/C$18*100</f>
        <v>2.7903571740164517</v>
      </c>
      <c r="D30" s="18">
        <f t="shared" si="51"/>
        <v>21.993112942128619</v>
      </c>
      <c r="E30" s="18">
        <f t="shared" si="51"/>
        <v>7.857478729429042</v>
      </c>
      <c r="F30" s="18"/>
      <c r="G30" s="18">
        <f t="shared" si="51"/>
        <v>5.6844331347848343</v>
      </c>
      <c r="H30" s="18">
        <f t="shared" si="51"/>
        <v>2.4390928513728154</v>
      </c>
      <c r="I30" s="18">
        <f t="shared" si="51"/>
        <v>15.364940584218562</v>
      </c>
      <c r="J30" s="18">
        <f t="shared" si="51"/>
        <v>6.080445386428047</v>
      </c>
      <c r="K30" s="18"/>
      <c r="L30" s="18">
        <f t="shared" si="51"/>
        <v>5.2929287407115151</v>
      </c>
      <c r="M30" s="18">
        <f t="shared" si="51"/>
        <v>2.8781243680136734</v>
      </c>
      <c r="N30" s="18">
        <f t="shared" si="51"/>
        <v>17.189075154738145</v>
      </c>
      <c r="O30" s="18">
        <f t="shared" si="51"/>
        <v>6.2302730414894638</v>
      </c>
      <c r="Q30" t="str">
        <f>$A$12</f>
        <v>Skilled trades occupations</v>
      </c>
      <c r="R30" s="18">
        <f t="shared" ref="R30:U30" si="52">R12/R$18*100</f>
        <v>10.594782975515608</v>
      </c>
      <c r="S30" s="18">
        <f t="shared" si="52"/>
        <v>6.1739485563546266</v>
      </c>
      <c r="T30" s="18">
        <f t="shared" si="52"/>
        <v>30.902883981623269</v>
      </c>
      <c r="U30" s="18">
        <f t="shared" si="52"/>
        <v>13.229240355955058</v>
      </c>
      <c r="V30" s="18"/>
      <c r="W30" s="18">
        <f t="shared" ref="W30:Z30" si="53">W12/W$18*100</f>
        <v>8.7429342657061486</v>
      </c>
      <c r="X30" s="18">
        <f t="shared" si="53"/>
        <v>4.6664125553205063</v>
      </c>
      <c r="Y30" s="18">
        <f t="shared" si="53"/>
        <v>21.935685265946535</v>
      </c>
      <c r="Z30" s="18">
        <f t="shared" si="53"/>
        <v>9.9350484499321983</v>
      </c>
      <c r="AA30" s="18"/>
      <c r="AB30" s="18">
        <f t="shared" ref="AB30:AE30" si="54">AB12/AB$18*100</f>
        <v>8.1737401397710077</v>
      </c>
      <c r="AC30" s="18">
        <f t="shared" si="54"/>
        <v>5.3052421730531121</v>
      </c>
      <c r="AD30" s="18">
        <f t="shared" si="54"/>
        <v>24.134021185815214</v>
      </c>
      <c r="AE30" s="18">
        <f t="shared" si="54"/>
        <v>10.041992780892368</v>
      </c>
      <c r="AG30" t="str">
        <f>$A$12</f>
        <v>Skilled trades occupations</v>
      </c>
      <c r="AH30" s="18">
        <f t="shared" ref="AH30:AK30" si="55">AH12/AH$18*100</f>
        <v>1.6938042215858224</v>
      </c>
      <c r="AI30" s="18">
        <f t="shared" si="55"/>
        <v>1.2243883660852299</v>
      </c>
      <c r="AJ30" s="18">
        <f t="shared" si="55"/>
        <v>4.8152640154705182</v>
      </c>
      <c r="AK30" s="18">
        <f t="shared" si="55"/>
        <v>1.8231368802378172</v>
      </c>
      <c r="AL30" s="18"/>
      <c r="AM30" s="18">
        <f t="shared" ref="AM30:AP30" si="56">AM12/AM$18*100</f>
        <v>1.575008342686294</v>
      </c>
      <c r="AN30" s="18">
        <f t="shared" si="56"/>
        <v>1.2507232094163481</v>
      </c>
      <c r="AO30" s="18">
        <f t="shared" si="56"/>
        <v>5.2273361618745087</v>
      </c>
      <c r="AP30" s="18">
        <f t="shared" si="56"/>
        <v>1.8320480687026715</v>
      </c>
      <c r="AQ30" s="18"/>
      <c r="AR30" s="18">
        <f t="shared" ref="AR30:AU30" si="57">AR12/AR$18*100</f>
        <v>1.5497523674165254</v>
      </c>
      <c r="AS30" s="18">
        <f t="shared" si="57"/>
        <v>1.46615463186839</v>
      </c>
      <c r="AT30" s="18">
        <f t="shared" si="57"/>
        <v>6.2531656406819538</v>
      </c>
      <c r="AU30" s="18">
        <f t="shared" si="57"/>
        <v>2.0071466621470879</v>
      </c>
    </row>
    <row r="31" spans="1:47" x14ac:dyDescent="0.2">
      <c r="A31" t="str">
        <f>$A$13</f>
        <v>Caring, leisure and other service occupations</v>
      </c>
      <c r="B31" s="18">
        <f t="shared" si="29"/>
        <v>5.5257321328476579</v>
      </c>
      <c r="C31" s="18">
        <f t="shared" ref="C31:O31" si="58">C13/C$18*100</f>
        <v>9.8141248774291086</v>
      </c>
      <c r="D31" s="18">
        <f t="shared" si="58"/>
        <v>4.6465876519284048</v>
      </c>
      <c r="E31" s="18">
        <f t="shared" si="58"/>
        <v>6.4402551801853312</v>
      </c>
      <c r="F31" s="18"/>
      <c r="G31" s="18">
        <f t="shared" si="58"/>
        <v>5.093155281232348</v>
      </c>
      <c r="H31" s="18">
        <f t="shared" si="58"/>
        <v>8.873878117931131</v>
      </c>
      <c r="I31" s="18">
        <f t="shared" si="58"/>
        <v>5.4181695850002294</v>
      </c>
      <c r="J31" s="18">
        <f t="shared" si="58"/>
        <v>6.0212949684513459</v>
      </c>
      <c r="K31" s="18"/>
      <c r="L31" s="18">
        <f t="shared" si="58"/>
        <v>5.1579762996463208</v>
      </c>
      <c r="M31" s="18">
        <f t="shared" si="58"/>
        <v>8.2150890950870146</v>
      </c>
      <c r="N31" s="18">
        <f t="shared" si="58"/>
        <v>6.2128561568438858</v>
      </c>
      <c r="O31" s="18">
        <f t="shared" si="58"/>
        <v>5.9925705385154435</v>
      </c>
      <c r="Q31" t="str">
        <f>$A$13</f>
        <v>Caring, leisure and other service occupations</v>
      </c>
      <c r="R31" s="18">
        <f t="shared" ref="R31:U31" si="59">R13/R$18*100</f>
        <v>3.016574491540017</v>
      </c>
      <c r="S31" s="18">
        <f t="shared" si="59"/>
        <v>6.5756134673663036</v>
      </c>
      <c r="T31" s="18">
        <f t="shared" si="59"/>
        <v>1.3905599323453894</v>
      </c>
      <c r="U31" s="18">
        <f t="shared" si="59"/>
        <v>3.2652042238353296</v>
      </c>
      <c r="V31" s="18"/>
      <c r="W31" s="18">
        <f t="shared" ref="W31:Z31" si="60">W13/W$18*100</f>
        <v>2.9182124712484798</v>
      </c>
      <c r="X31" s="18">
        <f t="shared" si="60"/>
        <v>6.6453962987521331</v>
      </c>
      <c r="Y31" s="18">
        <f t="shared" si="60"/>
        <v>1.9087290655162716</v>
      </c>
      <c r="Z31" s="18">
        <f t="shared" si="60"/>
        <v>3.3600223550468997</v>
      </c>
      <c r="AA31" s="18"/>
      <c r="AB31" s="18">
        <f t="shared" ref="AB31:AE31" si="61">AB13/AB$18*100</f>
        <v>3.1018711629717441</v>
      </c>
      <c r="AC31" s="18">
        <f t="shared" si="61"/>
        <v>7.8606051829769363</v>
      </c>
      <c r="AD31" s="18">
        <f t="shared" si="61"/>
        <v>2.4753644939113948</v>
      </c>
      <c r="AE31" s="18">
        <f t="shared" si="61"/>
        <v>3.775387125973094</v>
      </c>
      <c r="AG31" t="str">
        <f>$A$13</f>
        <v>Caring, leisure and other service occupations</v>
      </c>
      <c r="AH31" s="18">
        <f t="shared" ref="AH31:AK31" si="62">AH13/AH$18*100</f>
        <v>9.038571906682062</v>
      </c>
      <c r="AI31" s="18">
        <f t="shared" si="62"/>
        <v>11.312948842627643</v>
      </c>
      <c r="AJ31" s="18">
        <f t="shared" si="62"/>
        <v>10.924139793288527</v>
      </c>
      <c r="AK31" s="18">
        <f t="shared" si="62"/>
        <v>10.006932965105579</v>
      </c>
      <c r="AL31" s="18"/>
      <c r="AM31" s="18">
        <f t="shared" ref="AM31:AP31" si="63">AM13/AM$18*100</f>
        <v>8.0154245635235188</v>
      </c>
      <c r="AN31" s="18">
        <f t="shared" si="63"/>
        <v>10.062867797711037</v>
      </c>
      <c r="AO31" s="18">
        <f t="shared" si="63"/>
        <v>10.832673032259093</v>
      </c>
      <c r="AP31" s="18">
        <f t="shared" si="63"/>
        <v>8.9544487189818227</v>
      </c>
      <c r="AQ31" s="18"/>
      <c r="AR31" s="18">
        <f t="shared" ref="AR31:AU31" si="64">AR13/AR$18*100</f>
        <v>7.8295722851118796</v>
      </c>
      <c r="AS31" s="18">
        <f t="shared" si="64"/>
        <v>8.4213092277936319</v>
      </c>
      <c r="AT31" s="18">
        <f t="shared" si="64"/>
        <v>12.09812444438308</v>
      </c>
      <c r="AU31" s="18">
        <f t="shared" si="64"/>
        <v>8.4490590522314921</v>
      </c>
    </row>
    <row r="32" spans="1:47" x14ac:dyDescent="0.2">
      <c r="A32" t="str">
        <f>$A$14</f>
        <v>Sales and customer service occupations</v>
      </c>
      <c r="B32" s="18">
        <f t="shared" si="29"/>
        <v>4.3371473270434056</v>
      </c>
      <c r="C32" s="18">
        <f t="shared" ref="C32:O32" si="65">C14/C$18*100</f>
        <v>16.411751140481769</v>
      </c>
      <c r="D32" s="18">
        <f t="shared" si="65"/>
        <v>3.2837399879522327</v>
      </c>
      <c r="E32" s="18">
        <f t="shared" si="65"/>
        <v>7.0959885384780232</v>
      </c>
      <c r="F32" s="18"/>
      <c r="G32" s="18">
        <f t="shared" si="65"/>
        <v>3.7584984411841993</v>
      </c>
      <c r="H32" s="18">
        <f t="shared" si="65"/>
        <v>14.490460982718044</v>
      </c>
      <c r="I32" s="18">
        <f t="shared" si="65"/>
        <v>2.1999673642910418</v>
      </c>
      <c r="J32" s="18">
        <f t="shared" si="65"/>
        <v>6.09598530725762</v>
      </c>
      <c r="K32" s="18"/>
      <c r="L32" s="18">
        <f t="shared" si="65"/>
        <v>3.3541894093900591</v>
      </c>
      <c r="M32" s="18">
        <f t="shared" si="65"/>
        <v>14.2806859614142</v>
      </c>
      <c r="N32" s="18">
        <f t="shared" si="65"/>
        <v>1.6864941638927315</v>
      </c>
      <c r="O32" s="18">
        <f t="shared" si="65"/>
        <v>5.6550733094269772</v>
      </c>
      <c r="Q32" t="str">
        <f>$A$14</f>
        <v>Sales and customer service occupations</v>
      </c>
      <c r="R32" s="18">
        <f t="shared" ref="R32:U32" si="66">R14/R$18*100</f>
        <v>3.9413267668821925</v>
      </c>
      <c r="S32" s="18">
        <f t="shared" si="66"/>
        <v>19.699024640067702</v>
      </c>
      <c r="T32" s="18">
        <f t="shared" si="66"/>
        <v>3.1732490821913957</v>
      </c>
      <c r="U32" s="18">
        <f t="shared" si="66"/>
        <v>6.0771508209874643</v>
      </c>
      <c r="V32" s="18"/>
      <c r="W32" s="18">
        <f t="shared" ref="W32:Z32" si="67">W14/W$18*100</f>
        <v>3.587935117625237</v>
      </c>
      <c r="X32" s="18">
        <f t="shared" si="67"/>
        <v>16.798906485751779</v>
      </c>
      <c r="Y32" s="18">
        <f t="shared" si="67"/>
        <v>2.2089875647536981</v>
      </c>
      <c r="Z32" s="18">
        <f t="shared" si="67"/>
        <v>5.4587018319971685</v>
      </c>
      <c r="AA32" s="18"/>
      <c r="AB32" s="18">
        <f>AB14/AB$18*100</f>
        <v>3.4279446781892084</v>
      </c>
      <c r="AC32" s="18">
        <f t="shared" ref="AC32:AE32" si="68">AC14/AC$18*100</f>
        <v>16.655966425640997</v>
      </c>
      <c r="AD32" s="18">
        <f t="shared" si="68"/>
        <v>1.7826877357801665</v>
      </c>
      <c r="AE32" s="18">
        <f t="shared" si="68"/>
        <v>5.3141906062994142</v>
      </c>
      <c r="AG32" t="str">
        <f>$A$14</f>
        <v>Sales and customer service occupations</v>
      </c>
      <c r="AH32" s="18">
        <f t="shared" ref="AH32:AK32" si="69">AH14/AH$18*100</f>
        <v>4.8912991205158542</v>
      </c>
      <c r="AI32" s="18">
        <f t="shared" si="69"/>
        <v>14.890359464654427</v>
      </c>
      <c r="AJ32" s="18">
        <f t="shared" si="69"/>
        <v>3.496764102546865</v>
      </c>
      <c r="AK32" s="18">
        <f t="shared" si="69"/>
        <v>8.240494848257029</v>
      </c>
      <c r="AL32" s="18"/>
      <c r="AM32" s="18">
        <f t="shared" ref="AM32:AP32" si="70">AM14/AM$18*100</f>
        <v>3.9876685870996855</v>
      </c>
      <c r="AN32" s="18">
        <f t="shared" si="70"/>
        <v>13.258807282059792</v>
      </c>
      <c r="AO32" s="18">
        <f t="shared" si="70"/>
        <v>2.1860506427427246</v>
      </c>
      <c r="AP32" s="18">
        <f t="shared" si="70"/>
        <v>6.7983749858633109</v>
      </c>
      <c r="AQ32" s="18"/>
      <c r="AR32" s="18">
        <f t="shared" ref="AR32:AU32" si="71">AR14/AR$18*100</f>
        <v>3.2583556523919039</v>
      </c>
      <c r="AS32" s="18">
        <f t="shared" si="71"/>
        <v>12.898872469138817</v>
      </c>
      <c r="AT32" s="18">
        <f t="shared" si="71"/>
        <v>1.5350222599661136</v>
      </c>
      <c r="AU32" s="18">
        <f t="shared" si="71"/>
        <v>6.0327481738610276</v>
      </c>
    </row>
    <row r="33" spans="1:47" x14ac:dyDescent="0.2">
      <c r="A33" t="str">
        <f>$A$15</f>
        <v>Process, plant and machine operatives</v>
      </c>
      <c r="B33" s="18">
        <f t="shared" si="29"/>
        <v>3.4398187082640432</v>
      </c>
      <c r="C33" s="18">
        <f t="shared" ref="C33:O33" si="72">C15/C$18*100</f>
        <v>2.6061417577055024</v>
      </c>
      <c r="D33" s="18">
        <f t="shared" si="72"/>
        <v>8.5659772727751591</v>
      </c>
      <c r="E33" s="18">
        <f t="shared" si="72"/>
        <v>3.9027733005163245</v>
      </c>
      <c r="F33" s="18"/>
      <c r="G33" s="18">
        <f t="shared" si="72"/>
        <v>2.928259027227984</v>
      </c>
      <c r="H33" s="18">
        <f t="shared" si="72"/>
        <v>3.1068154464578019</v>
      </c>
      <c r="I33" s="18">
        <f t="shared" si="72"/>
        <v>8.3416427271979199</v>
      </c>
      <c r="J33" s="18">
        <f t="shared" si="72"/>
        <v>3.618545648332625</v>
      </c>
      <c r="K33" s="18"/>
      <c r="L33" s="18">
        <f t="shared" si="72"/>
        <v>2.2977599038861718</v>
      </c>
      <c r="M33" s="18">
        <f t="shared" si="72"/>
        <v>3.7953652229997572</v>
      </c>
      <c r="N33" s="18">
        <f t="shared" si="72"/>
        <v>9.2393223847267176</v>
      </c>
      <c r="O33" s="18">
        <f t="shared" si="72"/>
        <v>3.5124400806722584</v>
      </c>
      <c r="Q33" t="str">
        <f>$A$15</f>
        <v>Process, plant and machine operatives</v>
      </c>
      <c r="R33" s="18">
        <f t="shared" ref="R33:U33" si="73">R15/R$18*100</f>
        <v>5.4586350917545348</v>
      </c>
      <c r="S33" s="18">
        <f t="shared" si="73"/>
        <v>6.6536567266927609</v>
      </c>
      <c r="T33" s="18">
        <f t="shared" si="73"/>
        <v>12.021335204743989</v>
      </c>
      <c r="U33" s="18">
        <f t="shared" si="73"/>
        <v>6.686172248773242</v>
      </c>
      <c r="V33" s="18"/>
      <c r="W33" s="18">
        <f t="shared" ref="W33:Z33" si="74">W15/W$18*100</f>
        <v>4.7714984958907403</v>
      </c>
      <c r="X33" s="18">
        <f t="shared" si="74"/>
        <v>7.6906104368926478</v>
      </c>
      <c r="Y33" s="18">
        <f t="shared" si="74"/>
        <v>12.281661476467818</v>
      </c>
      <c r="Z33" s="18">
        <f t="shared" si="74"/>
        <v>6.267905244918631</v>
      </c>
      <c r="AA33" s="18"/>
      <c r="AB33" s="18">
        <f t="shared" ref="AB33:AE33" si="75">AB15/AB$18*100</f>
        <v>3.7068345961797102</v>
      </c>
      <c r="AC33" s="18">
        <f t="shared" si="75"/>
        <v>7.9570073438537836</v>
      </c>
      <c r="AD33" s="18">
        <f t="shared" si="75"/>
        <v>13.530102706350092</v>
      </c>
      <c r="AE33" s="18">
        <f t="shared" si="75"/>
        <v>5.8237142556343979</v>
      </c>
      <c r="AG33" t="str">
        <f>$A$15</f>
        <v>Process, plant and machine operatives</v>
      </c>
      <c r="AH33" s="18">
        <f t="shared" ref="AH33:AK33" si="76">AH15/AH$18*100</f>
        <v>0.61346042321899397</v>
      </c>
      <c r="AI33" s="18">
        <f t="shared" si="76"/>
        <v>0.73290073216276141</v>
      </c>
      <c r="AJ33" s="18">
        <f t="shared" si="76"/>
        <v>1.9041207245223926</v>
      </c>
      <c r="AK33" s="18">
        <f t="shared" si="76"/>
        <v>0.7760558613950187</v>
      </c>
      <c r="AL33" s="18"/>
      <c r="AM33" s="18">
        <f t="shared" ref="AM33:AP33" si="77">AM15/AM$18*100</f>
        <v>0.45166881324445524</v>
      </c>
      <c r="AN33" s="18">
        <f t="shared" si="77"/>
        <v>0.6611661748556027</v>
      </c>
      <c r="AO33" s="18">
        <f t="shared" si="77"/>
        <v>2.262826180301893</v>
      </c>
      <c r="AP33" s="18">
        <f t="shared" si="77"/>
        <v>0.69852197315975717</v>
      </c>
      <c r="AQ33" s="18"/>
      <c r="AR33" s="18">
        <f t="shared" ref="AR33:AU33" si="78">AR15/AR$18*100</f>
        <v>0.4668815971275177</v>
      </c>
      <c r="AS33" s="18">
        <f t="shared" si="78"/>
        <v>1.3743402875340138</v>
      </c>
      <c r="AT33" s="18">
        <f t="shared" si="78"/>
        <v>2.4828141077734323</v>
      </c>
      <c r="AU33" s="18">
        <f t="shared" si="78"/>
        <v>0.95170539777440322</v>
      </c>
    </row>
    <row r="34" spans="1:47" x14ac:dyDescent="0.2">
      <c r="A34" t="str">
        <f>$A$16</f>
        <v>Elementary occupations</v>
      </c>
      <c r="B34" s="18">
        <f t="shared" si="29"/>
        <v>6.3505493164396105</v>
      </c>
      <c r="C34" s="18">
        <f t="shared" ref="C34:O34" si="79">C16/C$18*100</f>
        <v>20.986442294407208</v>
      </c>
      <c r="D34" s="18">
        <f t="shared" si="79"/>
        <v>5.8387487892889167</v>
      </c>
      <c r="E34" s="18">
        <f t="shared" si="79"/>
        <v>9.7935275662838475</v>
      </c>
      <c r="F34" s="18"/>
      <c r="G34" s="18">
        <f t="shared" si="79"/>
        <v>5.4656779345515929</v>
      </c>
      <c r="H34" s="18">
        <f t="shared" si="79"/>
        <v>20.266111569808608</v>
      </c>
      <c r="I34" s="18">
        <f t="shared" si="79"/>
        <v>4.2157270931007051</v>
      </c>
      <c r="J34" s="18">
        <f t="shared" si="79"/>
        <v>8.7970140935720398</v>
      </c>
      <c r="K34" s="18"/>
      <c r="L34" s="18">
        <f t="shared" si="79"/>
        <v>5.4416956839708659</v>
      </c>
      <c r="M34" s="18">
        <f t="shared" si="79"/>
        <v>16.743197952722472</v>
      </c>
      <c r="N34" s="18">
        <f t="shared" si="79"/>
        <v>5.0069754157947797</v>
      </c>
      <c r="O34" s="18">
        <f t="shared" si="79"/>
        <v>7.983372840183284</v>
      </c>
      <c r="Q34" t="str">
        <f>$A$16</f>
        <v>Elementary occupations</v>
      </c>
      <c r="R34" s="18">
        <f t="shared" ref="R34:U34" si="80">R16/R$18*100</f>
        <v>7.6115793447216253</v>
      </c>
      <c r="S34" s="18">
        <f t="shared" si="80"/>
        <v>27.218500453685035</v>
      </c>
      <c r="T34" s="18">
        <f t="shared" si="80"/>
        <v>2.3289331557858044</v>
      </c>
      <c r="U34" s="18">
        <f t="shared" si="80"/>
        <v>9.572763605127264</v>
      </c>
      <c r="V34" s="18"/>
      <c r="W34" s="18">
        <f t="shared" ref="W34:Z34" si="81">W16/W$18*100</f>
        <v>6.6275333536286247</v>
      </c>
      <c r="X34" s="18">
        <f t="shared" si="81"/>
        <v>24.329410894050444</v>
      </c>
      <c r="Y34" s="18">
        <f t="shared" si="81"/>
        <v>1.9334592952474798</v>
      </c>
      <c r="Z34" s="18">
        <f t="shared" si="81"/>
        <v>8.7397732719455536</v>
      </c>
      <c r="AA34" s="18"/>
      <c r="AB34" s="18">
        <f t="shared" ref="AB34:AE34" si="82">AB16/AB$18*100</f>
        <v>6.4391892325998015</v>
      </c>
      <c r="AC34" s="18">
        <f t="shared" si="82"/>
        <v>20.331267473172534</v>
      </c>
      <c r="AD34" s="18">
        <f t="shared" si="82"/>
        <v>2.0401860450997762</v>
      </c>
      <c r="AE34" s="18">
        <f t="shared" si="82"/>
        <v>8.0302792745484535</v>
      </c>
      <c r="AG34" t="str">
        <f>$A$16</f>
        <v>Elementary occupations</v>
      </c>
      <c r="AH34" s="18">
        <f t="shared" ref="AH34:AK34" si="83">AH16/AH$18*100</f>
        <v>4.5850976897972826</v>
      </c>
      <c r="AI34" s="18">
        <f t="shared" si="83"/>
        <v>18.102167101609435</v>
      </c>
      <c r="AJ34" s="18">
        <f t="shared" si="83"/>
        <v>12.605598627010323</v>
      </c>
      <c r="AK34" s="18">
        <f t="shared" si="83"/>
        <v>10.041521669935447</v>
      </c>
      <c r="AL34" s="18"/>
      <c r="AM34" s="18">
        <f t="shared" ref="AM34:AP34" si="84">AM16/AM$18*100</f>
        <v>3.9046003806744207</v>
      </c>
      <c r="AN34" s="18">
        <f t="shared" si="84"/>
        <v>18.098168838213823</v>
      </c>
      <c r="AO34" s="18">
        <f t="shared" si="84"/>
        <v>7.7368999952877688</v>
      </c>
      <c r="AP34" s="18">
        <f t="shared" si="84"/>
        <v>8.8601027564138253</v>
      </c>
      <c r="AQ34" s="18"/>
      <c r="AR34" s="18">
        <f t="shared" ref="AR34:AU34" si="85">AR16/AR$18*100</f>
        <v>4.145604490718509</v>
      </c>
      <c r="AS34" s="18">
        <f t="shared" si="85"/>
        <v>14.655847448539387</v>
      </c>
      <c r="AT34" s="18">
        <f t="shared" si="85"/>
        <v>9.6786517628826054</v>
      </c>
      <c r="AU34" s="18">
        <f t="shared" si="85"/>
        <v>7.9314036992517769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60.145487526318732</v>
      </c>
      <c r="C44" s="27">
        <f t="shared" ref="C44:E44" si="93">H8-C8</f>
        <v>27.289316477175426</v>
      </c>
      <c r="D44" s="27">
        <f t="shared" si="93"/>
        <v>13.055684146867165</v>
      </c>
      <c r="E44" s="27">
        <f t="shared" si="93"/>
        <v>100.49048815036133</v>
      </c>
      <c r="F44" s="27"/>
      <c r="G44" s="27">
        <f>L8-G8</f>
        <v>-8.5903564193398552</v>
      </c>
      <c r="H44" s="27">
        <f t="shared" ref="H44:J44" si="94">M8-H8</f>
        <v>16.711969285122095</v>
      </c>
      <c r="I44" s="27">
        <f t="shared" si="94"/>
        <v>18.952938609513339</v>
      </c>
      <c r="J44" s="27">
        <f t="shared" si="94"/>
        <v>27.074551475295607</v>
      </c>
      <c r="K44" s="27"/>
      <c r="L44" s="27">
        <f>L8-B8</f>
        <v>51.555131106978877</v>
      </c>
      <c r="M44" s="27">
        <f t="shared" ref="M44:O44" si="95">M8-C8</f>
        <v>44.00128576229752</v>
      </c>
      <c r="N44" s="27">
        <f t="shared" si="95"/>
        <v>32.008622756380504</v>
      </c>
      <c r="O44" s="27">
        <f t="shared" si="95"/>
        <v>127.56503962565694</v>
      </c>
      <c r="Q44" t="str">
        <f>$A$8</f>
        <v>Managers, directors and senior officials</v>
      </c>
      <c r="R44" s="27">
        <f>W8-R8</f>
        <v>32.358713812284236</v>
      </c>
      <c r="S44" s="27">
        <f t="shared" ref="S44:S52" si="96">X8-S8</f>
        <v>11.42760515141088</v>
      </c>
      <c r="T44" s="27">
        <f t="shared" ref="T44:T52" si="97">Y8-T8</f>
        <v>4.8436715243584416</v>
      </c>
      <c r="U44" s="27">
        <f t="shared" ref="U44:U52" si="98">Z8-U8</f>
        <v>48.629990488053579</v>
      </c>
      <c r="V44" s="27"/>
      <c r="W44" s="27">
        <f>AB8-W8</f>
        <v>-12.568922684669872</v>
      </c>
      <c r="X44" s="27">
        <f t="shared" ref="X44:X52" si="99">AC8-X8</f>
        <v>2.8496932844697724</v>
      </c>
      <c r="Y44" s="27">
        <f t="shared" ref="Y44:Y52" si="100">AD8-Y8</f>
        <v>13.697652763960548</v>
      </c>
      <c r="Z44" s="27">
        <f t="shared" ref="Z44:Z52" si="101">AE8-Z8</f>
        <v>3.9784233637604416</v>
      </c>
      <c r="AA44" s="27"/>
      <c r="AB44" s="27">
        <f>AB8-R8</f>
        <v>19.789791127614365</v>
      </c>
      <c r="AC44" s="27">
        <f t="shared" ref="AC44:AC52" si="102">AC8-S8</f>
        <v>14.277298435880653</v>
      </c>
      <c r="AD44" s="27">
        <f t="shared" ref="AD44:AD52" si="103">AD8-T8</f>
        <v>18.541324288318989</v>
      </c>
      <c r="AE44" s="27">
        <f t="shared" ref="AE44:AE52" si="104">AE8-U8</f>
        <v>52.608413851814021</v>
      </c>
      <c r="AG44" t="str">
        <f>$A$8</f>
        <v>Managers, directors and senior officials</v>
      </c>
      <c r="AH44" s="27">
        <f>AM8-AH8</f>
        <v>27.786773714034126</v>
      </c>
      <c r="AI44" s="27">
        <f t="shared" ref="AI44:AI52" si="105">AN8-AI8</f>
        <v>15.86171132576451</v>
      </c>
      <c r="AJ44" s="27">
        <f t="shared" ref="AJ44:AJ52" si="106">AO8-AJ8</f>
        <v>8.2120126225087553</v>
      </c>
      <c r="AK44" s="27">
        <f t="shared" ref="AK44:AK52" si="107">AP8-AK8</f>
        <v>51.860497662307353</v>
      </c>
      <c r="AL44" s="27"/>
      <c r="AM44" s="27">
        <f>AR8-AM8</f>
        <v>3.9785662653301586</v>
      </c>
      <c r="AN44" s="27">
        <f t="shared" ref="AN44:AN52" si="108">AS8-AN8</f>
        <v>13.862276000652329</v>
      </c>
      <c r="AO44" s="27">
        <f t="shared" ref="AO44:AO52" si="109">AT8-AO8</f>
        <v>5.2552858455527698</v>
      </c>
      <c r="AP44" s="27">
        <f t="shared" ref="AP44:AP52" si="110">AU8-AP8</f>
        <v>23.096128111535279</v>
      </c>
      <c r="AQ44" s="27"/>
      <c r="AR44" s="27">
        <f>AR8-AH8</f>
        <v>31.765339979364285</v>
      </c>
      <c r="AS44" s="27">
        <f t="shared" ref="AS44:AS52" si="111">AS8-AI8</f>
        <v>29.723987326416839</v>
      </c>
      <c r="AT44" s="27">
        <f t="shared" ref="AT44:AT52" si="112">AT8-AJ8</f>
        <v>13.467298468061525</v>
      </c>
      <c r="AU44" s="27">
        <f t="shared" ref="AU44:AU52" si="113">AU8-AK8</f>
        <v>74.956625773842632</v>
      </c>
    </row>
    <row r="45" spans="1:47" x14ac:dyDescent="0.2">
      <c r="A45" t="str">
        <f>$A$9</f>
        <v>Professional occupations</v>
      </c>
      <c r="B45" s="27">
        <f t="shared" ref="B45:B54" si="114">G9-B9</f>
        <v>227.2682899632448</v>
      </c>
      <c r="C45" s="27">
        <f t="shared" ref="C45:C54" si="115">H9-C9</f>
        <v>40.309038291404761</v>
      </c>
      <c r="D45" s="27">
        <f t="shared" ref="D45:D54" si="116">I9-D9</f>
        <v>32.201989888382514</v>
      </c>
      <c r="E45" s="27">
        <f t="shared" ref="E45:E54" si="117">J9-E9</f>
        <v>299.77931814303224</v>
      </c>
      <c r="F45" s="27"/>
      <c r="G45" s="27">
        <f t="shared" ref="G45:G54" si="118">L9-G9</f>
        <v>267.0401011375709</v>
      </c>
      <c r="H45" s="27">
        <f t="shared" ref="H45:H54" si="119">M9-H9</f>
        <v>54.506928645220455</v>
      </c>
      <c r="I45" s="27">
        <f t="shared" ref="I45:I54" si="120">N9-I9</f>
        <v>2.7162779342081933</v>
      </c>
      <c r="J45" s="27">
        <f t="shared" ref="J45:J54" si="121">O9-J9</f>
        <v>324.26330771699941</v>
      </c>
      <c r="K45" s="27"/>
      <c r="L45" s="27">
        <f t="shared" ref="L45:L54" si="122">L9-B9</f>
        <v>494.3083911008157</v>
      </c>
      <c r="M45" s="27">
        <f t="shared" ref="M45:M54" si="123">M9-C9</f>
        <v>94.815966936625216</v>
      </c>
      <c r="N45" s="27">
        <f t="shared" ref="N45:N54" si="124">N9-D9</f>
        <v>34.918267822590707</v>
      </c>
      <c r="O45" s="27">
        <f t="shared" ref="O45:O54" si="125">O9-E9</f>
        <v>624.04262586003165</v>
      </c>
      <c r="Q45" t="str">
        <f>$A$9</f>
        <v>Professional occupations</v>
      </c>
      <c r="R45" s="27">
        <f t="shared" ref="R45:R52" si="126">W9-R9</f>
        <v>110.45088365700553</v>
      </c>
      <c r="S45" s="27">
        <f t="shared" si="96"/>
        <v>25.838972177410241</v>
      </c>
      <c r="T45" s="27">
        <f t="shared" si="97"/>
        <v>12.607557915349247</v>
      </c>
      <c r="U45" s="27">
        <f t="shared" si="98"/>
        <v>148.89741374976484</v>
      </c>
      <c r="V45" s="27"/>
      <c r="W45" s="27">
        <f t="shared" ref="W45:W52" si="127">AB9-W9</f>
        <v>165.46471687864585</v>
      </c>
      <c r="X45" s="27">
        <f t="shared" si="99"/>
        <v>33.507583660985105</v>
      </c>
      <c r="Y45" s="27">
        <f t="shared" si="100"/>
        <v>-3.7725844471624583</v>
      </c>
      <c r="Z45" s="27">
        <f t="shared" si="101"/>
        <v>195.19971609246863</v>
      </c>
      <c r="AA45" s="27"/>
      <c r="AB45" s="27">
        <f t="shared" ref="AB45:AB52" si="128">AB9-R9</f>
        <v>275.91560053565138</v>
      </c>
      <c r="AC45" s="27">
        <f t="shared" si="102"/>
        <v>59.346555838395346</v>
      </c>
      <c r="AD45" s="27">
        <f t="shared" si="103"/>
        <v>8.8349734681867886</v>
      </c>
      <c r="AE45" s="27">
        <f t="shared" si="104"/>
        <v>344.09712984223347</v>
      </c>
      <c r="AG45" t="str">
        <f>$A$9</f>
        <v>Professional occupations</v>
      </c>
      <c r="AH45" s="27">
        <f t="shared" ref="AH45:AH52" si="129">AM9-AH9</f>
        <v>116.81740630623909</v>
      </c>
      <c r="AI45" s="27">
        <f t="shared" si="105"/>
        <v>14.47006611399442</v>
      </c>
      <c r="AJ45" s="27">
        <f t="shared" si="106"/>
        <v>19.594431973033323</v>
      </c>
      <c r="AK45" s="27">
        <f t="shared" si="107"/>
        <v>150.88190439326695</v>
      </c>
      <c r="AL45" s="27"/>
      <c r="AM45" s="27">
        <f t="shared" ref="AM45:AM52" si="130">AR9-AM9</f>
        <v>101.57538425892494</v>
      </c>
      <c r="AN45" s="27">
        <f t="shared" si="108"/>
        <v>20.999344984235364</v>
      </c>
      <c r="AO45" s="27">
        <f t="shared" si="109"/>
        <v>6.4888623813705522</v>
      </c>
      <c r="AP45" s="27">
        <f t="shared" si="110"/>
        <v>129.06359162453077</v>
      </c>
      <c r="AQ45" s="27"/>
      <c r="AR45" s="27">
        <f t="shared" ref="AR45:AR52" si="131">AR9-AH9</f>
        <v>218.39279056516403</v>
      </c>
      <c r="AS45" s="27">
        <f t="shared" si="111"/>
        <v>35.469411098229784</v>
      </c>
      <c r="AT45" s="27">
        <f t="shared" si="112"/>
        <v>26.083294354403876</v>
      </c>
      <c r="AU45" s="27">
        <f t="shared" si="113"/>
        <v>279.94549601779772</v>
      </c>
    </row>
    <row r="46" spans="1:47" x14ac:dyDescent="0.2">
      <c r="A46" t="str">
        <f>$A$10</f>
        <v>Associate professional occupations</v>
      </c>
      <c r="B46" s="27">
        <f t="shared" si="114"/>
        <v>85.933051877920548</v>
      </c>
      <c r="C46" s="27">
        <f t="shared" si="115"/>
        <v>13.026603024285976</v>
      </c>
      <c r="D46" s="27">
        <f t="shared" si="116"/>
        <v>13.724538083691897</v>
      </c>
      <c r="E46" s="27">
        <f t="shared" si="117"/>
        <v>112.68419298589856</v>
      </c>
      <c r="F46" s="27"/>
      <c r="G46" s="27">
        <f t="shared" si="118"/>
        <v>83.422597886233007</v>
      </c>
      <c r="H46" s="27">
        <f t="shared" si="119"/>
        <v>33.378908554093272</v>
      </c>
      <c r="I46" s="27">
        <f t="shared" si="120"/>
        <v>15.982658724177639</v>
      </c>
      <c r="J46" s="27">
        <f t="shared" si="121"/>
        <v>132.78416516450397</v>
      </c>
      <c r="K46" s="27"/>
      <c r="L46" s="27">
        <f t="shared" si="122"/>
        <v>169.35564976415355</v>
      </c>
      <c r="M46" s="27">
        <f t="shared" si="123"/>
        <v>46.405511578379247</v>
      </c>
      <c r="N46" s="27">
        <f t="shared" si="124"/>
        <v>29.707196807869536</v>
      </c>
      <c r="O46" s="27">
        <f t="shared" si="125"/>
        <v>245.46835815040254</v>
      </c>
      <c r="Q46" t="str">
        <f>$A$10</f>
        <v>Associate professional occupations</v>
      </c>
      <c r="R46" s="27">
        <f t="shared" si="126"/>
        <v>36.216455746421957</v>
      </c>
      <c r="S46" s="27">
        <f t="shared" si="96"/>
        <v>10.658323726954407</v>
      </c>
      <c r="T46" s="27">
        <f t="shared" si="97"/>
        <v>2.2301225449774051</v>
      </c>
      <c r="U46" s="27">
        <f t="shared" si="98"/>
        <v>49.104902018353641</v>
      </c>
      <c r="V46" s="27"/>
      <c r="W46" s="27">
        <f>AB10-W10</f>
        <v>-3.0598791894081501</v>
      </c>
      <c r="X46" s="27">
        <f t="shared" si="99"/>
        <v>5.5581773208727512</v>
      </c>
      <c r="Y46" s="27">
        <f t="shared" si="100"/>
        <v>10.340475585644853</v>
      </c>
      <c r="Z46" s="27">
        <f t="shared" si="101"/>
        <v>12.838773717109461</v>
      </c>
      <c r="AA46" s="27"/>
      <c r="AB46" s="27">
        <f t="shared" si="128"/>
        <v>33.156576557013807</v>
      </c>
      <c r="AC46" s="27">
        <f t="shared" si="102"/>
        <v>16.216501047827158</v>
      </c>
      <c r="AD46" s="27">
        <f t="shared" si="103"/>
        <v>12.570598130622258</v>
      </c>
      <c r="AE46" s="27">
        <f t="shared" si="104"/>
        <v>61.943675735463103</v>
      </c>
      <c r="AG46" t="str">
        <f>$A$10</f>
        <v>Associate professional occupations</v>
      </c>
      <c r="AH46" s="27">
        <f t="shared" si="129"/>
        <v>49.716596131498591</v>
      </c>
      <c r="AI46" s="27">
        <f t="shared" si="105"/>
        <v>2.3682792973315827</v>
      </c>
      <c r="AJ46" s="27">
        <f t="shared" si="106"/>
        <v>11.49441553871452</v>
      </c>
      <c r="AK46" s="27">
        <f t="shared" si="107"/>
        <v>63.579290967544694</v>
      </c>
      <c r="AL46" s="27"/>
      <c r="AM46" s="27">
        <f t="shared" si="130"/>
        <v>86.482477075640475</v>
      </c>
      <c r="AN46" s="27">
        <f t="shared" si="108"/>
        <v>27.820731233220556</v>
      </c>
      <c r="AO46" s="27">
        <f t="shared" si="109"/>
        <v>5.6421831385327152</v>
      </c>
      <c r="AP46" s="27">
        <f t="shared" si="110"/>
        <v>119.94539144739372</v>
      </c>
      <c r="AQ46" s="27"/>
      <c r="AR46" s="27">
        <f t="shared" si="131"/>
        <v>136.19907320713907</v>
      </c>
      <c r="AS46" s="27">
        <f t="shared" si="111"/>
        <v>30.189010530552139</v>
      </c>
      <c r="AT46" s="27">
        <f t="shared" si="112"/>
        <v>17.136598677247235</v>
      </c>
      <c r="AU46" s="27">
        <f t="shared" si="113"/>
        <v>183.52468241493841</v>
      </c>
    </row>
    <row r="47" spans="1:47" x14ac:dyDescent="0.2">
      <c r="A47" t="str">
        <f>$A$11</f>
        <v>Administrative and secretarial occupations</v>
      </c>
      <c r="B47" s="27">
        <f t="shared" si="114"/>
        <v>-4.8696777374346425</v>
      </c>
      <c r="C47" s="27">
        <f t="shared" si="115"/>
        <v>-4.1983556128172097</v>
      </c>
      <c r="D47" s="27">
        <f t="shared" si="116"/>
        <v>-1.8605094392435646</v>
      </c>
      <c r="E47" s="27">
        <f t="shared" si="117"/>
        <v>-10.928542789495452</v>
      </c>
      <c r="F47" s="27"/>
      <c r="G47" s="27">
        <f t="shared" si="118"/>
        <v>-14.782977312829075</v>
      </c>
      <c r="H47" s="27">
        <f t="shared" si="119"/>
        <v>-9.0711554547822857</v>
      </c>
      <c r="I47" s="27">
        <f t="shared" si="120"/>
        <v>-2.8783200070225767</v>
      </c>
      <c r="J47" s="27">
        <f t="shared" si="121"/>
        <v>-26.732452774633941</v>
      </c>
      <c r="K47" s="27"/>
      <c r="L47" s="27">
        <f t="shared" si="122"/>
        <v>-19.652655050263718</v>
      </c>
      <c r="M47" s="27">
        <f t="shared" si="123"/>
        <v>-13.269511067599495</v>
      </c>
      <c r="N47" s="27">
        <f t="shared" si="124"/>
        <v>-4.7388294462661413</v>
      </c>
      <c r="O47" s="27">
        <f t="shared" si="125"/>
        <v>-37.660995564129394</v>
      </c>
      <c r="Q47" t="str">
        <f>$A$11</f>
        <v>Administrative and secretarial occupations</v>
      </c>
      <c r="R47" s="27">
        <f t="shared" si="126"/>
        <v>8.4362749541556781</v>
      </c>
      <c r="S47" s="27">
        <f t="shared" si="96"/>
        <v>3.4138962272179327</v>
      </c>
      <c r="T47" s="27">
        <f t="shared" si="97"/>
        <v>-0.14101561026728149</v>
      </c>
      <c r="U47" s="27">
        <f t="shared" si="98"/>
        <v>11.709155571106336</v>
      </c>
      <c r="V47" s="27"/>
      <c r="W47" s="27">
        <f t="shared" si="127"/>
        <v>14.33219231634088</v>
      </c>
      <c r="X47" s="27">
        <f t="shared" si="99"/>
        <v>-6.2384342087408449</v>
      </c>
      <c r="Y47" s="27">
        <f t="shared" si="100"/>
        <v>0.62286960922816093</v>
      </c>
      <c r="Z47" s="27">
        <f t="shared" si="101"/>
        <v>8.7166277168281994</v>
      </c>
      <c r="AA47" s="27"/>
      <c r="AB47" s="27">
        <f t="shared" si="128"/>
        <v>22.768467270496558</v>
      </c>
      <c r="AC47" s="27">
        <f t="shared" si="102"/>
        <v>-2.8245379815229121</v>
      </c>
      <c r="AD47" s="27">
        <f t="shared" si="103"/>
        <v>0.48185399896087944</v>
      </c>
      <c r="AE47" s="27">
        <f t="shared" si="104"/>
        <v>20.425783287934536</v>
      </c>
      <c r="AG47" t="str">
        <f>$A$11</f>
        <v>Administrative and secretarial occupations</v>
      </c>
      <c r="AH47" s="27">
        <f t="shared" si="129"/>
        <v>-13.305952691590477</v>
      </c>
      <c r="AI47" s="27">
        <f t="shared" si="105"/>
        <v>-7.6122518400350998</v>
      </c>
      <c r="AJ47" s="27">
        <f t="shared" si="106"/>
        <v>-1.7194938289762884</v>
      </c>
      <c r="AK47" s="27">
        <f t="shared" si="107"/>
        <v>-22.63769836060186</v>
      </c>
      <c r="AL47" s="27"/>
      <c r="AM47" s="27">
        <f t="shared" si="130"/>
        <v>-29.115169629170055</v>
      </c>
      <c r="AN47" s="27">
        <f t="shared" si="108"/>
        <v>-2.8327212460414728</v>
      </c>
      <c r="AO47" s="27">
        <f t="shared" si="109"/>
        <v>-3.5011896162507341</v>
      </c>
      <c r="AP47" s="27">
        <f>AU11-AP11</f>
        <v>-35.449080491462269</v>
      </c>
      <c r="AQ47" s="27"/>
      <c r="AR47" s="27">
        <f t="shared" si="131"/>
        <v>-42.421122320760531</v>
      </c>
      <c r="AS47" s="27">
        <f t="shared" si="111"/>
        <v>-10.444973086076573</v>
      </c>
      <c r="AT47" s="27">
        <f t="shared" si="112"/>
        <v>-5.2206834452270225</v>
      </c>
      <c r="AU47" s="27">
        <f t="shared" si="113"/>
        <v>-58.086778852064128</v>
      </c>
    </row>
    <row r="48" spans="1:47" x14ac:dyDescent="0.2">
      <c r="A48" t="str">
        <f>$A$12</f>
        <v>Skilled trades occupations</v>
      </c>
      <c r="B48" s="27">
        <f t="shared" si="114"/>
        <v>-24.488279066575785</v>
      </c>
      <c r="C48" s="27">
        <f t="shared" si="115"/>
        <v>-3.2341764676895224</v>
      </c>
      <c r="D48" s="27">
        <f t="shared" si="116"/>
        <v>-49.309133194922751</v>
      </c>
      <c r="E48" s="27">
        <f t="shared" si="117"/>
        <v>-77.031588729188059</v>
      </c>
      <c r="F48" s="27"/>
      <c r="G48" s="27">
        <f t="shared" si="118"/>
        <v>3.4769805749249088</v>
      </c>
      <c r="H48" s="27">
        <f t="shared" si="119"/>
        <v>8.7918943882167255</v>
      </c>
      <c r="I48" s="27">
        <f t="shared" si="120"/>
        <v>30.485142207763445</v>
      </c>
      <c r="J48" s="27">
        <f t="shared" si="121"/>
        <v>42.754017170905115</v>
      </c>
      <c r="K48" s="27"/>
      <c r="L48" s="27">
        <f t="shared" si="122"/>
        <v>-21.011298491650876</v>
      </c>
      <c r="M48" s="27">
        <f t="shared" si="123"/>
        <v>5.5577179205272031</v>
      </c>
      <c r="N48" s="27">
        <f t="shared" si="124"/>
        <v>-18.823990987159306</v>
      </c>
      <c r="O48" s="27">
        <f t="shared" si="125"/>
        <v>-34.277571558282943</v>
      </c>
      <c r="Q48" t="str">
        <f>$A$12</f>
        <v>Skilled trades occupations</v>
      </c>
      <c r="R48" s="27">
        <f t="shared" si="126"/>
        <v>-25.407188902263727</v>
      </c>
      <c r="S48" s="27">
        <f t="shared" si="96"/>
        <v>-3.4371578800202442</v>
      </c>
      <c r="T48" s="27">
        <f t="shared" si="97"/>
        <v>-52.07501120270669</v>
      </c>
      <c r="U48" s="27">
        <f t="shared" si="98"/>
        <v>-80.919357984990654</v>
      </c>
      <c r="V48" s="27"/>
      <c r="W48" s="27">
        <f t="shared" si="127"/>
        <v>1.048427651774773</v>
      </c>
      <c r="X48" s="27">
        <f t="shared" si="99"/>
        <v>6.380400073715002</v>
      </c>
      <c r="Y48" s="27">
        <f t="shared" si="100"/>
        <v>25.357290310531369</v>
      </c>
      <c r="Z48" s="27">
        <f t="shared" si="101"/>
        <v>32.786118036021151</v>
      </c>
      <c r="AA48" s="27"/>
      <c r="AB48" s="27">
        <f t="shared" si="128"/>
        <v>-24.358761250488953</v>
      </c>
      <c r="AC48" s="27">
        <f t="shared" si="102"/>
        <v>2.9432421936947577</v>
      </c>
      <c r="AD48" s="27">
        <f t="shared" si="103"/>
        <v>-26.717720892175322</v>
      </c>
      <c r="AE48" s="27">
        <f t="shared" si="104"/>
        <v>-48.133239948969504</v>
      </c>
      <c r="AG48" t="str">
        <f>$A$12</f>
        <v>Skilled trades occupations</v>
      </c>
      <c r="AH48" s="27">
        <f t="shared" si="129"/>
        <v>0.91890983568810825</v>
      </c>
      <c r="AI48" s="27">
        <f t="shared" si="105"/>
        <v>0.20298141233075029</v>
      </c>
      <c r="AJ48" s="27">
        <f t="shared" si="106"/>
        <v>2.7658780077839697</v>
      </c>
      <c r="AK48" s="27">
        <f t="shared" si="107"/>
        <v>3.8877692558028301</v>
      </c>
      <c r="AL48" s="27"/>
      <c r="AM48" s="27">
        <f t="shared" si="130"/>
        <v>2.4285529231501712</v>
      </c>
      <c r="AN48" s="27">
        <f t="shared" si="108"/>
        <v>2.4114943145017254</v>
      </c>
      <c r="AO48" s="27">
        <f t="shared" si="109"/>
        <v>5.127851897232004</v>
      </c>
      <c r="AP48" s="27">
        <f t="shared" si="110"/>
        <v>9.9678991348839006</v>
      </c>
      <c r="AQ48" s="27"/>
      <c r="AR48" s="27">
        <f t="shared" si="131"/>
        <v>3.3474627588382795</v>
      </c>
      <c r="AS48" s="27">
        <f t="shared" si="111"/>
        <v>2.6144757268324756</v>
      </c>
      <c r="AT48" s="27">
        <f t="shared" si="112"/>
        <v>7.8937299050159737</v>
      </c>
      <c r="AU48" s="27">
        <f t="shared" si="113"/>
        <v>13.855668390686731</v>
      </c>
    </row>
    <row r="49" spans="1:47" x14ac:dyDescent="0.2">
      <c r="A49" t="str">
        <f>$A$13</f>
        <v>Caring, leisure and other service occupations</v>
      </c>
      <c r="B49" s="27">
        <f t="shared" si="114"/>
        <v>0.72893105665394842</v>
      </c>
      <c r="C49" s="27">
        <f t="shared" si="115"/>
        <v>-7.2491662528416185</v>
      </c>
      <c r="D49" s="27">
        <f t="shared" si="116"/>
        <v>5.0389143718908969</v>
      </c>
      <c r="E49" s="27">
        <f t="shared" si="117"/>
        <v>-1.4813208242968017</v>
      </c>
      <c r="F49" s="27"/>
      <c r="G49" s="27">
        <f t="shared" si="118"/>
        <v>20.497367019121924</v>
      </c>
      <c r="H49" s="27">
        <f t="shared" si="119"/>
        <v>-1.6271900876434842</v>
      </c>
      <c r="I49" s="27">
        <f t="shared" si="120"/>
        <v>11.981959262036369</v>
      </c>
      <c r="J49" s="27">
        <f t="shared" si="121"/>
        <v>30.852136193514809</v>
      </c>
      <c r="K49" s="27"/>
      <c r="L49" s="27">
        <f t="shared" si="122"/>
        <v>21.226298075775873</v>
      </c>
      <c r="M49" s="27">
        <f t="shared" si="123"/>
        <v>-8.8763563404851027</v>
      </c>
      <c r="N49" s="27">
        <f t="shared" si="124"/>
        <v>17.020873633927266</v>
      </c>
      <c r="O49" s="27">
        <f t="shared" si="125"/>
        <v>29.370815369218008</v>
      </c>
      <c r="Q49" t="str">
        <f>$A$13</f>
        <v>Caring, leisure and other service occupations</v>
      </c>
      <c r="R49" s="27">
        <f t="shared" si="126"/>
        <v>2.1914323095798807</v>
      </c>
      <c r="S49" s="27">
        <f t="shared" si="96"/>
        <v>4.4860799559991911</v>
      </c>
      <c r="T49" s="27">
        <f t="shared" si="97"/>
        <v>1.6364001000454769</v>
      </c>
      <c r="U49" s="27">
        <f t="shared" si="98"/>
        <v>8.3139123656245459</v>
      </c>
      <c r="V49" s="27"/>
      <c r="W49" s="27">
        <f t="shared" si="127"/>
        <v>9.1807819764505894</v>
      </c>
      <c r="X49" s="27">
        <f t="shared" si="99"/>
        <v>10.760105971343393</v>
      </c>
      <c r="Y49" s="27">
        <f t="shared" si="100"/>
        <v>4.0739049236625657</v>
      </c>
      <c r="Z49" s="27">
        <f t="shared" si="101"/>
        <v>24.014792871456535</v>
      </c>
      <c r="AA49" s="27"/>
      <c r="AB49" s="27">
        <f t="shared" si="128"/>
        <v>11.37221428603047</v>
      </c>
      <c r="AC49" s="27">
        <f t="shared" si="102"/>
        <v>15.246185927342584</v>
      </c>
      <c r="AD49" s="27">
        <f t="shared" si="103"/>
        <v>5.7103050237080426</v>
      </c>
      <c r="AE49" s="27">
        <f t="shared" si="104"/>
        <v>32.328705237081081</v>
      </c>
      <c r="AG49" t="str">
        <f>$A$13</f>
        <v>Caring, leisure and other service occupations</v>
      </c>
      <c r="AH49" s="27">
        <f t="shared" si="129"/>
        <v>-1.4625012529257901</v>
      </c>
      <c r="AI49" s="27">
        <f t="shared" si="105"/>
        <v>-11.735246208840806</v>
      </c>
      <c r="AJ49" s="27">
        <f t="shared" si="106"/>
        <v>3.4025142718454155</v>
      </c>
      <c r="AK49" s="27">
        <f t="shared" si="107"/>
        <v>-9.7952331899211913</v>
      </c>
      <c r="AL49" s="27"/>
      <c r="AM49" s="27">
        <f t="shared" si="130"/>
        <v>11.316585042671335</v>
      </c>
      <c r="AN49" s="27">
        <f t="shared" si="108"/>
        <v>-12.387296058986848</v>
      </c>
      <c r="AO49" s="27">
        <f t="shared" si="109"/>
        <v>7.9080543383738053</v>
      </c>
      <c r="AP49" s="27">
        <f t="shared" si="110"/>
        <v>6.8373433220582456</v>
      </c>
      <c r="AQ49" s="27"/>
      <c r="AR49" s="27">
        <f t="shared" si="131"/>
        <v>9.8540837897455447</v>
      </c>
      <c r="AS49" s="27">
        <f t="shared" si="111"/>
        <v>-24.122542267827654</v>
      </c>
      <c r="AT49" s="27">
        <f t="shared" si="112"/>
        <v>11.310568610219221</v>
      </c>
      <c r="AU49" s="27">
        <f t="shared" si="113"/>
        <v>-2.9578898678629457</v>
      </c>
    </row>
    <row r="50" spans="1:47" x14ac:dyDescent="0.2">
      <c r="A50" t="str">
        <f>$A$14</f>
        <v>Sales and customer service occupations</v>
      </c>
      <c r="B50" s="27">
        <f t="shared" si="114"/>
        <v>-8.5936789853342646</v>
      </c>
      <c r="C50" s="27">
        <f t="shared" si="115"/>
        <v>-16.999652526547379</v>
      </c>
      <c r="D50" s="27">
        <f t="shared" si="116"/>
        <v>-8.0321492134415298</v>
      </c>
      <c r="E50" s="27">
        <f t="shared" si="117"/>
        <v>-33.625480725323143</v>
      </c>
      <c r="F50" s="27"/>
      <c r="G50" s="27">
        <f t="shared" si="118"/>
        <v>-3.7843033796678185</v>
      </c>
      <c r="H50" s="27">
        <f t="shared" si="119"/>
        <v>10.245432665633217</v>
      </c>
      <c r="I50" s="27">
        <f t="shared" si="120"/>
        <v>-1.9367778845409678</v>
      </c>
      <c r="J50" s="27">
        <f t="shared" si="121"/>
        <v>4.5243514014243829</v>
      </c>
      <c r="K50" s="27"/>
      <c r="L50" s="27">
        <f t="shared" si="122"/>
        <v>-12.377982365002083</v>
      </c>
      <c r="M50" s="27">
        <f t="shared" si="123"/>
        <v>-6.7542198609141622</v>
      </c>
      <c r="N50" s="27">
        <f t="shared" si="124"/>
        <v>-9.9689270979824975</v>
      </c>
      <c r="O50" s="27">
        <f t="shared" si="125"/>
        <v>-29.101129323898761</v>
      </c>
      <c r="Q50" t="str">
        <f>$A$14</f>
        <v>Sales and customer service occupations</v>
      </c>
      <c r="R50" s="27">
        <f t="shared" si="126"/>
        <v>-2.078592785723913</v>
      </c>
      <c r="S50" s="27">
        <f t="shared" si="96"/>
        <v>-1.6795261851419099</v>
      </c>
      <c r="T50" s="27">
        <f t="shared" si="97"/>
        <v>-5.5349914064933383</v>
      </c>
      <c r="U50" s="27">
        <f t="shared" si="98"/>
        <v>-9.2931103773591985</v>
      </c>
      <c r="V50" s="27"/>
      <c r="W50" s="27">
        <f t="shared" si="127"/>
        <v>2.1696512948514908</v>
      </c>
      <c r="X50" s="27">
        <f t="shared" si="99"/>
        <v>9.5837545271794653</v>
      </c>
      <c r="Y50" s="27">
        <f t="shared" si="100"/>
        <v>-0.66880501476432208</v>
      </c>
      <c r="Z50" s="27">
        <f t="shared" si="101"/>
        <v>11.084600807266668</v>
      </c>
      <c r="AA50" s="27"/>
      <c r="AB50" s="27">
        <f t="shared" si="128"/>
        <v>9.1058509127577736E-2</v>
      </c>
      <c r="AC50" s="27">
        <f t="shared" si="102"/>
        <v>7.9042283420375554</v>
      </c>
      <c r="AD50" s="27">
        <f t="shared" si="103"/>
        <v>-6.2037964212576604</v>
      </c>
      <c r="AE50" s="27">
        <f t="shared" si="104"/>
        <v>1.7914904299074692</v>
      </c>
      <c r="AG50" t="str">
        <f>$A$14</f>
        <v>Sales and customer service occupations</v>
      </c>
      <c r="AH50" s="27">
        <f t="shared" si="129"/>
        <v>-6.5150861996103515</v>
      </c>
      <c r="AI50" s="27">
        <f t="shared" si="105"/>
        <v>-15.320126341405668</v>
      </c>
      <c r="AJ50" s="27">
        <f t="shared" si="106"/>
        <v>-2.4971578069482003</v>
      </c>
      <c r="AK50" s="27">
        <f t="shared" si="107"/>
        <v>-24.332370347964201</v>
      </c>
      <c r="AL50" s="27"/>
      <c r="AM50" s="27">
        <f t="shared" si="130"/>
        <v>-5.9539546745192453</v>
      </c>
      <c r="AN50" s="27">
        <f t="shared" si="108"/>
        <v>0.66167813845399337</v>
      </c>
      <c r="AO50" s="27">
        <f t="shared" si="109"/>
        <v>-1.2679728697766324</v>
      </c>
      <c r="AP50" s="27">
        <f t="shared" si="110"/>
        <v>-6.560249405841887</v>
      </c>
      <c r="AQ50" s="27"/>
      <c r="AR50" s="27">
        <f t="shared" si="131"/>
        <v>-12.469040874129597</v>
      </c>
      <c r="AS50" s="27">
        <f t="shared" si="111"/>
        <v>-14.658448202951675</v>
      </c>
      <c r="AT50" s="27">
        <f t="shared" si="112"/>
        <v>-3.7651306767248327</v>
      </c>
      <c r="AU50" s="27">
        <f t="shared" si="113"/>
        <v>-30.892619753806088</v>
      </c>
    </row>
    <row r="51" spans="1:47" x14ac:dyDescent="0.2">
      <c r="A51" t="str">
        <f>$A$15</f>
        <v>Process, plant and machine operatives</v>
      </c>
      <c r="B51" s="27">
        <f t="shared" si="114"/>
        <v>-8.8330765309743242</v>
      </c>
      <c r="C51" s="27">
        <f t="shared" si="115"/>
        <v>8.5623557209325512</v>
      </c>
      <c r="D51" s="27">
        <f t="shared" si="116"/>
        <v>-2.429846674828525</v>
      </c>
      <c r="E51" s="27">
        <f t="shared" si="117"/>
        <v>-2.7005674848703052</v>
      </c>
      <c r="F51" s="27"/>
      <c r="G51" s="27">
        <f t="shared" si="118"/>
        <v>-16.14378483450065</v>
      </c>
      <c r="H51" s="27">
        <f t="shared" si="119"/>
        <v>13.125666910016619</v>
      </c>
      <c r="I51" s="27">
        <f t="shared" si="120"/>
        <v>15.79676695240564</v>
      </c>
      <c r="J51" s="27">
        <f t="shared" si="121"/>
        <v>12.778649027921631</v>
      </c>
      <c r="K51" s="27"/>
      <c r="L51" s="27">
        <f t="shared" si="122"/>
        <v>-24.976861365474974</v>
      </c>
      <c r="M51" s="27">
        <f t="shared" si="123"/>
        <v>21.68802263094917</v>
      </c>
      <c r="N51" s="27">
        <f t="shared" si="124"/>
        <v>13.366920277577115</v>
      </c>
      <c r="O51" s="27">
        <f t="shared" si="125"/>
        <v>10.078081543051326</v>
      </c>
      <c r="Q51" t="str">
        <f>$A$15</f>
        <v>Process, plant and machine operatives</v>
      </c>
      <c r="R51" s="27">
        <f t="shared" si="126"/>
        <v>-7.2233701989993193</v>
      </c>
      <c r="S51" s="27">
        <f t="shared" si="96"/>
        <v>9.2383022756037327</v>
      </c>
      <c r="T51" s="27">
        <f t="shared" si="97"/>
        <v>-4.0714274105127259</v>
      </c>
      <c r="U51" s="27">
        <f t="shared" si="98"/>
        <v>-2.0564953339083445</v>
      </c>
      <c r="V51" s="27"/>
      <c r="W51" s="27">
        <f t="shared" si="127"/>
        <v>-17.248678700693631</v>
      </c>
      <c r="X51" s="27">
        <f t="shared" si="99"/>
        <v>6.2058647415731514</v>
      </c>
      <c r="Y51" s="27">
        <f t="shared" si="100"/>
        <v>14.284991414581533</v>
      </c>
      <c r="Z51" s="27">
        <f t="shared" si="101"/>
        <v>3.2421774554611034</v>
      </c>
      <c r="AA51" s="27"/>
      <c r="AB51" s="27">
        <f t="shared" si="128"/>
        <v>-24.47204889969295</v>
      </c>
      <c r="AC51" s="27">
        <f t="shared" si="102"/>
        <v>15.444167017176884</v>
      </c>
      <c r="AD51" s="27">
        <f t="shared" si="103"/>
        <v>10.213564004068807</v>
      </c>
      <c r="AE51" s="27">
        <f t="shared" si="104"/>
        <v>1.1856821215527589</v>
      </c>
      <c r="AG51" t="str">
        <f>$A$15</f>
        <v>Process, plant and machine operatives</v>
      </c>
      <c r="AH51" s="27">
        <f t="shared" si="129"/>
        <v>-1.6097063319750848</v>
      </c>
      <c r="AI51" s="27">
        <f t="shared" si="105"/>
        <v>-0.6759465546711434</v>
      </c>
      <c r="AJ51" s="27">
        <f t="shared" si="106"/>
        <v>1.6415807356841752</v>
      </c>
      <c r="AK51" s="27">
        <f t="shared" si="107"/>
        <v>-0.64407215096205661</v>
      </c>
      <c r="AL51" s="27"/>
      <c r="AM51" s="27">
        <f t="shared" si="130"/>
        <v>1.1048938661931249</v>
      </c>
      <c r="AN51" s="27">
        <f t="shared" si="108"/>
        <v>6.9198021684434012</v>
      </c>
      <c r="AO51" s="27">
        <f t="shared" si="109"/>
        <v>1.5117755378241258</v>
      </c>
      <c r="AP51" s="27">
        <f t="shared" si="110"/>
        <v>9.5364715724606519</v>
      </c>
      <c r="AQ51" s="27"/>
      <c r="AR51" s="27">
        <f t="shared" si="131"/>
        <v>-0.50481246578195993</v>
      </c>
      <c r="AS51" s="27">
        <f t="shared" si="111"/>
        <v>6.2438556137722578</v>
      </c>
      <c r="AT51" s="27">
        <f t="shared" si="112"/>
        <v>3.1533562735083009</v>
      </c>
      <c r="AU51" s="27">
        <f t="shared" si="113"/>
        <v>8.8923994214985953</v>
      </c>
    </row>
    <row r="52" spans="1:47" x14ac:dyDescent="0.2">
      <c r="A52" t="str">
        <f>$A$16</f>
        <v>Elementary occupations</v>
      </c>
      <c r="B52" s="27">
        <f t="shared" si="114"/>
        <v>-14.024348477944244</v>
      </c>
      <c r="C52" s="27">
        <f t="shared" si="115"/>
        <v>2.5321431253153719</v>
      </c>
      <c r="D52" s="27">
        <f t="shared" si="116"/>
        <v>-12.118293373489152</v>
      </c>
      <c r="E52" s="27">
        <f t="shared" si="117"/>
        <v>-23.610498726118067</v>
      </c>
      <c r="F52" s="27"/>
      <c r="G52" s="27">
        <f t="shared" si="118"/>
        <v>18.08420310297916</v>
      </c>
      <c r="H52" s="27">
        <f t="shared" si="119"/>
        <v>-33.788468797731014</v>
      </c>
      <c r="I52" s="27">
        <f t="shared" si="120"/>
        <v>10.729540318824171</v>
      </c>
      <c r="J52" s="27">
        <f t="shared" si="121"/>
        <v>-4.9747253759277328</v>
      </c>
      <c r="K52" s="27"/>
      <c r="L52" s="27">
        <f t="shared" si="122"/>
        <v>4.0598546250349159</v>
      </c>
      <c r="M52" s="27">
        <f t="shared" si="123"/>
        <v>-31.256325672415642</v>
      </c>
      <c r="N52" s="27">
        <f t="shared" si="124"/>
        <v>-1.3887530546649813</v>
      </c>
      <c r="O52" s="27">
        <f t="shared" si="125"/>
        <v>-28.5852241020458</v>
      </c>
      <c r="Q52" t="str">
        <f>$A$16</f>
        <v>Elementary occupations</v>
      </c>
      <c r="R52" s="27">
        <f t="shared" si="126"/>
        <v>-10.641415108822144</v>
      </c>
      <c r="S52" s="27">
        <f t="shared" si="96"/>
        <v>3.1160767956283451</v>
      </c>
      <c r="T52" s="27">
        <f t="shared" si="97"/>
        <v>-2.714140121326766</v>
      </c>
      <c r="U52" s="27">
        <f t="shared" si="98"/>
        <v>-10.239478434520549</v>
      </c>
      <c r="V52" s="27"/>
      <c r="W52" s="27">
        <f t="shared" si="127"/>
        <v>6.540985738773287</v>
      </c>
      <c r="X52" s="27">
        <f t="shared" si="99"/>
        <v>-6.8945993825697371</v>
      </c>
      <c r="Y52" s="27">
        <f t="shared" si="100"/>
        <v>1.8020050243182641</v>
      </c>
      <c r="Z52" s="27">
        <f t="shared" si="101"/>
        <v>1.4483913805217981</v>
      </c>
      <c r="AA52" s="27"/>
      <c r="AB52" s="27">
        <f t="shared" si="128"/>
        <v>-4.1004293700488574</v>
      </c>
      <c r="AC52" s="27">
        <f t="shared" si="102"/>
        <v>-3.7785225869413921</v>
      </c>
      <c r="AD52" s="27">
        <f t="shared" si="103"/>
        <v>-0.91213509700850182</v>
      </c>
      <c r="AE52" s="27">
        <f t="shared" si="104"/>
        <v>-8.7910870539987513</v>
      </c>
      <c r="AG52" t="str">
        <f>$A$16</f>
        <v>Elementary occupations</v>
      </c>
      <c r="AH52" s="27">
        <f t="shared" si="129"/>
        <v>-3.382933369122135</v>
      </c>
      <c r="AI52" s="27">
        <f t="shared" si="105"/>
        <v>-0.58393367031305843</v>
      </c>
      <c r="AJ52" s="27">
        <f t="shared" si="106"/>
        <v>-9.4041532521624021</v>
      </c>
      <c r="AK52" s="27">
        <f t="shared" si="107"/>
        <v>-13.371020291597574</v>
      </c>
      <c r="AL52" s="27"/>
      <c r="AM52" s="27">
        <f t="shared" si="130"/>
        <v>11.543217364205908</v>
      </c>
      <c r="AN52" s="27">
        <f t="shared" si="108"/>
        <v>-26.893869415161248</v>
      </c>
      <c r="AO52" s="27">
        <f t="shared" si="109"/>
        <v>8.9275352945058977</v>
      </c>
      <c r="AP52" s="27">
        <f t="shared" si="110"/>
        <v>-6.4231167564494456</v>
      </c>
      <c r="AQ52" s="27"/>
      <c r="AR52" s="27">
        <f t="shared" si="131"/>
        <v>8.1602839950837733</v>
      </c>
      <c r="AS52" s="27">
        <f t="shared" si="111"/>
        <v>-27.477803085474306</v>
      </c>
      <c r="AT52" s="27">
        <f t="shared" si="112"/>
        <v>-0.47661795765650439</v>
      </c>
      <c r="AU52" s="27">
        <f t="shared" si="113"/>
        <v>-19.79413704804702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313.26669962587403</v>
      </c>
      <c r="C54" s="29">
        <f t="shared" si="115"/>
        <v>60.038105779218085</v>
      </c>
      <c r="D54" s="29">
        <f t="shared" si="116"/>
        <v>-9.7288054050929986</v>
      </c>
      <c r="E54" s="29">
        <f t="shared" si="117"/>
        <v>363.57599999999911</v>
      </c>
      <c r="F54" s="29"/>
      <c r="G54" s="29">
        <f t="shared" si="118"/>
        <v>349.21982777449284</v>
      </c>
      <c r="H54" s="29">
        <f t="shared" si="119"/>
        <v>92.273986108145891</v>
      </c>
      <c r="I54" s="29">
        <f t="shared" si="120"/>
        <v>101.8301861173652</v>
      </c>
      <c r="J54" s="29">
        <f t="shared" si="121"/>
        <v>543.32400000000325</v>
      </c>
      <c r="K54" s="29"/>
      <c r="L54" s="29">
        <f t="shared" si="122"/>
        <v>662.48652740036687</v>
      </c>
      <c r="M54" s="29">
        <f t="shared" si="123"/>
        <v>152.31209188736398</v>
      </c>
      <c r="N54" s="29">
        <f t="shared" si="124"/>
        <v>92.101380712272203</v>
      </c>
      <c r="O54" s="29">
        <f t="shared" si="125"/>
        <v>906.90000000000236</v>
      </c>
      <c r="Q54" s="24" t="str">
        <f>$A$18</f>
        <v>All occupations</v>
      </c>
      <c r="R54" s="29">
        <f t="shared" ref="R54" si="132">W18-R18</f>
        <v>144.30319348363855</v>
      </c>
      <c r="S54" s="29">
        <f t="shared" ref="S54" si="133">X18-S18</f>
        <v>63.062572245062483</v>
      </c>
      <c r="T54" s="29">
        <f t="shared" ref="T54" si="134">Y18-T18</f>
        <v>-43.218833666576302</v>
      </c>
      <c r="U54" s="29">
        <f t="shared" ref="U54" si="135">Z18-U18</f>
        <v>164.14693206212496</v>
      </c>
      <c r="V54" s="29"/>
      <c r="W54" s="29">
        <f t="shared" ref="W54" si="136">AB18-W18</f>
        <v>165.85927528206457</v>
      </c>
      <c r="X54" s="29">
        <f t="shared" ref="X54" si="137">AC18-X18</f>
        <v>61.712545988828083</v>
      </c>
      <c r="Y54" s="29">
        <f t="shared" ref="Y54" si="138">AD18-Y18</f>
        <v>65.737800170000583</v>
      </c>
      <c r="Z54" s="29">
        <f t="shared" ref="Z54" si="139">AE18-Z18</f>
        <v>293.3096214408929</v>
      </c>
      <c r="AA54" s="29"/>
      <c r="AB54" s="29">
        <f t="shared" ref="AB54" si="140">AB18-R18</f>
        <v>310.16246876570312</v>
      </c>
      <c r="AC54" s="29">
        <f t="shared" ref="AC54" si="141">AC18-S18</f>
        <v>124.77511823389057</v>
      </c>
      <c r="AD54" s="29">
        <f t="shared" ref="AD54" si="142">AD18-T18</f>
        <v>22.518966503424281</v>
      </c>
      <c r="AE54" s="29">
        <f t="shared" ref="AE54" si="143">AE18-U18</f>
        <v>457.45655350301786</v>
      </c>
      <c r="AG54" s="24" t="str">
        <f>$A$18</f>
        <v>All occupations</v>
      </c>
      <c r="AH54" s="29">
        <f t="shared" ref="AH54" si="144">AM18-AH18</f>
        <v>168.96350614223616</v>
      </c>
      <c r="AI54" s="29">
        <f t="shared" ref="AI54" si="145">AN18-AI18</f>
        <v>-3.0244664658447391</v>
      </c>
      <c r="AJ54" s="29">
        <f t="shared" ref="AJ54" si="146">AO18-AJ18</f>
        <v>33.490028261483275</v>
      </c>
      <c r="AK54" s="29">
        <f t="shared" ref="AK54" si="147">AP18-AK18</f>
        <v>199.42906793787461</v>
      </c>
      <c r="AL54" s="29"/>
      <c r="AM54" s="29">
        <f t="shared" ref="AM54" si="148">AR18-AM18</f>
        <v>183.36055249242645</v>
      </c>
      <c r="AN54" s="29">
        <f t="shared" ref="AN54" si="149">AS18-AN18</f>
        <v>30.561440119317922</v>
      </c>
      <c r="AO54" s="29">
        <f t="shared" ref="AO54" si="150">AT18-AO18</f>
        <v>36.092385947364562</v>
      </c>
      <c r="AP54" s="29">
        <f t="shared" ref="AP54" si="151">AU18-AP18</f>
        <v>250.01437855910899</v>
      </c>
      <c r="AQ54" s="29"/>
      <c r="AR54" s="29">
        <f t="shared" ref="AR54" si="152">AR18-AH18</f>
        <v>352.32405863466261</v>
      </c>
      <c r="AS54" s="29">
        <f t="shared" ref="AS54" si="153">AS18-AI18</f>
        <v>27.536973653473183</v>
      </c>
      <c r="AT54" s="29">
        <f t="shared" ref="AT54" si="154">AT18-AJ18</f>
        <v>69.582414208847837</v>
      </c>
      <c r="AU54" s="29">
        <f t="shared" ref="AU54" si="155">AU18-AK18</f>
        <v>449.4434464969836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London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1.2706942261491605</v>
      </c>
      <c r="N7" s="91">
        <f>'Occ T2'!I180</f>
        <v>0.5849677316024593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-0.60933419271318456</v>
      </c>
      <c r="N9" s="91">
        <f>'Occ T2'!I178</f>
        <v>-0.67597695175269923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-4.1858411518540306</v>
      </c>
      <c r="N10" s="91">
        <f>'Occ T2'!I177</f>
        <v>5.3418486540248056</v>
      </c>
    </row>
    <row r="11" spans="1:14" x14ac:dyDescent="0.2">
      <c r="L11" s="114" t="str">
        <f>"["&amp;'Occ T3'!A47&amp;"]"</f>
        <v>[Elementary occupations]</v>
      </c>
      <c r="M11" s="91">
        <f>'Occ T1'!H88</f>
        <v>-0.87960714112095273</v>
      </c>
      <c r="N11" s="91">
        <f>'Occ T1'!I88</f>
        <v>-6.3725398324931959E-2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0.15681756764540644</v>
      </c>
      <c r="N13" s="91">
        <f>'Occ T2'!I176</f>
        <v>0.26291115170560264</v>
      </c>
    </row>
    <row r="14" spans="1:14" x14ac:dyDescent="0.2">
      <c r="L14" s="91" t="str">
        <f>'Occ T3'!A44</f>
        <v>81 Process, plant and machine operatives</v>
      </c>
      <c r="M14" s="91">
        <f>'Occ T2'!H175</f>
        <v>-2.450212099868887</v>
      </c>
      <c r="N14" s="91">
        <f>'Occ T2'!I175</f>
        <v>1.0661680737062085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-0.24930431821316157</v>
      </c>
      <c r="N15" s="91">
        <f>'Occ T1'!I87</f>
        <v>0.38559685844570257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1.5826875556090192</v>
      </c>
      <c r="N17" s="91">
        <f>'Occ T2'!I174</f>
        <v>1.1251759041764453</v>
      </c>
    </row>
    <row r="18" spans="12:14" x14ac:dyDescent="0.2">
      <c r="L18" s="91" t="str">
        <f>'Occ T3'!A40</f>
        <v>71 Sales occupations</v>
      </c>
      <c r="M18" s="91">
        <f>'Occ T2'!H173</f>
        <v>-2.6562014233923348</v>
      </c>
      <c r="N18" s="91">
        <f>'Occ T2'!I173</f>
        <v>-0.26731733138788405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-1.7596302441993839</v>
      </c>
      <c r="N19" s="91">
        <f>'Occ T1'!I86</f>
        <v>8.2782117190105531E-2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2.0312241321970959</v>
      </c>
      <c r="N21" s="91">
        <f>'Occ T2'!I172</f>
        <v>-1.2575327924184476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-6.1606332074126691E-2</v>
      </c>
      <c r="N22" s="91">
        <f>'Occ T2'!I171</f>
        <v>0.3359270395313585</v>
      </c>
    </row>
    <row r="23" spans="12:14" x14ac:dyDescent="0.2">
      <c r="L23" s="91" t="str">
        <f>'Occ T3'!A35</f>
        <v>61 Caring personal service occupations</v>
      </c>
      <c r="M23" s="91">
        <f>'Occ T2'!H170</f>
        <v>-0.14314562552137922</v>
      </c>
      <c r="N23" s="91">
        <f>'Occ T2'!I170</f>
        <v>0.67889190504237806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-8.2593546583109578E-2</v>
      </c>
      <c r="N24" s="91">
        <f>'Occ T1'!I85</f>
        <v>0.55290709993676135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-2.6473556011446076</v>
      </c>
      <c r="N26" s="91">
        <f>'Occ T2'!I169</f>
        <v>1.1009855973223903</v>
      </c>
    </row>
    <row r="27" spans="12:14" x14ac:dyDescent="0.2">
      <c r="L27" s="91" t="str">
        <f>'Occ T3'!A31</f>
        <v>53 Skilled construction and building trades</v>
      </c>
      <c r="M27" s="91">
        <f>'Occ T2'!H168</f>
        <v>-7.1369137644285319</v>
      </c>
      <c r="N27" s="91">
        <f>'Occ T2'!I168</f>
        <v>0.89014565899527831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-1.6110821696259325</v>
      </c>
      <c r="N28" s="91">
        <f>'Occ T2'!I167</f>
        <v>2.4036004942029621E-2</v>
      </c>
    </row>
    <row r="29" spans="12:14" x14ac:dyDescent="0.2">
      <c r="L29" s="91" t="str">
        <f>'Occ T3'!A29</f>
        <v>51 Skilled agricultural and related trades</v>
      </c>
      <c r="M29" s="91">
        <f>'Occ T2'!H166</f>
        <v>-0.7753840048825289</v>
      </c>
      <c r="N29" s="91">
        <f>'Occ T2'!I166</f>
        <v>1.4722716670413361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-3.7913273860456065</v>
      </c>
      <c r="N30" s="91">
        <f>'Occ T1'!I84</f>
        <v>0.74833095089290591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-2.7714298712704921</v>
      </c>
      <c r="N32" s="91">
        <f>'Occ T2'!I165</f>
        <v>-1.78905072029234</v>
      </c>
    </row>
    <row r="33" spans="12:14" x14ac:dyDescent="0.2">
      <c r="L33" s="91" t="str">
        <f>'Occ T3'!A25</f>
        <v>41 Administrative occupations</v>
      </c>
      <c r="M33" s="91">
        <f>'Occ T2'!H164</f>
        <v>0.12164939574057509</v>
      </c>
      <c r="N33" s="91">
        <f>'Occ T2'!I164</f>
        <v>-9.5079208059911657E-2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-0.43872699357722089</v>
      </c>
      <c r="N34" s="91">
        <f>'Occ T1'!I83</f>
        <v>-0.37201547699811099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1.7713304617420045</v>
      </c>
      <c r="N36" s="91">
        <f>'Occ T2'!I163</f>
        <v>0.52738169110073674</v>
      </c>
    </row>
    <row r="37" spans="12:14" x14ac:dyDescent="0.2">
      <c r="L37" s="91" t="str">
        <f>'Occ T3'!A21</f>
        <v>34 Culture, media and sports occupations</v>
      </c>
      <c r="M37" s="91">
        <f>'Occ T2'!H162</f>
        <v>1.8758674706184086</v>
      </c>
      <c r="N37" s="91">
        <f>'Occ T2'!I162</f>
        <v>0.20856694577648938</v>
      </c>
    </row>
    <row r="38" spans="12:14" x14ac:dyDescent="0.2">
      <c r="L38" s="91" t="str">
        <f>'Occ T3'!A20</f>
        <v>33 Protective service occupations</v>
      </c>
      <c r="M38" s="91">
        <f>'Occ T2'!H161</f>
        <v>2.571683610023956</v>
      </c>
      <c r="N38" s="91">
        <f>'Occ T2'!I161</f>
        <v>-0.78892107696317826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2.5018703781412022</v>
      </c>
      <c r="N39" s="91">
        <f>'Occ T2'!I160</f>
        <v>3.7569999913491525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5.0334058433994189</v>
      </c>
      <c r="N40" s="91">
        <f>'Occ T2'!I159</f>
        <v>0.46130437924143397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2.2143110360683727</v>
      </c>
      <c r="N41" s="91">
        <f>'Occ T1'!I82</f>
        <v>0.77172650441377222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4.7802934469453273</v>
      </c>
      <c r="N43" s="91">
        <f>'Occ T2'!I158</f>
        <v>1.0349952803422546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1.6199367413959109</v>
      </c>
      <c r="N44" s="91">
        <f>'Occ T2'!I157</f>
        <v>0.19841042583426116</v>
      </c>
    </row>
    <row r="45" spans="12:14" x14ac:dyDescent="0.2">
      <c r="L45" s="91" t="str">
        <f>'Occ T3'!A13</f>
        <v>22 Health professionals</v>
      </c>
      <c r="M45" s="91">
        <f>'Occ T2'!H156</f>
        <v>2.7463608851388877</v>
      </c>
      <c r="N45" s="91">
        <f>'Occ T2'!I156</f>
        <v>-9.3915658806209557E-2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4.3876662659042109</v>
      </c>
      <c r="N46" s="91">
        <f>'Occ T2'!I155</f>
        <v>2.554618186466473</v>
      </c>
    </row>
    <row r="47" spans="12:14" x14ac:dyDescent="0.2">
      <c r="L47" s="114" t="str">
        <f>"["&amp;'Occ T3'!A11&amp;"]"</f>
        <v>[Professional occupations]</v>
      </c>
      <c r="M47" s="91">
        <f>'Occ T1'!H81</f>
        <v>3.670133233384032</v>
      </c>
      <c r="N47" s="91">
        <f>'Occ T1'!I81</f>
        <v>1.1002913251819013</v>
      </c>
    </row>
    <row r="49" spans="12:14" x14ac:dyDescent="0.2">
      <c r="L49" s="107" t="str">
        <f>'Occ T3'!A9</f>
        <v>12 Other managers and proprietors</v>
      </c>
      <c r="M49" s="91">
        <f>'Occ T2'!H154</f>
        <v>1.2281848931459116</v>
      </c>
      <c r="N49" s="91">
        <f>'Occ T2'!I154</f>
        <v>1.0014614476814732</v>
      </c>
    </row>
    <row r="50" spans="12:14" x14ac:dyDescent="0.2">
      <c r="L50" s="107" t="str">
        <f>'Occ T3'!A8</f>
        <v>11 Corporate managers and directors</v>
      </c>
      <c r="M50" s="91">
        <f>'Occ T2'!H153</f>
        <v>3.7421524964956987</v>
      </c>
      <c r="N50" s="91">
        <f>'Occ T2'!I153</f>
        <v>-6.2840708849665194E-2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3.0179494404975138</v>
      </c>
      <c r="N51" s="91">
        <f>'Occ T1'!I80</f>
        <v>0.24391692191876313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London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88.724774760815308</v>
      </c>
      <c r="N82" s="94">
        <f>'Occ T2'!F119</f>
        <v>-4.9619927473323742</v>
      </c>
    </row>
    <row r="83" spans="12:14" x14ac:dyDescent="0.2">
      <c r="L83" s="10" t="str">
        <f>name!D5</f>
        <v>12 Other managers and proprietors</v>
      </c>
      <c r="M83" s="94">
        <f>'Occ T2'!D9-'Occ T2'!B9</f>
        <v>11.765713389546931</v>
      </c>
      <c r="N83" s="94">
        <f>'Occ T2'!F120</f>
        <v>32.036544222627185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81.865951086818654</v>
      </c>
      <c r="N84" s="94">
        <f>'Occ T2'!F121</f>
        <v>194.86182769748387</v>
      </c>
    </row>
    <row r="85" spans="12:14" x14ac:dyDescent="0.2">
      <c r="L85" s="10" t="str">
        <f>name!D7</f>
        <v>22 Health professionals</v>
      </c>
      <c r="M85" s="94">
        <f>'Occ T2'!D11-'Occ T2'!B11</f>
        <v>36.808045383482579</v>
      </c>
      <c r="N85" s="94">
        <f>'Occ T2'!F122</f>
        <v>-4.0660448412968435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28.689500498738312</v>
      </c>
      <c r="N86" s="94">
        <f>'Occ T2'!F123</f>
        <v>11.214425806752899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152.41582117399275</v>
      </c>
      <c r="N87" s="94">
        <f>'Occ T2'!F124</f>
        <v>122.2530990540597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22.824741275253132</v>
      </c>
      <c r="N88" s="94">
        <f>'Occ T2'!F125</f>
        <v>7.4931742284205569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12.724564770127103</v>
      </c>
      <c r="N89" s="94">
        <f>'Occ T2'!F126</f>
        <v>80.889509291221998</v>
      </c>
    </row>
    <row r="90" spans="12:14" x14ac:dyDescent="0.2">
      <c r="L90" s="10" t="str">
        <f>name!D12</f>
        <v>33 Protective service occupations</v>
      </c>
      <c r="M90" s="94">
        <f>'Occ T2'!D16-'Occ T2'!B16</f>
        <v>9.1139306019130828</v>
      </c>
      <c r="N90" s="94">
        <f>'Occ T2'!F127</f>
        <v>-8.5629014296867041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21.770564132046587</v>
      </c>
      <c r="N91" s="94">
        <f>'Occ T2'!F128</f>
        <v>7.7884276209398138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46.250392206558786</v>
      </c>
      <c r="N92" s="94">
        <f>'Occ T2'!F129</f>
        <v>45.175955453608026</v>
      </c>
    </row>
    <row r="93" spans="12:14" x14ac:dyDescent="0.2">
      <c r="L93" s="10" t="str">
        <f>name!D15</f>
        <v>41 Administrative occupations</v>
      </c>
      <c r="M93" s="94">
        <f>'Occ T2'!D19-'Occ T2'!B19</f>
        <v>2.4425303632907003</v>
      </c>
      <c r="N93" s="94">
        <f>'Occ T2'!F130</f>
        <v>-5.7099459434955406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-13.371073152785527</v>
      </c>
      <c r="N94" s="94">
        <f>'Occ T2'!F131</f>
        <v>-21.022506831138287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-1.0041122855707769</v>
      </c>
      <c r="N95" s="94">
        <f>'Occ T2'!F132</f>
        <v>6.2016007026154796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-9.3533630959121865</v>
      </c>
      <c r="N96" s="94">
        <f>'Occ T2'!F133</f>
        <v>0.39929004956847791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-50.479630670953213</v>
      </c>
      <c r="N97" s="94">
        <f>'Occ T2'!F134</f>
        <v>16.017647312947901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-16.194482676751832</v>
      </c>
      <c r="N98" s="94">
        <f>'Occ T2'!F135</f>
        <v>20.135479105773058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-1.8063470528314269</v>
      </c>
      <c r="N99" s="94">
        <f>'Occ T2'!F136</f>
        <v>26.843076125041279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-0.3082810857564624</v>
      </c>
      <c r="N100" s="94">
        <f>'Occ T2'!F137</f>
        <v>5.1537759501408118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0.63330731429152376</v>
      </c>
      <c r="N101" s="94">
        <f>'Occ T2'!F138</f>
        <v>-1.1447158816674481</v>
      </c>
    </row>
    <row r="102" spans="12:14" x14ac:dyDescent="0.2">
      <c r="L102" s="10" t="str">
        <f>name!D24</f>
        <v>71 Sales occupations</v>
      </c>
      <c r="M102" s="94">
        <f>'Occ T2'!D28-'Occ T2'!B28</f>
        <v>-40.010952707462593</v>
      </c>
      <c r="N102" s="94">
        <f>'Occ T2'!F139</f>
        <v>-10.928686612021863</v>
      </c>
    </row>
    <row r="103" spans="12:14" x14ac:dyDescent="0.2">
      <c r="L103" s="10" t="str">
        <f>name!D25</f>
        <v>72 Customer service occupations</v>
      </c>
      <c r="M103" s="94">
        <f>'Occ T2'!D29-'Occ T2'!B29</f>
        <v>6.3854719821387818</v>
      </c>
      <c r="N103" s="94">
        <f>'Occ T2'!F140</f>
        <v>15.453038013446758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-4.1343665484980079</v>
      </c>
      <c r="N104" s="94">
        <f>'Occ T2'!F141</f>
        <v>5.3983417985227504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1.4337990636278164</v>
      </c>
      <c r="N105" s="94">
        <f>'Occ T2'!F142</f>
        <v>7.3803072293986531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-8.4942026516336639</v>
      </c>
      <c r="N106" s="94">
        <f>'Occ T2'!F143</f>
        <v>42.147971363951726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-15.116296074484751</v>
      </c>
      <c r="N107" s="94">
        <f>'Occ T2'!F144</f>
        <v>-47.122696739879359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363.57600000000002</v>
      </c>
      <c r="N109" s="94">
        <f>'Occ T2'!F146</f>
        <v>543.32400000000325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London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100.49048815036224</v>
      </c>
      <c r="N153" s="94">
        <f>'Occ T1'!H8</f>
        <v>27.074551475294811</v>
      </c>
    </row>
    <row r="154" spans="1:14" x14ac:dyDescent="0.2">
      <c r="L154" s="10" t="str">
        <f>name!E5</f>
        <v>Professional occupations</v>
      </c>
      <c r="M154" s="94">
        <f>'Occ T1'!D9-'Occ T1'!B9</f>
        <v>299.77931814303201</v>
      </c>
      <c r="N154" s="94">
        <f>'Occ T1'!H9</f>
        <v>324.26330771699986</v>
      </c>
    </row>
    <row r="155" spans="1:14" x14ac:dyDescent="0.2">
      <c r="L155" s="10" t="str">
        <f>name!E6</f>
        <v>Associate professional occupations</v>
      </c>
      <c r="M155" s="94">
        <f>'Occ T1'!D10-'Occ T1'!B10</f>
        <v>112.68419298589868</v>
      </c>
      <c r="N155" s="94">
        <f>'Occ T1'!H10</f>
        <v>132.78416516450375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-10.928542789494827</v>
      </c>
      <c r="N156" s="94">
        <f>'Occ T1'!H11</f>
        <v>-26.732452774633828</v>
      </c>
    </row>
    <row r="157" spans="1:14" x14ac:dyDescent="0.2">
      <c r="L157" s="10" t="str">
        <f>name!E8</f>
        <v>Skilled trades occupations</v>
      </c>
      <c r="M157" s="94">
        <f>'Occ T1'!D12-'Occ T1'!B12</f>
        <v>-77.031588729188059</v>
      </c>
      <c r="N157" s="94">
        <f>'Occ T1'!H12</f>
        <v>42.754017170904945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-1.4813208242964038</v>
      </c>
      <c r="N158" s="94">
        <f>'Occ T1'!H13</f>
        <v>30.852136193514696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-33.625480725323825</v>
      </c>
      <c r="N159" s="94">
        <f>'Occ T1'!H14</f>
        <v>4.5243514014249513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-2.7005674848701915</v>
      </c>
      <c r="N160" s="94">
        <f>'Occ T1'!H15</f>
        <v>12.778649027921404</v>
      </c>
    </row>
    <row r="161" spans="12:14" x14ac:dyDescent="0.2">
      <c r="L161" s="10" t="str">
        <f>name!E12</f>
        <v>Elementary occupations</v>
      </c>
      <c r="M161" s="94">
        <f>'Occ T1'!D16-'Occ T1'!B16</f>
        <v>-23.610498726118408</v>
      </c>
      <c r="N161" s="94">
        <f>'Occ T1'!H16</f>
        <v>-4.9747253759276191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363.57600000000093</v>
      </c>
      <c r="N163" s="94">
        <f>'Occ T1'!H18</f>
        <v>543.32400000000302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London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485.46634490139843</v>
      </c>
      <c r="N5" s="87">
        <f>SUM(N6:N7)</f>
        <v>533.65917875748391</v>
      </c>
      <c r="O5" s="87">
        <f t="shared" ref="O5:AL5" si="1">SUM(O6:O7)</f>
        <v>569.12067241773093</v>
      </c>
      <c r="P5" s="87">
        <f t="shared" si="1"/>
        <v>573.61373470128376</v>
      </c>
      <c r="Q5" s="87">
        <f t="shared" si="1"/>
        <v>609.08411355202441</v>
      </c>
      <c r="R5" s="87">
        <f t="shared" si="1"/>
        <v>626.95060123201677</v>
      </c>
      <c r="S5" s="87">
        <f t="shared" si="1"/>
        <v>652.02834619383998</v>
      </c>
      <c r="T5" s="87">
        <f t="shared" si="1"/>
        <v>684.60869524262705</v>
      </c>
      <c r="U5" s="87">
        <f t="shared" si="1"/>
        <v>704.06272479003394</v>
      </c>
      <c r="V5" s="87">
        <f t="shared" si="1"/>
        <v>725.35796960730238</v>
      </c>
      <c r="W5" s="87">
        <f t="shared" si="1"/>
        <v>727.441089382379</v>
      </c>
      <c r="X5" s="87">
        <f t="shared" si="1"/>
        <v>670.65283545097236</v>
      </c>
      <c r="Y5" s="87">
        <f t="shared" si="1"/>
        <v>678.40411176717475</v>
      </c>
      <c r="Z5" s="87">
        <f t="shared" si="1"/>
        <v>687.02342688899444</v>
      </c>
      <c r="AA5" s="87">
        <f t="shared" si="1"/>
        <v>695.11019266431015</v>
      </c>
      <c r="AB5" s="87">
        <f t="shared" si="1"/>
        <v>701.31969209468525</v>
      </c>
      <c r="AC5" s="87">
        <f t="shared" si="1"/>
        <v>707.03356296321294</v>
      </c>
      <c r="AD5" s="87">
        <f t="shared" si="1"/>
        <v>711.96505459902369</v>
      </c>
      <c r="AE5" s="87">
        <f t="shared" si="1"/>
        <v>716.80096777935421</v>
      </c>
      <c r="AF5" s="87">
        <f t="shared" si="1"/>
        <v>721.75817919861424</v>
      </c>
      <c r="AG5" s="87">
        <f t="shared" si="1"/>
        <v>727.03783579374237</v>
      </c>
      <c r="AH5" s="87">
        <f t="shared" si="1"/>
        <v>732.31758701904289</v>
      </c>
      <c r="AI5" s="87">
        <f t="shared" si="1"/>
        <v>737.74534665477893</v>
      </c>
      <c r="AJ5" s="87">
        <f t="shared" si="1"/>
        <v>743.0868488643066</v>
      </c>
      <c r="AK5" s="87">
        <f t="shared" si="1"/>
        <v>748.00274137346867</v>
      </c>
      <c r="AL5" s="87">
        <f t="shared" si="1"/>
        <v>754.51564085767382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342.13694429253013</v>
      </c>
      <c r="N6" s="11">
        <v>375.19207427535247</v>
      </c>
      <c r="O6" s="11">
        <v>400.59822550282587</v>
      </c>
      <c r="P6" s="11">
        <v>406.74927006535034</v>
      </c>
      <c r="Q6" s="11">
        <v>414.37970012420487</v>
      </c>
      <c r="R6" s="11">
        <v>440.00429133457976</v>
      </c>
      <c r="S6" s="11">
        <v>475.9431519381568</v>
      </c>
      <c r="T6" s="11">
        <v>494.54276456951658</v>
      </c>
      <c r="U6" s="11">
        <v>503.05891451774067</v>
      </c>
      <c r="V6" s="11">
        <v>523.89974930385131</v>
      </c>
      <c r="W6" s="11">
        <v>528.72906609539507</v>
      </c>
      <c r="X6" s="11">
        <v>470.02564191515381</v>
      </c>
      <c r="Y6" s="11">
        <v>475.02841617664296</v>
      </c>
      <c r="Z6" s="11">
        <v>480.65933922633639</v>
      </c>
      <c r="AA6" s="11">
        <v>485.9720337588725</v>
      </c>
      <c r="AB6" s="11">
        <v>489.98404032946314</v>
      </c>
      <c r="AC6" s="11">
        <v>493.65395414384557</v>
      </c>
      <c r="AD6" s="11">
        <v>496.87262744524327</v>
      </c>
      <c r="AE6" s="11">
        <v>499.99286121762992</v>
      </c>
      <c r="AF6" s="11">
        <v>503.19544436456283</v>
      </c>
      <c r="AG6" s="11">
        <v>506.59147563323842</v>
      </c>
      <c r="AH6" s="11">
        <v>510.00100305791443</v>
      </c>
      <c r="AI6" s="11">
        <v>513.43717269266824</v>
      </c>
      <c r="AJ6" s="11">
        <v>516.78596087088181</v>
      </c>
      <c r="AK6" s="11">
        <v>520.10901943649344</v>
      </c>
      <c r="AL6" s="11">
        <v>523.7670733480627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143.32940060886827</v>
      </c>
      <c r="N7" s="11">
        <v>158.46710448213142</v>
      </c>
      <c r="O7" s="11">
        <v>168.52244691490503</v>
      </c>
      <c r="P7" s="11">
        <v>166.86446463593344</v>
      </c>
      <c r="Q7" s="11">
        <v>194.70441342781956</v>
      </c>
      <c r="R7" s="11">
        <v>186.946309897437</v>
      </c>
      <c r="S7" s="11">
        <v>176.08519425568312</v>
      </c>
      <c r="T7" s="11">
        <v>190.06593067311047</v>
      </c>
      <c r="U7" s="11">
        <v>201.00381027229329</v>
      </c>
      <c r="V7" s="11">
        <v>201.4582203034511</v>
      </c>
      <c r="W7" s="11">
        <v>198.71202328698394</v>
      </c>
      <c r="X7" s="11">
        <v>200.62719353581858</v>
      </c>
      <c r="Y7" s="11">
        <v>203.37569559053179</v>
      </c>
      <c r="Z7" s="11">
        <v>206.36408766265805</v>
      </c>
      <c r="AA7" s="11">
        <v>209.13815890543768</v>
      </c>
      <c r="AB7" s="11">
        <v>211.33565176522211</v>
      </c>
      <c r="AC7" s="11">
        <v>213.37960881936732</v>
      </c>
      <c r="AD7" s="11">
        <v>215.09242715378036</v>
      </c>
      <c r="AE7" s="11">
        <v>216.80810656172426</v>
      </c>
      <c r="AF7" s="11">
        <v>218.56273483405147</v>
      </c>
      <c r="AG7" s="11">
        <v>220.44636016050399</v>
      </c>
      <c r="AH7" s="11">
        <v>222.31658396112849</v>
      </c>
      <c r="AI7" s="11">
        <v>224.30817396211066</v>
      </c>
      <c r="AJ7" s="11">
        <v>226.30088799342479</v>
      </c>
      <c r="AK7" s="11">
        <v>227.89372193697525</v>
      </c>
      <c r="AL7" s="11">
        <v>230.74856750961112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1310.1477062880674</v>
      </c>
      <c r="N9" s="87">
        <f>SUM(N10:N13)</f>
        <v>1298.2330860806464</v>
      </c>
      <c r="O9" s="87">
        <f t="shared" ref="O9:AL9" si="3">SUM(O10:O13)</f>
        <v>1354.7516718539327</v>
      </c>
      <c r="P9" s="87">
        <f t="shared" si="3"/>
        <v>1405.8444045590084</v>
      </c>
      <c r="Q9" s="87">
        <f t="shared" si="3"/>
        <v>1506.1512617325202</v>
      </c>
      <c r="R9" s="87">
        <f t="shared" si="3"/>
        <v>1518.0233774325097</v>
      </c>
      <c r="S9" s="87">
        <f t="shared" si="3"/>
        <v>1614.4750527249225</v>
      </c>
      <c r="T9" s="87">
        <f t="shared" si="3"/>
        <v>1633.7343149597643</v>
      </c>
      <c r="U9" s="87">
        <f t="shared" si="3"/>
        <v>1693.2781415983345</v>
      </c>
      <c r="V9" s="87">
        <f t="shared" si="3"/>
        <v>1742.7664538158404</v>
      </c>
      <c r="W9" s="87">
        <f t="shared" si="3"/>
        <v>1817.8026955755417</v>
      </c>
      <c r="X9" s="87">
        <f t="shared" si="3"/>
        <v>1884.5065169423303</v>
      </c>
      <c r="Y9" s="87">
        <f t="shared" si="3"/>
        <v>1905.7496740105457</v>
      </c>
      <c r="Z9" s="87">
        <f t="shared" si="3"/>
        <v>1930.8076222817681</v>
      </c>
      <c r="AA9" s="87">
        <f t="shared" si="3"/>
        <v>1955.4396232161907</v>
      </c>
      <c r="AB9" s="87">
        <f t="shared" si="3"/>
        <v>1975.5453224553505</v>
      </c>
      <c r="AC9" s="87">
        <f t="shared" si="3"/>
        <v>1993.5923456592177</v>
      </c>
      <c r="AD9" s="87">
        <f t="shared" si="3"/>
        <v>2009.6671933812163</v>
      </c>
      <c r="AE9" s="87">
        <f t="shared" si="3"/>
        <v>2025.0605551742156</v>
      </c>
      <c r="AF9" s="87">
        <f t="shared" si="3"/>
        <v>2040.7764019793894</v>
      </c>
      <c r="AG9" s="87">
        <f t="shared" si="3"/>
        <v>2057.2547234465715</v>
      </c>
      <c r="AH9" s="87">
        <f t="shared" si="3"/>
        <v>2073.925479598905</v>
      </c>
      <c r="AI9" s="87">
        <f t="shared" si="3"/>
        <v>2090.7798364177706</v>
      </c>
      <c r="AJ9" s="87">
        <f t="shared" si="3"/>
        <v>2107.8066306743303</v>
      </c>
      <c r="AK9" s="87">
        <f t="shared" si="3"/>
        <v>2124.6905763246186</v>
      </c>
      <c r="AL9" s="87">
        <f t="shared" si="3"/>
        <v>2142.0660032925416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286.37511508789675</v>
      </c>
      <c r="N10" s="11">
        <v>281.6086388610247</v>
      </c>
      <c r="O10" s="11">
        <v>290.10782748323356</v>
      </c>
      <c r="P10" s="11">
        <v>294.64090027486475</v>
      </c>
      <c r="Q10" s="11">
        <v>326.91102999970195</v>
      </c>
      <c r="R10" s="11">
        <v>341.8226541883061</v>
      </c>
      <c r="S10" s="11">
        <v>371.97485158790198</v>
      </c>
      <c r="T10" s="11">
        <v>364.42647766511988</v>
      </c>
      <c r="U10" s="11">
        <v>390.71441120577634</v>
      </c>
      <c r="V10" s="11">
        <v>406.00287130323494</v>
      </c>
      <c r="W10" s="11">
        <v>423.68860527512476</v>
      </c>
      <c r="X10" s="11">
        <v>504.87471646007248</v>
      </c>
      <c r="Y10" s="11">
        <v>514.51455438971823</v>
      </c>
      <c r="Z10" s="11">
        <v>524.58380266664119</v>
      </c>
      <c r="AA10" s="11">
        <v>534.19513422406476</v>
      </c>
      <c r="AB10" s="11">
        <v>542.57135866437648</v>
      </c>
      <c r="AC10" s="11">
        <v>550.66043218138566</v>
      </c>
      <c r="AD10" s="11">
        <v>558.08260864680017</v>
      </c>
      <c r="AE10" s="11">
        <v>565.29331017330298</v>
      </c>
      <c r="AF10" s="11">
        <v>572.70091363813947</v>
      </c>
      <c r="AG10" s="11">
        <v>580.24010907367199</v>
      </c>
      <c r="AH10" s="11">
        <v>587.8228663695154</v>
      </c>
      <c r="AI10" s="11">
        <v>595.38679319093342</v>
      </c>
      <c r="AJ10" s="11">
        <v>603.19451031231915</v>
      </c>
      <c r="AK10" s="11">
        <v>610.78428634791464</v>
      </c>
      <c r="AL10" s="11">
        <v>618.55043297260863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196.03509676327562</v>
      </c>
      <c r="N11" s="11">
        <v>211.34796260992047</v>
      </c>
      <c r="O11" s="11">
        <v>227.59771405877427</v>
      </c>
      <c r="P11" s="11">
        <v>242.92746167035691</v>
      </c>
      <c r="Q11" s="11">
        <v>252.85277962517895</v>
      </c>
      <c r="R11" s="11">
        <v>253.72514426514107</v>
      </c>
      <c r="S11" s="11">
        <v>264.96310527773716</v>
      </c>
      <c r="T11" s="11">
        <v>276.83475535199489</v>
      </c>
      <c r="U11" s="11">
        <v>283.22613165771583</v>
      </c>
      <c r="V11" s="11">
        <v>293.22021633595375</v>
      </c>
      <c r="W11" s="11">
        <v>290.53318964862365</v>
      </c>
      <c r="X11" s="11">
        <v>278.24866452139162</v>
      </c>
      <c r="Y11" s="11">
        <v>279.65313268506895</v>
      </c>
      <c r="Z11" s="11">
        <v>281.13670353774904</v>
      </c>
      <c r="AA11" s="11">
        <v>282.7584316887253</v>
      </c>
      <c r="AB11" s="11">
        <v>283.71422869582193</v>
      </c>
      <c r="AC11" s="11">
        <v>284.23024282084799</v>
      </c>
      <c r="AD11" s="11">
        <v>284.44459735037043</v>
      </c>
      <c r="AE11" s="11">
        <v>284.5399706149563</v>
      </c>
      <c r="AF11" s="11">
        <v>284.6242229549764</v>
      </c>
      <c r="AG11" s="11">
        <v>284.81739195756052</v>
      </c>
      <c r="AH11" s="11">
        <v>285.15744492901308</v>
      </c>
      <c r="AI11" s="11">
        <v>285.50661742635833</v>
      </c>
      <c r="AJ11" s="11">
        <v>285.80898820102504</v>
      </c>
      <c r="AK11" s="11">
        <v>286.11677829927942</v>
      </c>
      <c r="AL11" s="11">
        <v>286.4671448073268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292.61816626843927</v>
      </c>
      <c r="N12" s="11">
        <v>296.15844396054831</v>
      </c>
      <c r="O12" s="11">
        <v>303.27299751508343</v>
      </c>
      <c r="P12" s="11">
        <v>307.73021288966396</v>
      </c>
      <c r="Q12" s="11">
        <v>336.66184721889823</v>
      </c>
      <c r="R12" s="11">
        <v>342.91378557225204</v>
      </c>
      <c r="S12" s="11">
        <v>348.01478382043706</v>
      </c>
      <c r="T12" s="11">
        <v>341.76444820183178</v>
      </c>
      <c r="U12" s="11">
        <v>343.09083252567706</v>
      </c>
      <c r="V12" s="11">
        <v>347.98161079043393</v>
      </c>
      <c r="W12" s="11">
        <v>371.60328607099035</v>
      </c>
      <c r="X12" s="11">
        <v>353.59365790332896</v>
      </c>
      <c r="Y12" s="11">
        <v>352.45858440119218</v>
      </c>
      <c r="Z12" s="11">
        <v>355.28977112283928</v>
      </c>
      <c r="AA12" s="11">
        <v>358.39882621494655</v>
      </c>
      <c r="AB12" s="11">
        <v>361.19832185668065</v>
      </c>
      <c r="AC12" s="11">
        <v>363.61897964089184</v>
      </c>
      <c r="AD12" s="11">
        <v>365.61199932477643</v>
      </c>
      <c r="AE12" s="11">
        <v>367.52174679109089</v>
      </c>
      <c r="AF12" s="11">
        <v>369.49900906414172</v>
      </c>
      <c r="AG12" s="11">
        <v>371.55256242870394</v>
      </c>
      <c r="AH12" s="11">
        <v>373.66108402909236</v>
      </c>
      <c r="AI12" s="11">
        <v>375.88842412391892</v>
      </c>
      <c r="AJ12" s="11">
        <v>378.10726912128337</v>
      </c>
      <c r="AK12" s="11">
        <v>380.41098889797956</v>
      </c>
      <c r="AL12" s="11">
        <v>382.81771187774325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535.11932816845581</v>
      </c>
      <c r="N13" s="11">
        <v>509.11804064915299</v>
      </c>
      <c r="O13" s="11">
        <v>533.77313279684165</v>
      </c>
      <c r="P13" s="11">
        <v>560.54582972412277</v>
      </c>
      <c r="Q13" s="11">
        <v>589.72560488874126</v>
      </c>
      <c r="R13" s="11">
        <v>579.56179340681035</v>
      </c>
      <c r="S13" s="11">
        <v>629.52231203884628</v>
      </c>
      <c r="T13" s="11">
        <v>650.70863374081773</v>
      </c>
      <c r="U13" s="11">
        <v>676.24676620916546</v>
      </c>
      <c r="V13" s="11">
        <v>695.56175538621778</v>
      </c>
      <c r="W13" s="11">
        <v>731.97761458080311</v>
      </c>
      <c r="X13" s="11">
        <v>747.78947805753728</v>
      </c>
      <c r="Y13" s="11">
        <v>759.12340253456625</v>
      </c>
      <c r="Z13" s="11">
        <v>769.79734495453863</v>
      </c>
      <c r="AA13" s="11">
        <v>780.08723108845425</v>
      </c>
      <c r="AB13" s="11">
        <v>788.06141323847146</v>
      </c>
      <c r="AC13" s="11">
        <v>795.0826910160921</v>
      </c>
      <c r="AD13" s="11">
        <v>801.52798805926943</v>
      </c>
      <c r="AE13" s="11">
        <v>807.70552759486532</v>
      </c>
      <c r="AF13" s="11">
        <v>813.95225632213203</v>
      </c>
      <c r="AG13" s="11">
        <v>820.64465998663479</v>
      </c>
      <c r="AH13" s="11">
        <v>827.28408427128431</v>
      </c>
      <c r="AI13" s="11">
        <v>833.99800167656019</v>
      </c>
      <c r="AJ13" s="11">
        <v>840.69586303970266</v>
      </c>
      <c r="AK13" s="11">
        <v>847.37852277944523</v>
      </c>
      <c r="AL13" s="11">
        <v>854.23071363486281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811.52629189577033</v>
      </c>
      <c r="N15" s="87">
        <f>SUM(N16:N20)</f>
        <v>826.31489146308013</v>
      </c>
      <c r="O15" s="87">
        <f t="shared" ref="O15:AL15" si="5">SUM(O16:O20)</f>
        <v>887.62430393510522</v>
      </c>
      <c r="P15" s="87">
        <f t="shared" si="5"/>
        <v>887.43594646873078</v>
      </c>
      <c r="Q15" s="87">
        <f t="shared" si="5"/>
        <v>955.63169735587621</v>
      </c>
      <c r="R15" s="87">
        <f t="shared" si="5"/>
        <v>973.69437119538441</v>
      </c>
      <c r="S15" s="87">
        <f t="shared" si="5"/>
        <v>1007.5823685379266</v>
      </c>
      <c r="T15" s="87">
        <f t="shared" si="5"/>
        <v>1032.1410166161895</v>
      </c>
      <c r="U15" s="87">
        <f t="shared" si="5"/>
        <v>1047.9070515249628</v>
      </c>
      <c r="V15" s="87">
        <f t="shared" si="5"/>
        <v>1036.6143404335339</v>
      </c>
      <c r="W15" s="87">
        <f t="shared" si="5"/>
        <v>1086.3785641812831</v>
      </c>
      <c r="X15" s="87">
        <f t="shared" si="5"/>
        <v>1089.9945877835976</v>
      </c>
      <c r="Y15" s="87">
        <f t="shared" si="5"/>
        <v>1103.7667446475311</v>
      </c>
      <c r="Z15" s="87">
        <f t="shared" si="5"/>
        <v>1117.2244034823607</v>
      </c>
      <c r="AA15" s="87">
        <f t="shared" si="5"/>
        <v>1129.6001207394875</v>
      </c>
      <c r="AB15" s="87">
        <f t="shared" si="5"/>
        <v>1138.9458143015379</v>
      </c>
      <c r="AC15" s="87">
        <f t="shared" si="5"/>
        <v>1147.5385444568683</v>
      </c>
      <c r="AD15" s="87">
        <f t="shared" si="5"/>
        <v>1155.6663080396797</v>
      </c>
      <c r="AE15" s="87">
        <f t="shared" si="5"/>
        <v>1163.5918929229861</v>
      </c>
      <c r="AF15" s="87">
        <f t="shared" si="5"/>
        <v>1171.1201885633745</v>
      </c>
      <c r="AG15" s="87">
        <f t="shared" si="5"/>
        <v>1179.1857378895197</v>
      </c>
      <c r="AH15" s="87">
        <f t="shared" si="5"/>
        <v>1186.9953703772071</v>
      </c>
      <c r="AI15" s="87">
        <f t="shared" si="5"/>
        <v>1195.0852856750421</v>
      </c>
      <c r="AJ15" s="87">
        <f t="shared" si="5"/>
        <v>1203.1240137894958</v>
      </c>
      <c r="AK15" s="87">
        <f t="shared" si="5"/>
        <v>1211.2469284538722</v>
      </c>
      <c r="AL15" s="87">
        <f t="shared" si="5"/>
        <v>1219.1627293457868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77.51594565235618</v>
      </c>
      <c r="N16" s="11">
        <v>78.251511108384761</v>
      </c>
      <c r="O16" s="11">
        <v>81.608392075049565</v>
      </c>
      <c r="P16" s="11">
        <v>84.347155103969712</v>
      </c>
      <c r="Q16" s="11">
        <v>81.249315147205621</v>
      </c>
      <c r="R16" s="11">
        <v>82.011018661071262</v>
      </c>
      <c r="S16" s="11">
        <v>90.641561887936732</v>
      </c>
      <c r="T16" s="11">
        <v>99.116298267511439</v>
      </c>
      <c r="U16" s="11">
        <v>101.36793315709944</v>
      </c>
      <c r="V16" s="11">
        <v>99.418781258757647</v>
      </c>
      <c r="W16" s="11">
        <v>104.83575993632439</v>
      </c>
      <c r="X16" s="11">
        <v>97.977336423583807</v>
      </c>
      <c r="Y16" s="11">
        <v>99.171956741440823</v>
      </c>
      <c r="Z16" s="11">
        <v>100.62783442787365</v>
      </c>
      <c r="AA16" s="11">
        <v>102.03225204041082</v>
      </c>
      <c r="AB16" s="11">
        <v>103.1152984210398</v>
      </c>
      <c r="AC16" s="11">
        <v>104.09001784854945</v>
      </c>
      <c r="AD16" s="11">
        <v>105.0423756768938</v>
      </c>
      <c r="AE16" s="11">
        <v>105.97929176337034</v>
      </c>
      <c r="AF16" s="11">
        <v>106.93422661739203</v>
      </c>
      <c r="AG16" s="11">
        <v>107.84447498059245</v>
      </c>
      <c r="AH16" s="11">
        <v>108.71855752157872</v>
      </c>
      <c r="AI16" s="11">
        <v>109.54602291828922</v>
      </c>
      <c r="AJ16" s="11">
        <v>110.44162008912153</v>
      </c>
      <c r="AK16" s="11">
        <v>111.3331620323335</v>
      </c>
      <c r="AL16" s="11">
        <v>112.32893416474495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64.499896629351554</v>
      </c>
      <c r="N17" s="11">
        <v>86.499586813330964</v>
      </c>
      <c r="O17" s="11">
        <v>88.853044662940903</v>
      </c>
      <c r="P17" s="11">
        <v>91.639930821597943</v>
      </c>
      <c r="Q17" s="11">
        <v>94.987270646428399</v>
      </c>
      <c r="R17" s="11">
        <v>96.756330703219305</v>
      </c>
      <c r="S17" s="11">
        <v>100.32747685614758</v>
      </c>
      <c r="T17" s="11">
        <v>101.10810092466485</v>
      </c>
      <c r="U17" s="11">
        <v>110.76313944663063</v>
      </c>
      <c r="V17" s="11">
        <v>108.45655327725082</v>
      </c>
      <c r="W17" s="11">
        <v>109.48089547334641</v>
      </c>
      <c r="X17" s="11">
        <v>160.76994174593864</v>
      </c>
      <c r="Y17" s="11">
        <v>163.36518608541482</v>
      </c>
      <c r="Z17" s="11">
        <v>165.94695994053339</v>
      </c>
      <c r="AA17" s="11">
        <v>168.62018365607332</v>
      </c>
      <c r="AB17" s="11">
        <v>170.91734679001499</v>
      </c>
      <c r="AC17" s="11">
        <v>172.98503823593029</v>
      </c>
      <c r="AD17" s="11">
        <v>174.80152917256973</v>
      </c>
      <c r="AE17" s="11">
        <v>176.63902244719108</v>
      </c>
      <c r="AF17" s="11">
        <v>178.3821275914913</v>
      </c>
      <c r="AG17" s="11">
        <v>180.18633059487985</v>
      </c>
      <c r="AH17" s="11">
        <v>181.94345027993097</v>
      </c>
      <c r="AI17" s="11">
        <v>183.97313671952901</v>
      </c>
      <c r="AJ17" s="11">
        <v>186.03858425952765</v>
      </c>
      <c r="AK17" s="11">
        <v>188.16103528645368</v>
      </c>
      <c r="AL17" s="11">
        <v>190.37040476456841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58.192040173029646</v>
      </c>
      <c r="N18" s="11">
        <v>68.511694841083866</v>
      </c>
      <c r="O18" s="11">
        <v>69.746232051444295</v>
      </c>
      <c r="P18" s="11">
        <v>63.282690571688207</v>
      </c>
      <c r="Q18" s="11">
        <v>65.580152677592125</v>
      </c>
      <c r="R18" s="11">
        <v>67.326066254402733</v>
      </c>
      <c r="S18" s="11">
        <v>73.522263961765987</v>
      </c>
      <c r="T18" s="11">
        <v>70.971669514864246</v>
      </c>
      <c r="U18" s="11">
        <v>70.118273175477995</v>
      </c>
      <c r="V18" s="11">
        <v>71.561780310208292</v>
      </c>
      <c r="W18" s="11">
        <v>76.439996856315815</v>
      </c>
      <c r="X18" s="11">
        <v>62.061250004076918</v>
      </c>
      <c r="Y18" s="11">
        <v>62.559709882993737</v>
      </c>
      <c r="Z18" s="11">
        <v>63.082350296586803</v>
      </c>
      <c r="AA18" s="11">
        <v>63.559360658591238</v>
      </c>
      <c r="AB18" s="11">
        <v>63.748632198292171</v>
      </c>
      <c r="AC18" s="11">
        <v>64.018150193076934</v>
      </c>
      <c r="AD18" s="11">
        <v>64.287043821037486</v>
      </c>
      <c r="AE18" s="11">
        <v>64.729283174114599</v>
      </c>
      <c r="AF18" s="11">
        <v>64.955544036724291</v>
      </c>
      <c r="AG18" s="11">
        <v>65.392621223451997</v>
      </c>
      <c r="AH18" s="11">
        <v>65.826571925593342</v>
      </c>
      <c r="AI18" s="11">
        <v>66.341203854385071</v>
      </c>
      <c r="AJ18" s="11">
        <v>66.778637235187688</v>
      </c>
      <c r="AK18" s="11">
        <v>67.473137157316103</v>
      </c>
      <c r="AL18" s="11">
        <v>67.877095426629111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163.13686743238804</v>
      </c>
      <c r="N19" s="11">
        <v>164.69673609474813</v>
      </c>
      <c r="O19" s="11">
        <v>182.91252964134495</v>
      </c>
      <c r="P19" s="11">
        <v>187.52504759130201</v>
      </c>
      <c r="Q19" s="11">
        <v>219.7104705051398</v>
      </c>
      <c r="R19" s="11">
        <v>223.56555554737832</v>
      </c>
      <c r="S19" s="11">
        <v>219.96691025472404</v>
      </c>
      <c r="T19" s="11">
        <v>227.76748307569557</v>
      </c>
      <c r="U19" s="11">
        <v>236.54748010420141</v>
      </c>
      <c r="V19" s="11">
        <v>212.62735090101015</v>
      </c>
      <c r="W19" s="11">
        <v>245.33611967942491</v>
      </c>
      <c r="X19" s="11">
        <v>219.39729748794105</v>
      </c>
      <c r="Y19" s="11">
        <v>224.13396662882332</v>
      </c>
      <c r="Z19" s="11">
        <v>228.08999016433168</v>
      </c>
      <c r="AA19" s="11">
        <v>231.18711048914307</v>
      </c>
      <c r="AB19" s="11">
        <v>233.41758824833443</v>
      </c>
      <c r="AC19" s="11">
        <v>235.57986628629681</v>
      </c>
      <c r="AD19" s="11">
        <v>237.68348644525605</v>
      </c>
      <c r="AE19" s="11">
        <v>239.57000010699963</v>
      </c>
      <c r="AF19" s="11">
        <v>241.43979274681516</v>
      </c>
      <c r="AG19" s="11">
        <v>243.4443477116796</v>
      </c>
      <c r="AH19" s="11">
        <v>245.38378945941406</v>
      </c>
      <c r="AI19" s="11">
        <v>247.23789781311808</v>
      </c>
      <c r="AJ19" s="11">
        <v>249.25552649230804</v>
      </c>
      <c r="AK19" s="11">
        <v>251.30337169559169</v>
      </c>
      <c r="AL19" s="11">
        <v>253.12454730036472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448.1815420086449</v>
      </c>
      <c r="N20" s="11">
        <v>428.35536260553249</v>
      </c>
      <c r="O20" s="11">
        <v>464.50410550432548</v>
      </c>
      <c r="P20" s="11">
        <v>460.64112238017287</v>
      </c>
      <c r="Q20" s="11">
        <v>494.10448837951031</v>
      </c>
      <c r="R20" s="11">
        <v>504.03540002931277</v>
      </c>
      <c r="S20" s="11">
        <v>523.12415557735233</v>
      </c>
      <c r="T20" s="11">
        <v>533.17746483345343</v>
      </c>
      <c r="U20" s="11">
        <v>529.11022564155337</v>
      </c>
      <c r="V20" s="11">
        <v>544.54987468630702</v>
      </c>
      <c r="W20" s="11">
        <v>550.28579223587155</v>
      </c>
      <c r="X20" s="11">
        <v>549.78876212205716</v>
      </c>
      <c r="Y20" s="11">
        <v>554.53592530885851</v>
      </c>
      <c r="Z20" s="11">
        <v>559.47726865303514</v>
      </c>
      <c r="AA20" s="11">
        <v>564.20121389526912</v>
      </c>
      <c r="AB20" s="11">
        <v>567.74694864385651</v>
      </c>
      <c r="AC20" s="11">
        <v>570.86547189301496</v>
      </c>
      <c r="AD20" s="11">
        <v>573.85187292392266</v>
      </c>
      <c r="AE20" s="11">
        <v>576.6742954313105</v>
      </c>
      <c r="AF20" s="11">
        <v>579.40849757095191</v>
      </c>
      <c r="AG20" s="11">
        <v>582.31796337891581</v>
      </c>
      <c r="AH20" s="11">
        <v>585.12300119068993</v>
      </c>
      <c r="AI20" s="11">
        <v>587.98702436972076</v>
      </c>
      <c r="AJ20" s="11">
        <v>590.60964571335091</v>
      </c>
      <c r="AK20" s="11">
        <v>592.97622228217722</v>
      </c>
      <c r="AL20" s="11">
        <v>595.46174768947958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482.97493080094119</v>
      </c>
      <c r="N22" s="87">
        <f>SUM(N23:N24)</f>
        <v>478.35576303054074</v>
      </c>
      <c r="O22" s="87">
        <f t="shared" ref="O22:AL22" si="7">SUM(O23:O24)</f>
        <v>490.30716379619463</v>
      </c>
      <c r="P22" s="87">
        <f t="shared" si="7"/>
        <v>479.98701441115372</v>
      </c>
      <c r="Q22" s="87">
        <f t="shared" si="7"/>
        <v>495.41869576959743</v>
      </c>
      <c r="R22" s="87">
        <f t="shared" si="7"/>
        <v>502.58395382927631</v>
      </c>
      <c r="S22" s="87">
        <f t="shared" si="7"/>
        <v>487.47733051055849</v>
      </c>
      <c r="T22" s="87">
        <f t="shared" si="7"/>
        <v>509.21966240892965</v>
      </c>
      <c r="U22" s="87">
        <f t="shared" si="7"/>
        <v>495.24308022170362</v>
      </c>
      <c r="V22" s="87">
        <f t="shared" si="7"/>
        <v>485.60817651781099</v>
      </c>
      <c r="W22" s="87">
        <f t="shared" si="7"/>
        <v>491.65541103978148</v>
      </c>
      <c r="X22" s="87">
        <f t="shared" si="7"/>
        <v>509.00118875872187</v>
      </c>
      <c r="Y22" s="87">
        <f t="shared" si="7"/>
        <v>504.02474789752449</v>
      </c>
      <c r="Z22" s="87">
        <f t="shared" si="7"/>
        <v>500.78789944573231</v>
      </c>
      <c r="AA22" s="87">
        <f t="shared" si="7"/>
        <v>497.10389674707142</v>
      </c>
      <c r="AB22" s="87">
        <f t="shared" si="7"/>
        <v>493.10094672414425</v>
      </c>
      <c r="AC22" s="87">
        <f t="shared" si="7"/>
        <v>489.53938564304923</v>
      </c>
      <c r="AD22" s="87">
        <f t="shared" si="7"/>
        <v>486.59315964885468</v>
      </c>
      <c r="AE22" s="87">
        <f t="shared" si="7"/>
        <v>484.04182860320736</v>
      </c>
      <c r="AF22" s="87">
        <f t="shared" si="7"/>
        <v>481.67906300247017</v>
      </c>
      <c r="AG22" s="87">
        <f t="shared" si="7"/>
        <v>479.1290762888346</v>
      </c>
      <c r="AH22" s="87">
        <f t="shared" si="7"/>
        <v>476.38832827740271</v>
      </c>
      <c r="AI22" s="87">
        <f t="shared" si="7"/>
        <v>473.47999270758208</v>
      </c>
      <c r="AJ22" s="87">
        <f t="shared" si="7"/>
        <v>470.9789135875842</v>
      </c>
      <c r="AK22" s="87">
        <f t="shared" si="7"/>
        <v>469.36000152295321</v>
      </c>
      <c r="AL22" s="87">
        <f t="shared" si="7"/>
        <v>464.92295826514766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365.93786848680514</v>
      </c>
      <c r="N23" s="11">
        <v>371.08810240472832</v>
      </c>
      <c r="O23" s="11">
        <v>383.85064723286087</v>
      </c>
      <c r="P23" s="11">
        <v>371.32952102099779</v>
      </c>
      <c r="Q23" s="11">
        <v>387.07417552108433</v>
      </c>
      <c r="R23" s="11">
        <v>400.59302003067899</v>
      </c>
      <c r="S23" s="11">
        <v>388.11209120023375</v>
      </c>
      <c r="T23" s="11">
        <v>406.67684138503989</v>
      </c>
      <c r="U23" s="11">
        <v>393.48506968883748</v>
      </c>
      <c r="V23" s="11">
        <v>392.33298858443266</v>
      </c>
      <c r="W23" s="11">
        <v>403.03555039396969</v>
      </c>
      <c r="X23" s="11">
        <v>421.0299158191105</v>
      </c>
      <c r="Y23" s="11">
        <v>418.96766865212697</v>
      </c>
      <c r="Z23" s="11">
        <v>418.14002614343781</v>
      </c>
      <c r="AA23" s="11">
        <v>416.73090911090981</v>
      </c>
      <c r="AB23" s="11">
        <v>414.19789988962248</v>
      </c>
      <c r="AC23" s="11">
        <v>411.57805322673107</v>
      </c>
      <c r="AD23" s="11">
        <v>409.39144851614594</v>
      </c>
      <c r="AE23" s="11">
        <v>407.85439646834158</v>
      </c>
      <c r="AF23" s="11">
        <v>406.1444231660335</v>
      </c>
      <c r="AG23" s="11">
        <v>404.49002374865063</v>
      </c>
      <c r="AH23" s="11">
        <v>402.62512224596225</v>
      </c>
      <c r="AI23" s="11">
        <v>401.02618998584262</v>
      </c>
      <c r="AJ23" s="11">
        <v>399.67579469690713</v>
      </c>
      <c r="AK23" s="11">
        <v>398.41187357717257</v>
      </c>
      <c r="AL23" s="11">
        <v>397.32560445047415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117.03706231413604</v>
      </c>
      <c r="N24" s="11">
        <v>107.26766062581244</v>
      </c>
      <c r="O24" s="11">
        <v>106.45651656333378</v>
      </c>
      <c r="P24" s="11">
        <v>108.65749339015592</v>
      </c>
      <c r="Q24" s="11">
        <v>108.34452024851313</v>
      </c>
      <c r="R24" s="11">
        <v>101.99093379859734</v>
      </c>
      <c r="S24" s="11">
        <v>99.365239310324753</v>
      </c>
      <c r="T24" s="11">
        <v>102.54282102388977</v>
      </c>
      <c r="U24" s="11">
        <v>101.75801053286615</v>
      </c>
      <c r="V24" s="11">
        <v>93.275187933378334</v>
      </c>
      <c r="W24" s="11">
        <v>88.619860645811812</v>
      </c>
      <c r="X24" s="11">
        <v>87.971272939611353</v>
      </c>
      <c r="Y24" s="11">
        <v>85.057079245397503</v>
      </c>
      <c r="Z24" s="11">
        <v>82.647873302294485</v>
      </c>
      <c r="AA24" s="11">
        <v>80.372987636161596</v>
      </c>
      <c r="AB24" s="11">
        <v>78.903046834521788</v>
      </c>
      <c r="AC24" s="11">
        <v>77.961332416318157</v>
      </c>
      <c r="AD24" s="11">
        <v>77.201711132708738</v>
      </c>
      <c r="AE24" s="11">
        <v>76.187432134865801</v>
      </c>
      <c r="AF24" s="11">
        <v>75.534639836436668</v>
      </c>
      <c r="AG24" s="11">
        <v>74.639052540183982</v>
      </c>
      <c r="AH24" s="11">
        <v>73.763206031440433</v>
      </c>
      <c r="AI24" s="11">
        <v>72.453802721739464</v>
      </c>
      <c r="AJ24" s="11">
        <v>71.303118890677084</v>
      </c>
      <c r="AK24" s="11">
        <v>70.948127945780655</v>
      </c>
      <c r="AL24" s="11">
        <v>67.597353814673525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355.15439243281958</v>
      </c>
      <c r="N26" s="87">
        <f>SUM(N27:N30)</f>
        <v>357.14238524572465</v>
      </c>
      <c r="O26" s="87">
        <f t="shared" ref="O26:AL26" si="9">SUM(O27:O30)</f>
        <v>376.54939196463755</v>
      </c>
      <c r="P26" s="87">
        <f t="shared" si="9"/>
        <v>400.21202800139224</v>
      </c>
      <c r="Q26" s="87">
        <f t="shared" si="9"/>
        <v>425.23669816499637</v>
      </c>
      <c r="R26" s="87">
        <f>SUM(R27:R30)</f>
        <v>438.35962363952035</v>
      </c>
      <c r="S26" s="87">
        <f t="shared" si="9"/>
        <v>441.2140063557394</v>
      </c>
      <c r="T26" s="87">
        <f t="shared" si="9"/>
        <v>450.62301319995896</v>
      </c>
      <c r="U26" s="87">
        <f t="shared" si="9"/>
        <v>423.51913850109952</v>
      </c>
      <c r="V26" s="87">
        <f t="shared" si="9"/>
        <v>424.44137534224808</v>
      </c>
      <c r="W26" s="87">
        <f t="shared" si="9"/>
        <v>361.32803491033229</v>
      </c>
      <c r="X26" s="87">
        <f t="shared" si="9"/>
        <v>369.9324547687396</v>
      </c>
      <c r="Y26" s="87">
        <f t="shared" si="9"/>
        <v>373.03328021453638</v>
      </c>
      <c r="Z26" s="87">
        <f t="shared" si="9"/>
        <v>379.22637728216893</v>
      </c>
      <c r="AA26" s="87">
        <f t="shared" si="9"/>
        <v>384.23137845673375</v>
      </c>
      <c r="AB26" s="87">
        <f t="shared" si="9"/>
        <v>386.51135776538581</v>
      </c>
      <c r="AC26" s="87">
        <f t="shared" si="9"/>
        <v>388.50724600179217</v>
      </c>
      <c r="AD26" s="87">
        <f t="shared" si="9"/>
        <v>390.81484827180242</v>
      </c>
      <c r="AE26" s="87">
        <f t="shared" si="9"/>
        <v>392.60426320134366</v>
      </c>
      <c r="AF26" s="87">
        <f t="shared" si="9"/>
        <v>394.26676818928865</v>
      </c>
      <c r="AG26" s="87">
        <f t="shared" si="9"/>
        <v>396.11003991486257</v>
      </c>
      <c r="AH26" s="87">
        <f t="shared" si="9"/>
        <v>397.83483566182935</v>
      </c>
      <c r="AI26" s="87">
        <f t="shared" si="9"/>
        <v>399.47869244449441</v>
      </c>
      <c r="AJ26" s="87">
        <f t="shared" si="9"/>
        <v>401.05815048903816</v>
      </c>
      <c r="AK26" s="87">
        <f t="shared" si="9"/>
        <v>402.19115460784025</v>
      </c>
      <c r="AL26" s="87">
        <f t="shared" si="9"/>
        <v>404.08205208123724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20.492254426688138</v>
      </c>
      <c r="N27" s="11">
        <v>19.388918421547917</v>
      </c>
      <c r="O27" s="11">
        <v>21.1964287360098</v>
      </c>
      <c r="P27" s="11">
        <v>23.292951786031512</v>
      </c>
      <c r="Q27" s="11">
        <v>25.541558496889866</v>
      </c>
      <c r="R27" s="11">
        <v>26.304513303086431</v>
      </c>
      <c r="S27" s="11">
        <v>27.867456062601804</v>
      </c>
      <c r="T27" s="11">
        <v>24.585868891139512</v>
      </c>
      <c r="U27" s="11">
        <v>23.451429126990359</v>
      </c>
      <c r="V27" s="11">
        <v>26.473912432581503</v>
      </c>
      <c r="W27" s="11">
        <v>25.300401017515654</v>
      </c>
      <c r="X27" s="11">
        <v>24.357241310646597</v>
      </c>
      <c r="Y27" s="11">
        <v>24.83156470924953</v>
      </c>
      <c r="Z27" s="11">
        <v>25.394023997747791</v>
      </c>
      <c r="AA27" s="11">
        <v>25.946048515834221</v>
      </c>
      <c r="AB27" s="11">
        <v>26.457689907397818</v>
      </c>
      <c r="AC27" s="11">
        <v>26.964993891659365</v>
      </c>
      <c r="AD27" s="11">
        <v>27.485386260705969</v>
      </c>
      <c r="AE27" s="11">
        <v>27.960952079885562</v>
      </c>
      <c r="AF27" s="11">
        <v>28.420133316663019</v>
      </c>
      <c r="AG27" s="11">
        <v>28.851508581568201</v>
      </c>
      <c r="AH27" s="11">
        <v>29.361471939754665</v>
      </c>
      <c r="AI27" s="11">
        <v>29.880129785654816</v>
      </c>
      <c r="AJ27" s="11">
        <v>30.406203247939853</v>
      </c>
      <c r="AK27" s="11">
        <v>30.940784034004576</v>
      </c>
      <c r="AL27" s="11">
        <v>31.502001720131133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102.79765221275369</v>
      </c>
      <c r="N28" s="11">
        <v>106.3791670509052</v>
      </c>
      <c r="O28" s="11">
        <v>107.27414295660051</v>
      </c>
      <c r="P28" s="11">
        <v>111.21984626161084</v>
      </c>
      <c r="Q28" s="11">
        <v>120.74360605170583</v>
      </c>
      <c r="R28" s="11">
        <v>119.91490537428511</v>
      </c>
      <c r="S28" s="11">
        <v>124.36124601471784</v>
      </c>
      <c r="T28" s="11">
        <v>126.12038167030188</v>
      </c>
      <c r="U28" s="11">
        <v>120.09362073698669</v>
      </c>
      <c r="V28" s="11">
        <v>126.35684228256774</v>
      </c>
      <c r="W28" s="11">
        <v>110.56154227837293</v>
      </c>
      <c r="X28" s="11">
        <v>113.21225210546325</v>
      </c>
      <c r="Y28" s="11">
        <v>113.54464980005538</v>
      </c>
      <c r="Z28" s="11">
        <v>114.56443592162155</v>
      </c>
      <c r="AA28" s="11">
        <v>115.20100298664673</v>
      </c>
      <c r="AB28" s="11">
        <v>115.02604992807116</v>
      </c>
      <c r="AC28" s="11">
        <v>114.6264862028633</v>
      </c>
      <c r="AD28" s="11">
        <v>114.14483958709398</v>
      </c>
      <c r="AE28" s="11">
        <v>113.70748540515885</v>
      </c>
      <c r="AF28" s="11">
        <v>113.24939685131012</v>
      </c>
      <c r="AG28" s="11">
        <v>112.90974271995225</v>
      </c>
      <c r="AH28" s="11">
        <v>112.54523294925649</v>
      </c>
      <c r="AI28" s="11">
        <v>112.15120591379855</v>
      </c>
      <c r="AJ28" s="11">
        <v>111.73632385243315</v>
      </c>
      <c r="AK28" s="11">
        <v>111.32277478702365</v>
      </c>
      <c r="AL28" s="11">
        <v>110.9608323279414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128.58964036066405</v>
      </c>
      <c r="N29" s="11">
        <v>128.86683361302136</v>
      </c>
      <c r="O29" s="11">
        <v>133.85436704369098</v>
      </c>
      <c r="P29" s="11">
        <v>150.94606414699564</v>
      </c>
      <c r="Q29" s="11">
        <v>151.56215860834735</v>
      </c>
      <c r="R29" s="11">
        <v>163.14406824034114</v>
      </c>
      <c r="S29" s="11">
        <v>159.80700444579304</v>
      </c>
      <c r="T29" s="11">
        <v>167.60446099543458</v>
      </c>
      <c r="U29" s="11">
        <v>147.59715938580797</v>
      </c>
      <c r="V29" s="11">
        <v>142.65175451586668</v>
      </c>
      <c r="W29" s="11">
        <v>112.66443756938793</v>
      </c>
      <c r="X29" s="11">
        <v>115.76616744523048</v>
      </c>
      <c r="Y29" s="11">
        <v>116.83504446855646</v>
      </c>
      <c r="Z29" s="11">
        <v>119.45068607085689</v>
      </c>
      <c r="AA29" s="11">
        <v>121.53285802471775</v>
      </c>
      <c r="AB29" s="11">
        <v>122.39261312235899</v>
      </c>
      <c r="AC29" s="11">
        <v>123.21239183466241</v>
      </c>
      <c r="AD29" s="11">
        <v>123.94064792048916</v>
      </c>
      <c r="AE29" s="11">
        <v>124.50002998603125</v>
      </c>
      <c r="AF29" s="11">
        <v>125.04680513287435</v>
      </c>
      <c r="AG29" s="11">
        <v>125.7133591838892</v>
      </c>
      <c r="AH29" s="11">
        <v>126.35520323200707</v>
      </c>
      <c r="AI29" s="11">
        <v>126.96672431063503</v>
      </c>
      <c r="AJ29" s="11">
        <v>127.55006945259511</v>
      </c>
      <c r="AK29" s="11">
        <v>128.11955627703389</v>
      </c>
      <c r="AL29" s="11">
        <v>128.68208488233583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103.27484543271373</v>
      </c>
      <c r="N30" s="11">
        <v>102.5074661602502</v>
      </c>
      <c r="O30" s="11">
        <v>114.22445322833624</v>
      </c>
      <c r="P30" s="11">
        <v>114.75316580675425</v>
      </c>
      <c r="Q30" s="11">
        <v>127.38937500805335</v>
      </c>
      <c r="R30" s="11">
        <v>128.99613672180763</v>
      </c>
      <c r="S30" s="11">
        <v>129.17829983262669</v>
      </c>
      <c r="T30" s="11">
        <v>132.312301643083</v>
      </c>
      <c r="U30" s="11">
        <v>132.37692925131452</v>
      </c>
      <c r="V30" s="11">
        <v>128.95886611123217</v>
      </c>
      <c r="W30" s="11">
        <v>112.8016540450558</v>
      </c>
      <c r="X30" s="11">
        <v>116.5967939073993</v>
      </c>
      <c r="Y30" s="11">
        <v>117.822021236675</v>
      </c>
      <c r="Z30" s="11">
        <v>119.81723129194268</v>
      </c>
      <c r="AA30" s="11">
        <v>121.55146892953503</v>
      </c>
      <c r="AB30" s="11">
        <v>122.63500480755786</v>
      </c>
      <c r="AC30" s="11">
        <v>123.70337407260709</v>
      </c>
      <c r="AD30" s="11">
        <v>125.2439745035133</v>
      </c>
      <c r="AE30" s="11">
        <v>126.43579573026798</v>
      </c>
      <c r="AF30" s="11">
        <v>127.55043288844112</v>
      </c>
      <c r="AG30" s="11">
        <v>128.63542942945296</v>
      </c>
      <c r="AH30" s="11">
        <v>129.57292754081112</v>
      </c>
      <c r="AI30" s="11">
        <v>130.48063243440598</v>
      </c>
      <c r="AJ30" s="11">
        <v>131.36555393607006</v>
      </c>
      <c r="AK30" s="11">
        <v>131.8080395097781</v>
      </c>
      <c r="AL30" s="11">
        <v>132.93713315082886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322.42124479227056</v>
      </c>
      <c r="N32" s="87">
        <f t="shared" si="10"/>
        <v>317.98704985290794</v>
      </c>
      <c r="O32" s="87">
        <f t="shared" si="10"/>
        <v>319.78046811731275</v>
      </c>
      <c r="P32" s="87">
        <f t="shared" si="10"/>
        <v>346.63256793742835</v>
      </c>
      <c r="Q32" s="87">
        <f t="shared" si="10"/>
        <v>357.57627012466196</v>
      </c>
      <c r="R32" s="87">
        <f t="shared" si="10"/>
        <v>359.29436580653038</v>
      </c>
      <c r="S32" s="87">
        <f t="shared" si="10"/>
        <v>378.30898000607465</v>
      </c>
      <c r="T32" s="87">
        <f t="shared" si="10"/>
        <v>383.50722734990006</v>
      </c>
      <c r="U32" s="87">
        <f t="shared" si="10"/>
        <v>369.44880915377757</v>
      </c>
      <c r="V32" s="87">
        <f t="shared" si="10"/>
        <v>380.34278918345063</v>
      </c>
      <c r="W32" s="87">
        <f t="shared" si="10"/>
        <v>357.81304498223398</v>
      </c>
      <c r="X32" s="87">
        <f t="shared" si="10"/>
        <v>356.79429618754392</v>
      </c>
      <c r="Y32" s="87">
        <f t="shared" si="10"/>
        <v>359.96737982552139</v>
      </c>
      <c r="Z32" s="87">
        <f t="shared" si="10"/>
        <v>363.24348550580208</v>
      </c>
      <c r="AA32" s="87">
        <f t="shared" si="10"/>
        <v>366.59929070022997</v>
      </c>
      <c r="AB32" s="87">
        <f t="shared" si="10"/>
        <v>368.93688119502292</v>
      </c>
      <c r="AC32" s="87">
        <f t="shared" si="10"/>
        <v>370.97563201068334</v>
      </c>
      <c r="AD32" s="87">
        <f t="shared" si="10"/>
        <v>372.87764198680776</v>
      </c>
      <c r="AE32" s="87">
        <f t="shared" ref="AE32" si="11">SUM(AE33:AE35)</f>
        <v>374.85579461775836</v>
      </c>
      <c r="AF32" s="87">
        <f t="shared" ref="AF32" si="12">SUM(AF33:AF35)</f>
        <v>376.56789267421834</v>
      </c>
      <c r="AG32" s="87">
        <f t="shared" ref="AG32" si="13">SUM(AG33:AG35)</f>
        <v>378.44787846482728</v>
      </c>
      <c r="AH32" s="87">
        <f t="shared" ref="AH32" si="14">SUM(AH33:AH35)</f>
        <v>380.35927454221269</v>
      </c>
      <c r="AI32" s="87">
        <f t="shared" ref="AI32" si="15">SUM(AI33:AI35)</f>
        <v>382.30613240550986</v>
      </c>
      <c r="AJ32" s="87">
        <f t="shared" ref="AJ32" si="16">SUM(AJ33:AJ35)</f>
        <v>384.27543710148984</v>
      </c>
      <c r="AK32" s="87">
        <f t="shared" ref="AK32" si="17">SUM(AK33:AK35)</f>
        <v>386.39664076103918</v>
      </c>
      <c r="AL32" s="87">
        <f t="shared" ref="AL32" si="18">SUM(AL33:AL35)</f>
        <v>388.66518117574867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224.08347868944762</v>
      </c>
      <c r="N33" s="11">
        <v>217.89848180306018</v>
      </c>
      <c r="O33" s="11">
        <v>220.04367485755049</v>
      </c>
      <c r="P33" s="11">
        <v>239.05430923927051</v>
      </c>
      <c r="Q33" s="11">
        <v>253.85373873043659</v>
      </c>
      <c r="R33" s="11">
        <v>253.1025125997476</v>
      </c>
      <c r="S33" s="11">
        <v>269.44566609494422</v>
      </c>
      <c r="T33" s="11">
        <v>271.41693493335299</v>
      </c>
      <c r="U33" s="11">
        <v>267.02585737969542</v>
      </c>
      <c r="V33" s="11">
        <v>264.94392292853303</v>
      </c>
      <c r="W33" s="11">
        <v>251.29616554691617</v>
      </c>
      <c r="X33" s="11">
        <v>257.22314815821335</v>
      </c>
      <c r="Y33" s="11">
        <v>258.89448722635001</v>
      </c>
      <c r="Z33" s="11">
        <v>261.10588243417976</v>
      </c>
      <c r="AA33" s="11">
        <v>263.54791726890852</v>
      </c>
      <c r="AB33" s="11">
        <v>265.20700228313592</v>
      </c>
      <c r="AC33" s="11">
        <v>266.62919396157042</v>
      </c>
      <c r="AD33" s="11">
        <v>267.91447178387</v>
      </c>
      <c r="AE33" s="11">
        <v>269.20703851552565</v>
      </c>
      <c r="AF33" s="11">
        <v>270.32657635627743</v>
      </c>
      <c r="AG33" s="11">
        <v>271.55894137130042</v>
      </c>
      <c r="AH33" s="11">
        <v>272.81266628981393</v>
      </c>
      <c r="AI33" s="11">
        <v>274.05875115464517</v>
      </c>
      <c r="AJ33" s="11">
        <v>275.31910269484683</v>
      </c>
      <c r="AK33" s="11">
        <v>276.72253770725388</v>
      </c>
      <c r="AL33" s="11">
        <v>278.13924167195745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90.258545276214406</v>
      </c>
      <c r="N34" s="11">
        <v>94.108476545996453</v>
      </c>
      <c r="O34" s="11">
        <v>93.651458331363713</v>
      </c>
      <c r="P34" s="11">
        <v>101.95725018888544</v>
      </c>
      <c r="Q34" s="11">
        <v>97.29738990989577</v>
      </c>
      <c r="R34" s="11">
        <v>100.20436237050187</v>
      </c>
      <c r="S34" s="11">
        <v>103.60263494065725</v>
      </c>
      <c r="T34" s="11">
        <v>106.46234537106049</v>
      </c>
      <c r="U34" s="11">
        <v>96.93956903113633</v>
      </c>
      <c r="V34" s="11">
        <v>109.98690260646804</v>
      </c>
      <c r="W34" s="11">
        <v>99.896081284745406</v>
      </c>
      <c r="X34" s="11">
        <v>94.613705222685425</v>
      </c>
      <c r="Y34" s="11">
        <v>96.069879916670757</v>
      </c>
      <c r="Z34" s="11">
        <v>97.079523743532178</v>
      </c>
      <c r="AA34" s="11">
        <v>97.943626383893132</v>
      </c>
      <c r="AB34" s="11">
        <v>98.598602580646343</v>
      </c>
      <c r="AC34" s="11">
        <v>99.185482334645585</v>
      </c>
      <c r="AD34" s="11">
        <v>99.777271050563513</v>
      </c>
      <c r="AE34" s="11">
        <v>100.42535587814767</v>
      </c>
      <c r="AF34" s="11">
        <v>101.0016103300408</v>
      </c>
      <c r="AG34" s="11">
        <v>101.61202083997777</v>
      </c>
      <c r="AH34" s="11">
        <v>102.23107185562731</v>
      </c>
      <c r="AI34" s="11">
        <v>102.88559850801728</v>
      </c>
      <c r="AJ34" s="11">
        <v>103.56266359273681</v>
      </c>
      <c r="AK34" s="11">
        <v>104.228047206409</v>
      </c>
      <c r="AL34" s="11">
        <v>105.04985723488622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8.079220826608541</v>
      </c>
      <c r="N35" s="11">
        <v>5.9800915038513507</v>
      </c>
      <c r="O35" s="11">
        <v>6.0853349283985168</v>
      </c>
      <c r="P35" s="11">
        <v>5.6210085092724258</v>
      </c>
      <c r="Q35" s="11">
        <v>6.4251414843296528</v>
      </c>
      <c r="R35" s="11">
        <v>5.9874908362809016</v>
      </c>
      <c r="S35" s="11">
        <v>5.2606789704732044</v>
      </c>
      <c r="T35" s="11">
        <v>5.6279470454865548</v>
      </c>
      <c r="U35" s="11">
        <v>5.4833827429458397</v>
      </c>
      <c r="V35" s="11">
        <v>5.4119636484495697</v>
      </c>
      <c r="W35" s="11">
        <v>6.6207981505724254</v>
      </c>
      <c r="X35" s="11">
        <v>4.9574428066451253</v>
      </c>
      <c r="Y35" s="11">
        <v>5.0030126825006622</v>
      </c>
      <c r="Z35" s="11">
        <v>5.0580793280901961</v>
      </c>
      <c r="AA35" s="11">
        <v>5.1077470474283393</v>
      </c>
      <c r="AB35" s="11">
        <v>5.1312763312406826</v>
      </c>
      <c r="AC35" s="11">
        <v>5.1609557144673301</v>
      </c>
      <c r="AD35" s="11">
        <v>5.1858991523742421</v>
      </c>
      <c r="AE35" s="11">
        <v>5.2234002240850366</v>
      </c>
      <c r="AF35" s="11">
        <v>5.239705987900118</v>
      </c>
      <c r="AG35" s="11">
        <v>5.2769162535491025</v>
      </c>
      <c r="AH35" s="11">
        <v>5.3155363967714404</v>
      </c>
      <c r="AI35" s="11">
        <v>5.3617827428474527</v>
      </c>
      <c r="AJ35" s="11">
        <v>5.3936708139061817</v>
      </c>
      <c r="AK35" s="11">
        <v>5.4460558473763481</v>
      </c>
      <c r="AL35" s="11">
        <v>5.4760822689049773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350.15297849850504</v>
      </c>
      <c r="N37" s="87">
        <f t="shared" ref="N37:AL37" si="19">SUM(N38:N39)</f>
        <v>356.86689350688653</v>
      </c>
      <c r="O37" s="87">
        <f t="shared" si="19"/>
        <v>384.79682233385273</v>
      </c>
      <c r="P37" s="87">
        <f t="shared" si="19"/>
        <v>373.49909770617461</v>
      </c>
      <c r="Q37" s="87">
        <f t="shared" si="19"/>
        <v>380.03060639308478</v>
      </c>
      <c r="R37" s="87">
        <f t="shared" si="19"/>
        <v>395.87696921498451</v>
      </c>
      <c r="S37" s="87">
        <f t="shared" si="19"/>
        <v>383.18659384826009</v>
      </c>
      <c r="T37" s="87">
        <f t="shared" si="19"/>
        <v>385.62805559726996</v>
      </c>
      <c r="U37" s="87">
        <f t="shared" si="19"/>
        <v>392.86995642517024</v>
      </c>
      <c r="V37" s="87">
        <f t="shared" si="19"/>
        <v>368.36121865662739</v>
      </c>
      <c r="W37" s="87">
        <f t="shared" si="19"/>
        <v>362.25148848966069</v>
      </c>
      <c r="X37" s="87">
        <f t="shared" si="19"/>
        <v>364.54169197947789</v>
      </c>
      <c r="Y37" s="87">
        <f t="shared" si="19"/>
        <v>363.94397892838771</v>
      </c>
      <c r="Z37" s="87">
        <f t="shared" si="19"/>
        <v>365.43206239693143</v>
      </c>
      <c r="AA37" s="87">
        <f t="shared" si="19"/>
        <v>366.65304279326256</v>
      </c>
      <c r="AB37" s="87">
        <f t="shared" si="19"/>
        <v>367.05757882710748</v>
      </c>
      <c r="AC37" s="87">
        <f t="shared" si="19"/>
        <v>367.00640709166737</v>
      </c>
      <c r="AD37" s="87">
        <f t="shared" si="19"/>
        <v>366.99692036855913</v>
      </c>
      <c r="AE37" s="87">
        <f t="shared" si="19"/>
        <v>367.00460449226858</v>
      </c>
      <c r="AF37" s="87">
        <f t="shared" si="19"/>
        <v>366.97946885856072</v>
      </c>
      <c r="AG37" s="87">
        <f t="shared" si="19"/>
        <v>366.96806257467318</v>
      </c>
      <c r="AH37" s="87">
        <f t="shared" si="19"/>
        <v>366.98653113774424</v>
      </c>
      <c r="AI37" s="87">
        <f t="shared" si="19"/>
        <v>366.98046985739398</v>
      </c>
      <c r="AJ37" s="87">
        <f t="shared" si="19"/>
        <v>366.99017452476716</v>
      </c>
      <c r="AK37" s="87">
        <f t="shared" si="19"/>
        <v>366.87794435567952</v>
      </c>
      <c r="AL37" s="87">
        <f t="shared" si="19"/>
        <v>366.77583989108564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279.30612456752959</v>
      </c>
      <c r="N38" s="11">
        <v>286.55587596968223</v>
      </c>
      <c r="O38" s="11">
        <v>312.79336825757906</v>
      </c>
      <c r="P38" s="11">
        <v>301.00627799516889</v>
      </c>
      <c r="Q38" s="11">
        <v>308.74385673459392</v>
      </c>
      <c r="R38" s="11">
        <v>317.69954976380137</v>
      </c>
      <c r="S38" s="11">
        <v>307.69741685524269</v>
      </c>
      <c r="T38" s="11">
        <v>302.67722277367437</v>
      </c>
      <c r="U38" s="11">
        <v>307.9372923096721</v>
      </c>
      <c r="V38" s="11">
        <v>283.87292448742232</v>
      </c>
      <c r="W38" s="11">
        <v>277.68859705633878</v>
      </c>
      <c r="X38" s="11">
        <v>274.40475244904866</v>
      </c>
      <c r="Y38" s="11">
        <v>272.9480210118154</v>
      </c>
      <c r="Z38" s="11">
        <v>273.3102050996103</v>
      </c>
      <c r="AA38" s="11">
        <v>273.45699613958169</v>
      </c>
      <c r="AB38" s="11">
        <v>272.98753651007092</v>
      </c>
      <c r="AC38" s="11">
        <v>272.1601709504568</v>
      </c>
      <c r="AD38" s="11">
        <v>271.53594448414594</v>
      </c>
      <c r="AE38" s="11">
        <v>270.98950197193079</v>
      </c>
      <c r="AF38" s="11">
        <v>270.3946127395464</v>
      </c>
      <c r="AG38" s="11">
        <v>269.80762351430644</v>
      </c>
      <c r="AH38" s="11">
        <v>269.23608973732644</v>
      </c>
      <c r="AI38" s="11">
        <v>268.66428782225705</v>
      </c>
      <c r="AJ38" s="11">
        <v>268.09161637997079</v>
      </c>
      <c r="AK38" s="11">
        <v>267.45161527027744</v>
      </c>
      <c r="AL38" s="11">
        <v>266.75991044431692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70.846853930975428</v>
      </c>
      <c r="N39" s="11">
        <v>70.311017537204307</v>
      </c>
      <c r="O39" s="11">
        <v>72.00345407627367</v>
      </c>
      <c r="P39" s="11">
        <v>72.492819711005723</v>
      </c>
      <c r="Q39" s="11">
        <v>71.286749658490876</v>
      </c>
      <c r="R39" s="11">
        <v>78.177419451183155</v>
      </c>
      <c r="S39" s="11">
        <v>75.489176993017409</v>
      </c>
      <c r="T39" s="11">
        <v>82.950832823595576</v>
      </c>
      <c r="U39" s="11">
        <v>84.932664115498127</v>
      </c>
      <c r="V39" s="11">
        <v>84.488294169205062</v>
      </c>
      <c r="W39" s="11">
        <v>84.562891433321937</v>
      </c>
      <c r="X39" s="11">
        <v>90.136939530429217</v>
      </c>
      <c r="Y39" s="11">
        <v>90.995957916572308</v>
      </c>
      <c r="Z39" s="11">
        <v>92.1218572973211</v>
      </c>
      <c r="AA39" s="11">
        <v>93.196046653680867</v>
      </c>
      <c r="AB39" s="11">
        <v>94.070042317036538</v>
      </c>
      <c r="AC39" s="11">
        <v>94.846236141210582</v>
      </c>
      <c r="AD39" s="11">
        <v>95.460975884413202</v>
      </c>
      <c r="AE39" s="11">
        <v>96.015102520337777</v>
      </c>
      <c r="AF39" s="11">
        <v>96.584856119014347</v>
      </c>
      <c r="AG39" s="11">
        <v>97.160439060366755</v>
      </c>
      <c r="AH39" s="11">
        <v>97.750441400417785</v>
      </c>
      <c r="AI39" s="11">
        <v>98.316182035136919</v>
      </c>
      <c r="AJ39" s="11">
        <v>98.898558144796382</v>
      </c>
      <c r="AK39" s="11">
        <v>99.426329085402088</v>
      </c>
      <c r="AL39" s="11">
        <v>100.01592944676869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190.96690585818075</v>
      </c>
      <c r="N41" s="87">
        <f t="shared" ref="N41" si="20">SUM(N42:N43)</f>
        <v>194.02483246038665</v>
      </c>
      <c r="O41" s="87">
        <f t="shared" ref="O41" si="21">SUM(O42:O43)</f>
        <v>199.19711273592011</v>
      </c>
      <c r="P41" s="87">
        <f t="shared" ref="P41" si="22">SUM(P42:P43)</f>
        <v>201.01396587850198</v>
      </c>
      <c r="Q41" s="87">
        <f t="shared" ref="Q41" si="23">SUM(Q42:Q43)</f>
        <v>216.71027999086741</v>
      </c>
      <c r="R41" s="87">
        <f t="shared" ref="R41" si="24">SUM(R42:R43)</f>
        <v>217.73119521877723</v>
      </c>
      <c r="S41" s="87">
        <f t="shared" ref="S41" si="25">SUM(S42:S43)</f>
        <v>229.45683492241983</v>
      </c>
      <c r="T41" s="87">
        <f t="shared" ref="T41" si="26">SUM(T42:T43)</f>
        <v>241.49475655025265</v>
      </c>
      <c r="U41" s="87">
        <f t="shared" ref="U41" si="27">SUM(U42:U43)</f>
        <v>228.80660348906687</v>
      </c>
      <c r="V41" s="87">
        <f t="shared" ref="V41" si="28">SUM(V42:V43)</f>
        <v>240.42270316164121</v>
      </c>
      <c r="W41" s="87">
        <f t="shared" ref="W41" si="29">SUM(W42:W43)</f>
        <v>215.03062773390704</v>
      </c>
      <c r="X41" s="87">
        <f t="shared" ref="X41" si="30">SUM(X42:X43)</f>
        <v>227.50984802560836</v>
      </c>
      <c r="Y41" s="87">
        <f t="shared" ref="Y41" si="31">SUM(Y42:Y43)</f>
        <v>229.27701506289864</v>
      </c>
      <c r="Z41" s="87">
        <f t="shared" ref="Z41" si="32">SUM(Z42:Z43)</f>
        <v>230.70974782489341</v>
      </c>
      <c r="AA41" s="87">
        <f t="shared" ref="AA41" si="33">SUM(AA42:AA43)</f>
        <v>231.45696280427313</v>
      </c>
      <c r="AB41" s="87">
        <f t="shared" ref="AB41" si="34">SUM(AB42:AB43)</f>
        <v>231.20871481652688</v>
      </c>
      <c r="AC41" s="87">
        <f t="shared" ref="AC41" si="35">SUM(AC42:AC43)</f>
        <v>230.82370193328885</v>
      </c>
      <c r="AD41" s="87">
        <f t="shared" ref="AD41" si="36">SUM(AD42:AD43)</f>
        <v>230.36196863071089</v>
      </c>
      <c r="AE41" s="87">
        <f t="shared" ref="AE41" si="37">SUM(AE42:AE43)</f>
        <v>229.94194839389382</v>
      </c>
      <c r="AF41" s="87">
        <f t="shared" ref="AF41" si="38">SUM(AF42:AF43)</f>
        <v>229.50973312462858</v>
      </c>
      <c r="AG41" s="87">
        <f t="shared" ref="AG41" si="39">SUM(AG42:AG43)</f>
        <v>229.17269717922639</v>
      </c>
      <c r="AH41" s="87">
        <f t="shared" ref="AH41" si="40">SUM(AH42:AH43)</f>
        <v>228.82177786839389</v>
      </c>
      <c r="AI41" s="87">
        <f t="shared" ref="AI41" si="41">SUM(AI42:AI43)</f>
        <v>228.55840275528226</v>
      </c>
      <c r="AJ41" s="87">
        <f t="shared" ref="AJ41" si="42">SUM(AJ42:AJ43)</f>
        <v>228.33676490821821</v>
      </c>
      <c r="AK41" s="87">
        <f t="shared" ref="AK41" si="43">SUM(AK42:AK43)</f>
        <v>228.08257276804881</v>
      </c>
      <c r="AL41" s="87">
        <f t="shared" ref="AL41" si="44">SUM(AL42:AL43)</f>
        <v>227.80927676182844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32.800653461233289</v>
      </c>
      <c r="N42" s="11">
        <v>29.382309319543939</v>
      </c>
      <c r="O42" s="11">
        <v>32.195697871731348</v>
      </c>
      <c r="P42" s="11">
        <v>32.882080986658906</v>
      </c>
      <c r="Q42" s="11">
        <v>34.140074388420409</v>
      </c>
      <c r="R42" s="11">
        <v>35.441770143492811</v>
      </c>
      <c r="S42" s="11">
        <v>34.494565113899</v>
      </c>
      <c r="T42" s="11">
        <v>36.013892710662745</v>
      </c>
      <c r="U42" s="11">
        <v>37.733604535100653</v>
      </c>
      <c r="V42" s="11">
        <v>33.973546083283395</v>
      </c>
      <c r="W42" s="11">
        <v>31.307403594994803</v>
      </c>
      <c r="X42" s="11">
        <v>34.49117479154944</v>
      </c>
      <c r="Y42" s="11">
        <v>34.152822184003533</v>
      </c>
      <c r="Z42" s="11">
        <v>34.370128611514474</v>
      </c>
      <c r="AA42" s="11">
        <v>34.55143410093266</v>
      </c>
      <c r="AB42" s="11">
        <v>34.603334354020888</v>
      </c>
      <c r="AC42" s="11">
        <v>34.658562759406855</v>
      </c>
      <c r="AD42" s="11">
        <v>34.6862248629375</v>
      </c>
      <c r="AE42" s="11">
        <v>34.781390326108337</v>
      </c>
      <c r="AF42" s="11">
        <v>34.940224988397311</v>
      </c>
      <c r="AG42" s="11">
        <v>35.149587432357634</v>
      </c>
      <c r="AH42" s="11">
        <v>35.361434706207042</v>
      </c>
      <c r="AI42" s="11">
        <v>35.686820044524531</v>
      </c>
      <c r="AJ42" s="11">
        <v>36.040310294702074</v>
      </c>
      <c r="AK42" s="11">
        <v>36.355507965975292</v>
      </c>
      <c r="AL42" s="11">
        <v>36.705745393517553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158.16625239694747</v>
      </c>
      <c r="N43" s="11">
        <v>164.64252314084271</v>
      </c>
      <c r="O43" s="11">
        <v>167.00141486418877</v>
      </c>
      <c r="P43" s="11">
        <v>168.13188489184307</v>
      </c>
      <c r="Q43" s="11">
        <v>182.570205602447</v>
      </c>
      <c r="R43" s="11">
        <v>182.28942507528441</v>
      </c>
      <c r="S43" s="11">
        <v>194.96226980852083</v>
      </c>
      <c r="T43" s="11">
        <v>205.48086383958992</v>
      </c>
      <c r="U43" s="11">
        <v>191.07299895396622</v>
      </c>
      <c r="V43" s="11">
        <v>206.44915707835781</v>
      </c>
      <c r="W43" s="11">
        <v>183.72322413891223</v>
      </c>
      <c r="X43" s="11">
        <v>193.01867323405892</v>
      </c>
      <c r="Y43" s="11">
        <v>195.12419287889512</v>
      </c>
      <c r="Z43" s="11">
        <v>196.33961921337894</v>
      </c>
      <c r="AA43" s="11">
        <v>196.90552870334048</v>
      </c>
      <c r="AB43" s="11">
        <v>196.60538046250599</v>
      </c>
      <c r="AC43" s="11">
        <v>196.16513917388198</v>
      </c>
      <c r="AD43" s="11">
        <v>195.67574376777338</v>
      </c>
      <c r="AE43" s="11">
        <v>195.16055806778547</v>
      </c>
      <c r="AF43" s="11">
        <v>194.56950813623126</v>
      </c>
      <c r="AG43" s="11">
        <v>194.02310974686876</v>
      </c>
      <c r="AH43" s="11">
        <v>193.46034316218686</v>
      </c>
      <c r="AI43" s="11">
        <v>192.87158271075774</v>
      </c>
      <c r="AJ43" s="11">
        <v>192.29645461351615</v>
      </c>
      <c r="AK43" s="11">
        <v>191.7270648020735</v>
      </c>
      <c r="AL43" s="11">
        <v>191.10353136831088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521.68020453204247</v>
      </c>
      <c r="N45" s="87">
        <f t="shared" ref="N45" si="45">SUM(N46:N47)</f>
        <v>497.20591960234361</v>
      </c>
      <c r="O45" s="87">
        <f t="shared" ref="O45" si="46">SUM(O46:O47)</f>
        <v>507.26639284531785</v>
      </c>
      <c r="P45" s="87">
        <f t="shared" ref="P45" si="47">SUM(P46:P47)</f>
        <v>529.89024033632461</v>
      </c>
      <c r="Q45" s="87">
        <f t="shared" ref="Q45" si="48">SUM(Q46:Q47)</f>
        <v>544.4223769163666</v>
      </c>
      <c r="R45" s="87">
        <f t="shared" ref="R45" si="49">SUM(R46:R47)</f>
        <v>546.36954243099899</v>
      </c>
      <c r="S45" s="87">
        <f t="shared" ref="S45" si="50">SUM(S46:S47)</f>
        <v>549.50248690025637</v>
      </c>
      <c r="T45" s="87">
        <f t="shared" ref="T45" si="51">SUM(T46:T47)</f>
        <v>549.09925807510933</v>
      </c>
      <c r="U45" s="87">
        <f t="shared" ref="U45" si="52">SUM(U46:U47)</f>
        <v>553.35549429584955</v>
      </c>
      <c r="V45" s="87">
        <f t="shared" ref="V45" si="53">SUM(V46:V47)</f>
        <v>571.14797328154771</v>
      </c>
      <c r="W45" s="87">
        <f t="shared" ref="W45" si="54">SUM(W46:W47)</f>
        <v>522.75904370488058</v>
      </c>
      <c r="X45" s="87">
        <f t="shared" ref="X45" si="55">SUM(X46:X47)</f>
        <v>519.82758010300722</v>
      </c>
      <c r="Y45" s="87">
        <f t="shared" ref="Y45" si="56">SUM(Y46:Y47)</f>
        <v>518.12406764587843</v>
      </c>
      <c r="Z45" s="87">
        <f t="shared" ref="Z45" si="57">SUM(Z46:Z47)</f>
        <v>520.30197489134355</v>
      </c>
      <c r="AA45" s="87">
        <f t="shared" ref="AA45" si="58">SUM(AA46:AA47)</f>
        <v>522.16849187843582</v>
      </c>
      <c r="AB45" s="87">
        <f t="shared" ref="AB45" si="59">SUM(AB46:AB47)</f>
        <v>522.07969182023783</v>
      </c>
      <c r="AC45" s="87">
        <f t="shared" ref="AC45" si="60">SUM(AC46:AC47)</f>
        <v>521.38017424022507</v>
      </c>
      <c r="AD45" s="87">
        <f t="shared" ref="AD45" si="61">SUM(AD46:AD47)</f>
        <v>520.61390507334795</v>
      </c>
      <c r="AE45" s="87">
        <f t="shared" ref="AE45" si="62">SUM(AE46:AE47)</f>
        <v>520.24114481497122</v>
      </c>
      <c r="AF45" s="87">
        <f t="shared" ref="AF45" si="63">SUM(AF46:AF47)</f>
        <v>519.77130440944939</v>
      </c>
      <c r="AG45" s="87">
        <f t="shared" ref="AG45" si="64">SUM(AG46:AG47)</f>
        <v>519.53694844774429</v>
      </c>
      <c r="AH45" s="87">
        <f t="shared" ref="AH45" si="65">SUM(AH46:AH47)</f>
        <v>519.2978155172608</v>
      </c>
      <c r="AI45" s="87">
        <f t="shared" ref="AI45" si="66">SUM(AI46:AI47)</f>
        <v>518.96584108214438</v>
      </c>
      <c r="AJ45" s="87">
        <f t="shared" ref="AJ45" si="67">SUM(AJ46:AJ47)</f>
        <v>518.40606606076585</v>
      </c>
      <c r="AK45" s="87">
        <f t="shared" ref="AK45" si="68">SUM(AK46:AK47)</f>
        <v>517.93643983247784</v>
      </c>
      <c r="AL45" s="87">
        <f t="shared" ref="AL45" si="69">SUM(AL46:AL47)</f>
        <v>517.78431832895296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42.214277581272036</v>
      </c>
      <c r="N46" s="11">
        <v>40.170618533177468</v>
      </c>
      <c r="O46" s="11">
        <v>42.170394313370785</v>
      </c>
      <c r="P46" s="11">
        <v>40.230438550862139</v>
      </c>
      <c r="Q46" s="11">
        <v>44.51943708324206</v>
      </c>
      <c r="R46" s="11">
        <v>44.128253668782314</v>
      </c>
      <c r="S46" s="11">
        <v>43.422836736663747</v>
      </c>
      <c r="T46" s="11">
        <v>40.80504788115875</v>
      </c>
      <c r="U46" s="11">
        <v>41.050563687865363</v>
      </c>
      <c r="V46" s="11">
        <v>40.010343138735685</v>
      </c>
      <c r="W46" s="11">
        <v>35.63405101714865</v>
      </c>
      <c r="X46" s="11">
        <v>65.756854410824914</v>
      </c>
      <c r="Y46" s="11">
        <v>66.329081223787171</v>
      </c>
      <c r="Z46" s="11">
        <v>67.524949665270839</v>
      </c>
      <c r="AA46" s="11">
        <v>68.643090175654038</v>
      </c>
      <c r="AB46" s="11">
        <v>69.512805914709389</v>
      </c>
      <c r="AC46" s="11">
        <v>70.289357712733079</v>
      </c>
      <c r="AD46" s="11">
        <v>71.01038254844309</v>
      </c>
      <c r="AE46" s="11">
        <v>71.850938630145933</v>
      </c>
      <c r="AF46" s="11">
        <v>72.713401931002352</v>
      </c>
      <c r="AG46" s="11">
        <v>73.587206783871721</v>
      </c>
      <c r="AH46" s="11">
        <v>74.476626759815218</v>
      </c>
      <c r="AI46" s="11">
        <v>75.315651266513811</v>
      </c>
      <c r="AJ46" s="11">
        <v>76.102224759079235</v>
      </c>
      <c r="AK46" s="11">
        <v>76.94643331360588</v>
      </c>
      <c r="AL46" s="11">
        <v>77.782022381100376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479.46592695077044</v>
      </c>
      <c r="N47" s="11">
        <v>457.03530106916617</v>
      </c>
      <c r="O47" s="11">
        <v>465.09599853194709</v>
      </c>
      <c r="P47" s="11">
        <v>489.65980178546243</v>
      </c>
      <c r="Q47" s="11">
        <v>499.90293983312455</v>
      </c>
      <c r="R47" s="11">
        <v>502.2412887622167</v>
      </c>
      <c r="S47" s="11">
        <v>506.07965016359259</v>
      </c>
      <c r="T47" s="11">
        <v>508.29421019395056</v>
      </c>
      <c r="U47" s="11">
        <v>512.30493060798415</v>
      </c>
      <c r="V47" s="11">
        <v>531.13763014281199</v>
      </c>
      <c r="W47" s="11">
        <v>487.12499268773195</v>
      </c>
      <c r="X47" s="11">
        <v>454.07072569218229</v>
      </c>
      <c r="Y47" s="11">
        <v>451.79498642209126</v>
      </c>
      <c r="Z47" s="11">
        <v>452.77702522607268</v>
      </c>
      <c r="AA47" s="11">
        <v>453.52540170278178</v>
      </c>
      <c r="AB47" s="11">
        <v>452.56688590552847</v>
      </c>
      <c r="AC47" s="11">
        <v>451.090816527492</v>
      </c>
      <c r="AD47" s="11">
        <v>449.6035225249048</v>
      </c>
      <c r="AE47" s="11">
        <v>448.39020618482533</v>
      </c>
      <c r="AF47" s="11">
        <v>447.05790247844698</v>
      </c>
      <c r="AG47" s="11">
        <v>445.9497416638726</v>
      </c>
      <c r="AH47" s="11">
        <v>444.82118875744555</v>
      </c>
      <c r="AI47" s="11">
        <v>443.6501898156306</v>
      </c>
      <c r="AJ47" s="11">
        <v>442.30384130168665</v>
      </c>
      <c r="AK47" s="11">
        <v>440.99000651887201</v>
      </c>
      <c r="AL47" s="11">
        <v>440.00229594785259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4830.4909999999954</v>
      </c>
      <c r="N49" s="87">
        <f t="shared" si="70"/>
        <v>4859.7900000000009</v>
      </c>
      <c r="O49" s="87">
        <f t="shared" si="70"/>
        <v>5089.3940000000048</v>
      </c>
      <c r="P49" s="87">
        <f t="shared" si="70"/>
        <v>5198.1289999999981</v>
      </c>
      <c r="Q49" s="87">
        <f t="shared" si="70"/>
        <v>5490.2619999999952</v>
      </c>
      <c r="R49" s="87">
        <f t="shared" si="70"/>
        <v>5578.8839999999991</v>
      </c>
      <c r="S49" s="87">
        <f t="shared" si="70"/>
        <v>5743.2319999999972</v>
      </c>
      <c r="T49" s="87">
        <f t="shared" si="70"/>
        <v>5870.0560000000005</v>
      </c>
      <c r="U49" s="87">
        <f t="shared" si="70"/>
        <v>5908.4909999999991</v>
      </c>
      <c r="V49" s="87">
        <f t="shared" si="70"/>
        <v>5975.0630000000019</v>
      </c>
      <c r="W49" s="87">
        <f t="shared" si="70"/>
        <v>5942.46</v>
      </c>
      <c r="X49" s="87">
        <f t="shared" si="70"/>
        <v>5992.7609999999986</v>
      </c>
      <c r="Y49" s="87">
        <f t="shared" si="70"/>
        <v>6036.2909999999993</v>
      </c>
      <c r="Z49" s="87">
        <f t="shared" si="70"/>
        <v>6094.7569999999951</v>
      </c>
      <c r="AA49" s="87">
        <f t="shared" si="70"/>
        <v>6148.3629999999948</v>
      </c>
      <c r="AB49" s="87">
        <f t="shared" si="70"/>
        <v>6184.7059999999974</v>
      </c>
      <c r="AC49" s="87">
        <f t="shared" si="70"/>
        <v>6216.3970000000054</v>
      </c>
      <c r="AD49" s="87">
        <f t="shared" si="70"/>
        <v>6245.5570000000043</v>
      </c>
      <c r="AE49" s="87">
        <f t="shared" ref="AE49:AL49" si="71">SUM(AE5,AE9,AE15,AE22,AE26,AE32,AE37,AE41,AE45)</f>
        <v>6274.1429999999982</v>
      </c>
      <c r="AF49" s="87">
        <f t="shared" si="71"/>
        <v>6302.4289999999946</v>
      </c>
      <c r="AG49" s="87">
        <f t="shared" si="71"/>
        <v>6332.8430000000026</v>
      </c>
      <c r="AH49" s="87">
        <f t="shared" si="71"/>
        <v>6362.9269999999988</v>
      </c>
      <c r="AI49" s="87">
        <f t="shared" si="71"/>
        <v>6393.3799999999992</v>
      </c>
      <c r="AJ49" s="87">
        <f t="shared" si="71"/>
        <v>6424.0629999999956</v>
      </c>
      <c r="AK49" s="87">
        <f t="shared" si="71"/>
        <v>6454.7849999999971</v>
      </c>
      <c r="AL49" s="87">
        <f t="shared" si="71"/>
        <v>6485.7840000000033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0.10050041391266414</v>
      </c>
      <c r="N52" s="337">
        <f t="shared" si="73"/>
        <v>0.10981116030887833</v>
      </c>
      <c r="O52" s="337">
        <f t="shared" si="73"/>
        <v>0.11182484052477179</v>
      </c>
      <c r="P52" s="337">
        <f t="shared" si="73"/>
        <v>0.1103500383890596</v>
      </c>
      <c r="Q52" s="337">
        <f t="shared" si="73"/>
        <v>0.11093898862240544</v>
      </c>
      <c r="R52" s="337">
        <f t="shared" si="73"/>
        <v>0.11237921441492901</v>
      </c>
      <c r="S52" s="337">
        <f t="shared" si="73"/>
        <v>0.11352986370633127</v>
      </c>
      <c r="T52" s="337">
        <f t="shared" si="73"/>
        <v>0.11662728519840816</v>
      </c>
      <c r="U52" s="337">
        <f t="shared" si="73"/>
        <v>0.11916117411197445</v>
      </c>
      <c r="V52" s="337">
        <f t="shared" si="73"/>
        <v>0.12139754335766872</v>
      </c>
      <c r="W52" s="337">
        <f t="shared" si="73"/>
        <v>0.12241413310016037</v>
      </c>
      <c r="X52" s="337">
        <f t="shared" si="73"/>
        <v>0.11191049258446524</v>
      </c>
      <c r="Y52" s="337">
        <f t="shared" si="73"/>
        <v>0.1123875757095168</v>
      </c>
      <c r="Z52" s="337">
        <f t="shared" si="73"/>
        <v>0.11272367821867139</v>
      </c>
      <c r="AA52" s="337">
        <f t="shared" si="73"/>
        <v>0.11305614074255387</v>
      </c>
      <c r="AB52" s="337">
        <f t="shared" si="73"/>
        <v>0.11339580120618273</v>
      </c>
      <c r="AC52" s="337">
        <f t="shared" si="73"/>
        <v>0.11373687410299123</v>
      </c>
      <c r="AD52" s="337">
        <f t="shared" si="73"/>
        <v>0.11399544581836707</v>
      </c>
      <c r="AE52" s="337">
        <f t="shared" ref="AE52:AL52" si="74">AE5/AE$49</f>
        <v>0.11424683303828975</v>
      </c>
      <c r="AF52" s="337">
        <f t="shared" si="74"/>
        <v>0.11452063628144242</v>
      </c>
      <c r="AG52" s="337">
        <f t="shared" si="74"/>
        <v>0.11480433602944871</v>
      </c>
      <c r="AH52" s="337">
        <f t="shared" si="74"/>
        <v>0.11509130735258208</v>
      </c>
      <c r="AI52" s="337">
        <f t="shared" si="74"/>
        <v>0.11539206908627034</v>
      </c>
      <c r="AJ52" s="337">
        <f t="shared" si="74"/>
        <v>0.11567240994745959</v>
      </c>
      <c r="AK52" s="337">
        <f t="shared" si="74"/>
        <v>0.1158834479186323</v>
      </c>
      <c r="AL52" s="337">
        <f t="shared" si="74"/>
        <v>0.11633376024512587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7.0828606096674324E-2</v>
      </c>
      <c r="N53" s="336">
        <f t="shared" si="75"/>
        <v>7.7203351230269709E-2</v>
      </c>
      <c r="O53" s="336">
        <f t="shared" si="75"/>
        <v>7.8712362513655945E-2</v>
      </c>
      <c r="P53" s="336">
        <f t="shared" si="75"/>
        <v>7.8249168126714536E-2</v>
      </c>
      <c r="Q53" s="336">
        <f t="shared" si="75"/>
        <v>7.5475396278757781E-2</v>
      </c>
      <c r="R53" s="336">
        <f t="shared" si="75"/>
        <v>7.8869589569272244E-2</v>
      </c>
      <c r="S53" s="336">
        <f t="shared" si="75"/>
        <v>8.2870263979960598E-2</v>
      </c>
      <c r="T53" s="336">
        <f t="shared" si="75"/>
        <v>8.4248389550204722E-2</v>
      </c>
      <c r="U53" s="336">
        <f t="shared" si="75"/>
        <v>8.5141690918669549E-2</v>
      </c>
      <c r="V53" s="336">
        <f t="shared" si="75"/>
        <v>8.7681041907650373E-2</v>
      </c>
      <c r="W53" s="336">
        <f t="shared" si="75"/>
        <v>8.8974779147927799E-2</v>
      </c>
      <c r="X53" s="336">
        <f t="shared" si="75"/>
        <v>7.8432235477963144E-2</v>
      </c>
      <c r="Y53" s="336">
        <f t="shared" si="75"/>
        <v>7.8695413487627264E-2</v>
      </c>
      <c r="Z53" s="336">
        <f t="shared" si="75"/>
        <v>7.8864397584077067E-2</v>
      </c>
      <c r="AA53" s="336">
        <f t="shared" si="75"/>
        <v>7.9040881899600415E-2</v>
      </c>
      <c r="AB53" s="336">
        <f t="shared" si="75"/>
        <v>7.9225114391769533E-2</v>
      </c>
      <c r="AC53" s="336">
        <f t="shared" si="75"/>
        <v>7.9411587474841963E-2</v>
      </c>
      <c r="AD53" s="336">
        <f t="shared" si="75"/>
        <v>7.9556175285125555E-2</v>
      </c>
      <c r="AE53" s="336">
        <f t="shared" ref="AE53:AL53" si="76">AE6/AE$49</f>
        <v>7.9691020943837274E-2</v>
      </c>
      <c r="AF53" s="336">
        <f t="shared" si="76"/>
        <v>7.9841509418759532E-2</v>
      </c>
      <c r="AG53" s="336">
        <f t="shared" si="76"/>
        <v>7.9994320976098446E-2</v>
      </c>
      <c r="AH53" s="336">
        <f t="shared" si="76"/>
        <v>8.0151949418548182E-2</v>
      </c>
      <c r="AI53" s="336">
        <f t="shared" si="76"/>
        <v>8.0307626434322418E-2</v>
      </c>
      <c r="AJ53" s="336">
        <f t="shared" si="76"/>
        <v>8.0445344460488968E-2</v>
      </c>
      <c r="AK53" s="336">
        <f t="shared" si="76"/>
        <v>8.057728017842479E-2</v>
      </c>
      <c r="AL53" s="336">
        <f t="shared" si="76"/>
        <v>8.075616970100491E-2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2.9671807815989805E-2</v>
      </c>
      <c r="N54" s="336">
        <f t="shared" si="77"/>
        <v>3.2607809078608621E-2</v>
      </c>
      <c r="O54" s="336">
        <f t="shared" si="77"/>
        <v>3.3112478011115838E-2</v>
      </c>
      <c r="P54" s="336">
        <f t="shared" si="77"/>
        <v>3.2100870262345066E-2</v>
      </c>
      <c r="Q54" s="336">
        <f t="shared" si="77"/>
        <v>3.5463592343647668E-2</v>
      </c>
      <c r="R54" s="336">
        <f t="shared" si="77"/>
        <v>3.3509624845656769E-2</v>
      </c>
      <c r="S54" s="336">
        <f t="shared" si="77"/>
        <v>3.0659599726370657E-2</v>
      </c>
      <c r="T54" s="336">
        <f t="shared" si="77"/>
        <v>3.2378895648203433E-2</v>
      </c>
      <c r="U54" s="336">
        <f t="shared" si="77"/>
        <v>3.401948319330491E-2</v>
      </c>
      <c r="V54" s="336">
        <f t="shared" si="77"/>
        <v>3.3716501450018359E-2</v>
      </c>
      <c r="W54" s="336">
        <f t="shared" si="77"/>
        <v>3.3439353952232569E-2</v>
      </c>
      <c r="X54" s="336">
        <f t="shared" si="77"/>
        <v>3.3478257106502096E-2</v>
      </c>
      <c r="Y54" s="336">
        <f t="shared" si="77"/>
        <v>3.3692162221889539E-2</v>
      </c>
      <c r="Z54" s="336">
        <f t="shared" si="77"/>
        <v>3.3859280634594327E-2</v>
      </c>
      <c r="AA54" s="336">
        <f t="shared" si="77"/>
        <v>3.4015258842953457E-2</v>
      </c>
      <c r="AB54" s="336">
        <f t="shared" si="77"/>
        <v>3.4170686814413202E-2</v>
      </c>
      <c r="AC54" s="336">
        <f t="shared" si="77"/>
        <v>3.4325286628149251E-2</v>
      </c>
      <c r="AD54" s="336">
        <f t="shared" si="77"/>
        <v>3.4439270533241507E-2</v>
      </c>
      <c r="AE54" s="336">
        <f t="shared" ref="AE54:AL54" si="78">AE7/AE$49</f>
        <v>3.4555812094452472E-2</v>
      </c>
      <c r="AF54" s="336">
        <f t="shared" si="78"/>
        <v>3.4679126862682888E-2</v>
      </c>
      <c r="AG54" s="336">
        <f t="shared" si="78"/>
        <v>3.4810015053350275E-2</v>
      </c>
      <c r="AH54" s="336">
        <f t="shared" si="78"/>
        <v>3.4939357934033903E-2</v>
      </c>
      <c r="AI54" s="336">
        <f t="shared" si="78"/>
        <v>3.5084442651947906E-2</v>
      </c>
      <c r="AJ54" s="336">
        <f t="shared" si="78"/>
        <v>3.5227065486970618E-2</v>
      </c>
      <c r="AK54" s="336">
        <f t="shared" si="78"/>
        <v>3.5306167740207513E-2</v>
      </c>
      <c r="AL54" s="336">
        <f t="shared" si="78"/>
        <v>3.5577590544120956E-2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0.27122454141578334</v>
      </c>
      <c r="N56" s="337">
        <f t="shared" si="79"/>
        <v>0.26713769238601798</v>
      </c>
      <c r="O56" s="337">
        <f t="shared" si="79"/>
        <v>0.26619115593210735</v>
      </c>
      <c r="P56" s="337">
        <f t="shared" si="79"/>
        <v>0.27045200389582652</v>
      </c>
      <c r="Q56" s="337">
        <f t="shared" si="79"/>
        <v>0.27433140016496871</v>
      </c>
      <c r="R56" s="337">
        <f t="shared" si="79"/>
        <v>0.27210162058083837</v>
      </c>
      <c r="S56" s="337">
        <f t="shared" si="79"/>
        <v>0.28110914772812995</v>
      </c>
      <c r="T56" s="337">
        <f t="shared" si="79"/>
        <v>0.27831664893141805</v>
      </c>
      <c r="U56" s="337">
        <f t="shared" si="79"/>
        <v>0.28658385729932306</v>
      </c>
      <c r="V56" s="337">
        <f t="shared" si="79"/>
        <v>0.29167331856012896</v>
      </c>
      <c r="W56" s="337">
        <f t="shared" si="79"/>
        <v>0.30590070367752442</v>
      </c>
      <c r="X56" s="337">
        <f t="shared" si="79"/>
        <v>0.31446382008932622</v>
      </c>
      <c r="Y56" s="337">
        <f t="shared" si="79"/>
        <v>0.31571534142581031</v>
      </c>
      <c r="Z56" s="337">
        <f t="shared" si="79"/>
        <v>0.31679813030802861</v>
      </c>
      <c r="AA56" s="337">
        <f t="shared" si="79"/>
        <v>0.31804231845390268</v>
      </c>
      <c r="AB56" s="337">
        <f t="shared" si="79"/>
        <v>0.31942428992669197</v>
      </c>
      <c r="AC56" s="337">
        <f t="shared" si="79"/>
        <v>0.32069900710318466</v>
      </c>
      <c r="AD56" s="337">
        <f t="shared" si="79"/>
        <v>0.32177549470467004</v>
      </c>
      <c r="AE56" s="337">
        <f t="shared" ref="AE56:AL56" si="80">AE9/AE$49</f>
        <v>0.32276289449797624</v>
      </c>
      <c r="AF56" s="337">
        <f t="shared" si="80"/>
        <v>0.32380791627789718</v>
      </c>
      <c r="AG56" s="337">
        <f t="shared" si="80"/>
        <v>0.32485484377973223</v>
      </c>
      <c r="AH56" s="337">
        <f t="shared" si="80"/>
        <v>0.32593890824127092</v>
      </c>
      <c r="AI56" s="337">
        <f t="shared" si="80"/>
        <v>0.32702261345607031</v>
      </c>
      <c r="AJ56" s="337">
        <f t="shared" si="80"/>
        <v>0.32811113942598819</v>
      </c>
      <c r="AK56" s="337">
        <f t="shared" si="80"/>
        <v>0.32916519703206532</v>
      </c>
      <c r="AL56" s="337">
        <f t="shared" si="80"/>
        <v>0.33027094385081907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5.9284887413701221E-2</v>
      </c>
      <c r="N57" s="336">
        <f t="shared" si="81"/>
        <v>5.7946668243077301E-2</v>
      </c>
      <c r="O57" s="336">
        <f t="shared" si="81"/>
        <v>5.7002430443238092E-2</v>
      </c>
      <c r="P57" s="336">
        <f t="shared" si="81"/>
        <v>5.6682106249164817E-2</v>
      </c>
      <c r="Q57" s="336">
        <f t="shared" si="81"/>
        <v>5.9543794084818219E-2</v>
      </c>
      <c r="R57" s="336">
        <f t="shared" si="81"/>
        <v>6.1270794335982995E-2</v>
      </c>
      <c r="S57" s="336">
        <f t="shared" si="81"/>
        <v>6.476751271547139E-2</v>
      </c>
      <c r="T57" s="336">
        <f t="shared" si="81"/>
        <v>6.2082282973981821E-2</v>
      </c>
      <c r="U57" s="336">
        <f t="shared" si="81"/>
        <v>6.6127613836726912E-2</v>
      </c>
      <c r="V57" s="336">
        <f t="shared" si="81"/>
        <v>6.7949554892263869E-2</v>
      </c>
      <c r="W57" s="336">
        <f t="shared" si="81"/>
        <v>7.1298520356068831E-2</v>
      </c>
      <c r="X57" s="336">
        <f t="shared" si="81"/>
        <v>8.4247430601699716E-2</v>
      </c>
      <c r="Y57" s="336">
        <f t="shared" si="81"/>
        <v>8.5236870520277813E-2</v>
      </c>
      <c r="Z57" s="336">
        <f t="shared" si="81"/>
        <v>8.6071323707678851E-2</v>
      </c>
      <c r="AA57" s="336">
        <f t="shared" si="81"/>
        <v>8.688412415208166E-2</v>
      </c>
      <c r="AB57" s="336">
        <f t="shared" si="81"/>
        <v>8.772791441733474E-2</v>
      </c>
      <c r="AC57" s="336">
        <f t="shared" si="81"/>
        <v>8.8581928113887376E-2</v>
      </c>
      <c r="AD57" s="336">
        <f t="shared" si="81"/>
        <v>8.9356739302323199E-2</v>
      </c>
      <c r="AE57" s="336">
        <f t="shared" ref="AE57:AL57" si="82">AE10/AE$49</f>
        <v>9.0098888433576205E-2</v>
      </c>
      <c r="AF57" s="336">
        <f t="shared" si="82"/>
        <v>9.086987154288291E-2</v>
      </c>
      <c r="AG57" s="336">
        <f t="shared" si="82"/>
        <v>9.1623952950305537E-2</v>
      </c>
      <c r="AH57" s="336">
        <f t="shared" si="82"/>
        <v>9.2382462720303954E-2</v>
      </c>
      <c r="AI57" s="336">
        <f t="shared" si="82"/>
        <v>9.3125513138736238E-2</v>
      </c>
      <c r="AJ57" s="336">
        <f t="shared" si="82"/>
        <v>9.3896107543204294E-2</v>
      </c>
      <c r="AK57" s="336">
        <f t="shared" si="82"/>
        <v>9.4625039617572848E-2</v>
      </c>
      <c r="AL57" s="336">
        <f t="shared" si="82"/>
        <v>9.53701870078634E-2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London</v>
      </c>
      <c r="L58" s="232" t="str">
        <f>'Occ T3'!A13</f>
        <v>22 Health professionals</v>
      </c>
      <c r="M58" s="336">
        <f t="shared" ref="M58:AD58" si="83">M11/M$49</f>
        <v>4.0582851052465639E-2</v>
      </c>
      <c r="N58" s="336">
        <f t="shared" si="83"/>
        <v>4.3489114264180229E-2</v>
      </c>
      <c r="O58" s="336">
        <f t="shared" si="83"/>
        <v>4.4720002825242862E-2</v>
      </c>
      <c r="P58" s="336">
        <f t="shared" si="83"/>
        <v>4.6733634673236657E-2</v>
      </c>
      <c r="Q58" s="336">
        <f t="shared" si="83"/>
        <v>4.6054774731183898E-2</v>
      </c>
      <c r="R58" s="336">
        <f t="shared" si="83"/>
        <v>4.5479551871869195E-2</v>
      </c>
      <c r="S58" s="336">
        <f t="shared" si="83"/>
        <v>4.6134842764098211E-2</v>
      </c>
      <c r="T58" s="336">
        <f t="shared" si="83"/>
        <v>4.7160496484530107E-2</v>
      </c>
      <c r="U58" s="336">
        <f t="shared" si="83"/>
        <v>4.7935442680324951E-2</v>
      </c>
      <c r="V58" s="336">
        <f t="shared" si="83"/>
        <v>4.9073995761375847E-2</v>
      </c>
      <c r="W58" s="336">
        <f t="shared" si="83"/>
        <v>4.8891063574449577E-2</v>
      </c>
      <c r="X58" s="336">
        <f t="shared" si="83"/>
        <v>4.6430796175818072E-2</v>
      </c>
      <c r="Y58" s="336">
        <f t="shared" si="83"/>
        <v>4.6328636688501096E-2</v>
      </c>
      <c r="Z58" s="336">
        <f t="shared" si="83"/>
        <v>4.6127631263682745E-2</v>
      </c>
      <c r="AA58" s="336">
        <f t="shared" si="83"/>
        <v>4.5989222121193156E-2</v>
      </c>
      <c r="AB58" s="336">
        <f t="shared" si="83"/>
        <v>4.5873519080102121E-2</v>
      </c>
      <c r="AC58" s="336">
        <f t="shared" si="83"/>
        <v>4.5722665849823901E-2</v>
      </c>
      <c r="AD58" s="336">
        <f t="shared" si="83"/>
        <v>4.5543511547548161E-2</v>
      </c>
      <c r="AE58" s="336">
        <f t="shared" ref="AE58:AL58" si="84">AE11/AE$49</f>
        <v>4.5351209020093486E-2</v>
      </c>
      <c r="AF58" s="336">
        <f t="shared" si="84"/>
        <v>4.5161035999767174E-2</v>
      </c>
      <c r="AG58" s="336">
        <f t="shared" si="84"/>
        <v>4.4974649135871583E-2</v>
      </c>
      <c r="AH58" s="336">
        <f t="shared" si="84"/>
        <v>4.4815451274077656E-2</v>
      </c>
      <c r="AI58" s="336">
        <f t="shared" si="84"/>
        <v>4.46566006441598E-2</v>
      </c>
      <c r="AJ58" s="336">
        <f t="shared" si="84"/>
        <v>4.4490377538486975E-2</v>
      </c>
      <c r="AK58" s="336">
        <f t="shared" si="84"/>
        <v>4.4326306499640117E-2</v>
      </c>
      <c r="AL58" s="336">
        <f t="shared" si="84"/>
        <v>4.4168468269576454E-2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6.057731321069422E-2</v>
      </c>
      <c r="N59" s="336">
        <f t="shared" si="85"/>
        <v>6.094058466735152E-2</v>
      </c>
      <c r="O59" s="336">
        <f t="shared" si="85"/>
        <v>5.9589215831017041E-2</v>
      </c>
      <c r="P59" s="336">
        <f t="shared" si="85"/>
        <v>5.9200187777114437E-2</v>
      </c>
      <c r="Q59" s="336">
        <f t="shared" si="85"/>
        <v>6.1319814467669945E-2</v>
      </c>
      <c r="R59" s="336">
        <f t="shared" si="85"/>
        <v>6.1466376711229717E-2</v>
      </c>
      <c r="S59" s="336">
        <f t="shared" si="85"/>
        <v>6.0595633925364191E-2</v>
      </c>
      <c r="T59" s="336">
        <f t="shared" si="85"/>
        <v>5.8221667425631334E-2</v>
      </c>
      <c r="U59" s="336">
        <f t="shared" si="85"/>
        <v>5.8067420687562543E-2</v>
      </c>
      <c r="V59" s="336">
        <f t="shared" si="85"/>
        <v>5.8238986064319959E-2</v>
      </c>
      <c r="W59" s="336">
        <f t="shared" si="85"/>
        <v>6.2533578025092365E-2</v>
      </c>
      <c r="X59" s="336">
        <f t="shared" si="85"/>
        <v>5.9003463996533327E-2</v>
      </c>
      <c r="Y59" s="336">
        <f t="shared" si="85"/>
        <v>5.8389925933191797E-2</v>
      </c>
      <c r="Z59" s="336">
        <f t="shared" si="85"/>
        <v>5.8294329228029858E-2</v>
      </c>
      <c r="AA59" s="336">
        <f t="shared" si="85"/>
        <v>5.8291747935986675E-2</v>
      </c>
      <c r="AB59" s="336">
        <f t="shared" si="85"/>
        <v>5.8401858044130277E-2</v>
      </c>
      <c r="AC59" s="336">
        <f t="shared" si="85"/>
        <v>5.8493526015293347E-2</v>
      </c>
      <c r="AD59" s="336">
        <f t="shared" si="85"/>
        <v>5.8539534476232655E-2</v>
      </c>
      <c r="AE59" s="336">
        <f t="shared" ref="AE59:AL59" si="86">AE12/AE$49</f>
        <v>5.8577202781493982E-2</v>
      </c>
      <c r="AF59" s="336">
        <f t="shared" si="86"/>
        <v>5.86280319959403E-2</v>
      </c>
      <c r="AG59" s="336">
        <f t="shared" si="86"/>
        <v>5.8670736417862211E-2</v>
      </c>
      <c r="AH59" s="336">
        <f t="shared" si="86"/>
        <v>5.8724716475466787E-2</v>
      </c>
      <c r="AI59" s="336">
        <f t="shared" si="86"/>
        <v>5.8793380672495454E-2</v>
      </c>
      <c r="AJ59" s="336">
        <f t="shared" si="86"/>
        <v>5.8857964051922222E-2</v>
      </c>
      <c r="AK59" s="336">
        <f t="shared" si="86"/>
        <v>5.8934726547511612E-2</v>
      </c>
      <c r="AL59" s="336">
        <f t="shared" si="86"/>
        <v>5.9024122893661435E-2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0.11077948973892225</v>
      </c>
      <c r="N60" s="336">
        <f t="shared" si="87"/>
        <v>0.10476132521140891</v>
      </c>
      <c r="O60" s="336">
        <f t="shared" si="87"/>
        <v>0.10487950683260937</v>
      </c>
      <c r="P60" s="336">
        <f t="shared" si="87"/>
        <v>0.10783607519631062</v>
      </c>
      <c r="Q60" s="336">
        <f t="shared" si="87"/>
        <v>0.1074130168812967</v>
      </c>
      <c r="R60" s="336">
        <f t="shared" si="87"/>
        <v>0.10388489766175645</v>
      </c>
      <c r="S60" s="336">
        <f t="shared" si="87"/>
        <v>0.10961115832319616</v>
      </c>
      <c r="T60" s="336">
        <f t="shared" si="87"/>
        <v>0.11085220204727479</v>
      </c>
      <c r="U60" s="336">
        <f t="shared" si="87"/>
        <v>0.11445338009470871</v>
      </c>
      <c r="V60" s="336">
        <f t="shared" si="87"/>
        <v>0.11641078184216928</v>
      </c>
      <c r="W60" s="336">
        <f t="shared" si="87"/>
        <v>0.12317754172191367</v>
      </c>
      <c r="X60" s="336">
        <f t="shared" si="87"/>
        <v>0.12478212931527512</v>
      </c>
      <c r="Y60" s="336">
        <f t="shared" si="87"/>
        <v>0.12575990828383959</v>
      </c>
      <c r="Z60" s="336">
        <f t="shared" si="87"/>
        <v>0.12630484610863718</v>
      </c>
      <c r="AA60" s="336">
        <f t="shared" si="87"/>
        <v>0.12687722424464121</v>
      </c>
      <c r="AB60" s="336">
        <f t="shared" si="87"/>
        <v>0.12742099838512483</v>
      </c>
      <c r="AC60" s="336">
        <f t="shared" si="87"/>
        <v>0.12790088712418005</v>
      </c>
      <c r="AD60" s="336">
        <f t="shared" si="87"/>
        <v>0.12833570937856606</v>
      </c>
      <c r="AE60" s="336">
        <f t="shared" ref="AE60:AL60" si="88">AE13/AE$49</f>
        <v>0.12873559426281256</v>
      </c>
      <c r="AF60" s="336">
        <f t="shared" si="88"/>
        <v>0.12914897673930681</v>
      </c>
      <c r="AG60" s="336">
        <f t="shared" si="88"/>
        <v>0.12958550527569285</v>
      </c>
      <c r="AH60" s="336">
        <f t="shared" si="88"/>
        <v>0.13001627777142258</v>
      </c>
      <c r="AI60" s="336">
        <f t="shared" si="88"/>
        <v>0.13044711900067887</v>
      </c>
      <c r="AJ60" s="336">
        <f t="shared" si="88"/>
        <v>0.13086669029237466</v>
      </c>
      <c r="AK60" s="336">
        <f t="shared" si="88"/>
        <v>0.13127912436734077</v>
      </c>
      <c r="AL60" s="336">
        <f t="shared" si="88"/>
        <v>0.13170816567971774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0.16800078747600836</v>
      </c>
      <c r="N62" s="337">
        <f t="shared" si="89"/>
        <v>0.17003098723670776</v>
      </c>
      <c r="O62" s="337">
        <f t="shared" si="89"/>
        <v>0.17440667866058401</v>
      </c>
      <c r="P62" s="337">
        <f t="shared" si="89"/>
        <v>0.17072218609209797</v>
      </c>
      <c r="Q62" s="337">
        <f t="shared" si="89"/>
        <v>0.17405939777662288</v>
      </c>
      <c r="R62" s="337">
        <f t="shared" si="89"/>
        <v>0.17453210556006982</v>
      </c>
      <c r="S62" s="337">
        <f t="shared" si="89"/>
        <v>0.17543821467388521</v>
      </c>
      <c r="T62" s="337">
        <f t="shared" si="89"/>
        <v>0.17583154515326421</v>
      </c>
      <c r="U62" s="337">
        <f t="shared" si="89"/>
        <v>0.17735612215114874</v>
      </c>
      <c r="V62" s="337">
        <f t="shared" si="89"/>
        <v>0.17349011055340063</v>
      </c>
      <c r="W62" s="337">
        <f t="shared" si="89"/>
        <v>0.18281630236994159</v>
      </c>
      <c r="X62" s="337">
        <f t="shared" si="89"/>
        <v>0.18188520913542153</v>
      </c>
      <c r="Y62" s="337">
        <f t="shared" si="89"/>
        <v>0.18285512488505462</v>
      </c>
      <c r="Z62" s="337">
        <f t="shared" si="89"/>
        <v>0.1833090972260849</v>
      </c>
      <c r="AA62" s="337">
        <f t="shared" si="89"/>
        <v>0.18372371975101151</v>
      </c>
      <c r="AB62" s="337">
        <f t="shared" si="89"/>
        <v>0.1841552071030601</v>
      </c>
      <c r="AC62" s="337">
        <f t="shared" si="89"/>
        <v>0.18459865810643486</v>
      </c>
      <c r="AD62" s="337">
        <f t="shared" si="89"/>
        <v>0.1850381492058561</v>
      </c>
      <c r="AE62" s="337">
        <f t="shared" ref="AE62:AL62" si="90">AE15/AE$49</f>
        <v>0.18545829971089062</v>
      </c>
      <c r="AF62" s="337">
        <f t="shared" si="90"/>
        <v>0.18582044931618832</v>
      </c>
      <c r="AG62" s="337">
        <f t="shared" si="90"/>
        <v>0.18620163769882173</v>
      </c>
      <c r="AH62" s="337">
        <f t="shared" si="90"/>
        <v>0.18654863875967889</v>
      </c>
      <c r="AI62" s="337">
        <f t="shared" si="90"/>
        <v>0.18692542687514932</v>
      </c>
      <c r="AJ62" s="337">
        <f t="shared" si="90"/>
        <v>0.18728396869543412</v>
      </c>
      <c r="AK62" s="337">
        <f t="shared" si="90"/>
        <v>0.18765101059971367</v>
      </c>
      <c r="AL62" s="337">
        <f t="shared" si="90"/>
        <v>0.18797461175792876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1.6047218730426423E-2</v>
      </c>
      <c r="N63" s="336">
        <f t="shared" si="91"/>
        <v>1.6101829730993469E-2</v>
      </c>
      <c r="O63" s="336">
        <f t="shared" si="91"/>
        <v>1.6034992000039591E-2</v>
      </c>
      <c r="P63" s="336">
        <f t="shared" si="91"/>
        <v>1.622644515054739E-2</v>
      </c>
      <c r="Q63" s="336">
        <f t="shared" si="91"/>
        <v>1.4798804710450192E-2</v>
      </c>
      <c r="R63" s="336">
        <f t="shared" si="91"/>
        <v>1.4700255223279651E-2</v>
      </c>
      <c r="S63" s="336">
        <f t="shared" si="91"/>
        <v>1.5782326377889101E-2</v>
      </c>
      <c r="T63" s="336">
        <f t="shared" si="91"/>
        <v>1.6885068603691589E-2</v>
      </c>
      <c r="U63" s="336">
        <f t="shared" si="91"/>
        <v>1.715631506540324E-2</v>
      </c>
      <c r="V63" s="336">
        <f t="shared" si="91"/>
        <v>1.6638951130516551E-2</v>
      </c>
      <c r="W63" s="336">
        <f t="shared" si="91"/>
        <v>1.7641811629581755E-2</v>
      </c>
      <c r="X63" s="336">
        <f t="shared" si="91"/>
        <v>1.6349281478701357E-2</v>
      </c>
      <c r="Y63" s="336">
        <f t="shared" si="91"/>
        <v>1.642928691500142E-2</v>
      </c>
      <c r="Z63" s="336">
        <f t="shared" si="91"/>
        <v>1.6510557258947935E-2</v>
      </c>
      <c r="AA63" s="336">
        <f t="shared" si="91"/>
        <v>1.6595027333358638E-2</v>
      </c>
      <c r="AB63" s="336">
        <f t="shared" si="91"/>
        <v>1.6672627352220113E-2</v>
      </c>
      <c r="AC63" s="336">
        <f t="shared" si="91"/>
        <v>1.6744428943091853E-2</v>
      </c>
      <c r="AD63" s="336">
        <f t="shared" si="91"/>
        <v>1.6818736211501029E-2</v>
      </c>
      <c r="AE63" s="336">
        <f t="shared" ref="AE63:AL63" si="92">AE16/AE$49</f>
        <v>1.6891437087642149E-2</v>
      </c>
      <c r="AF63" s="336">
        <f t="shared" si="92"/>
        <v>1.6967144987653511E-2</v>
      </c>
      <c r="AG63" s="336">
        <f t="shared" si="92"/>
        <v>1.7029393430500708E-2</v>
      </c>
      <c r="AH63" s="336">
        <f t="shared" si="92"/>
        <v>1.7086249382018484E-2</v>
      </c>
      <c r="AI63" s="336">
        <f t="shared" si="92"/>
        <v>1.7134289361541037E-2</v>
      </c>
      <c r="AJ63" s="336">
        <f t="shared" si="92"/>
        <v>1.719186441495384E-2</v>
      </c>
      <c r="AK63" s="336">
        <f t="shared" si="92"/>
        <v>1.7248159626127524E-2</v>
      </c>
      <c r="AL63" s="336">
        <f t="shared" si="92"/>
        <v>1.7319253025500834E-2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1.3352658483237339E-2</v>
      </c>
      <c r="N64" s="336">
        <f t="shared" si="93"/>
        <v>1.7799037985865841E-2</v>
      </c>
      <c r="O64" s="336">
        <f t="shared" si="93"/>
        <v>1.7458472396309033E-2</v>
      </c>
      <c r="P64" s="336">
        <f t="shared" si="93"/>
        <v>1.7629406815721192E-2</v>
      </c>
      <c r="Q64" s="336">
        <f t="shared" si="93"/>
        <v>1.7301045131621857E-2</v>
      </c>
      <c r="R64" s="336">
        <f t="shared" si="93"/>
        <v>1.7343312874621399E-2</v>
      </c>
      <c r="S64" s="336">
        <f t="shared" si="93"/>
        <v>1.7468818403321967E-2</v>
      </c>
      <c r="T64" s="336">
        <f t="shared" si="93"/>
        <v>1.7224384388269013E-2</v>
      </c>
      <c r="U64" s="336">
        <f t="shared" si="93"/>
        <v>1.874643448667869E-2</v>
      </c>
      <c r="V64" s="336">
        <f t="shared" si="93"/>
        <v>1.8151533009317357E-2</v>
      </c>
      <c r="W64" s="336">
        <f t="shared" si="93"/>
        <v>1.8423497250860149E-2</v>
      </c>
      <c r="X64" s="336">
        <f t="shared" si="93"/>
        <v>2.6827357497810889E-2</v>
      </c>
      <c r="Y64" s="336">
        <f t="shared" si="93"/>
        <v>2.7063835405783922E-2</v>
      </c>
      <c r="Z64" s="336">
        <f t="shared" si="93"/>
        <v>2.7227822198741234E-2</v>
      </c>
      <c r="AA64" s="336">
        <f t="shared" si="93"/>
        <v>2.7425216054431639E-2</v>
      </c>
      <c r="AB64" s="336">
        <f t="shared" si="93"/>
        <v>2.7635484498376328E-2</v>
      </c>
      <c r="AC64" s="336">
        <f t="shared" si="93"/>
        <v>2.78272186020182E-2</v>
      </c>
      <c r="AD64" s="336">
        <f t="shared" si="93"/>
        <v>2.798814087719792E-2</v>
      </c>
      <c r="AE64" s="336">
        <f t="shared" ref="AE64:AL64" si="94">AE17/AE$49</f>
        <v>2.8153490037952773E-2</v>
      </c>
      <c r="AF64" s="336">
        <f t="shared" si="94"/>
        <v>2.8303710774289E-2</v>
      </c>
      <c r="AG64" s="336">
        <f t="shared" si="94"/>
        <v>2.8452676087956038E-2</v>
      </c>
      <c r="AH64" s="336">
        <f t="shared" si="94"/>
        <v>2.8594301063006224E-2</v>
      </c>
      <c r="AI64" s="336">
        <f t="shared" si="94"/>
        <v>2.8775567339893615E-2</v>
      </c>
      <c r="AJ64" s="336">
        <f t="shared" si="94"/>
        <v>2.8959645050107351E-2</v>
      </c>
      <c r="AK64" s="336">
        <f t="shared" si="94"/>
        <v>2.9150627834459826E-2</v>
      </c>
      <c r="AL64" s="336">
        <f t="shared" si="94"/>
        <v>2.9351949550673953E-2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1.2046816808690814E-2</v>
      </c>
      <c r="N65" s="336">
        <f t="shared" si="95"/>
        <v>1.4097665710058223E-2</v>
      </c>
      <c r="O65" s="336">
        <f t="shared" si="95"/>
        <v>1.3704231201483758E-2</v>
      </c>
      <c r="P65" s="336">
        <f t="shared" si="95"/>
        <v>1.2174128531956062E-2</v>
      </c>
      <c r="Q65" s="336">
        <f t="shared" si="95"/>
        <v>1.194481295748585E-2</v>
      </c>
      <c r="R65" s="336">
        <f t="shared" si="95"/>
        <v>1.2068016874773296E-2</v>
      </c>
      <c r="S65" s="336">
        <f t="shared" si="95"/>
        <v>1.2801548668374536E-2</v>
      </c>
      <c r="T65" s="336">
        <f t="shared" si="95"/>
        <v>1.2090458679587425E-2</v>
      </c>
      <c r="U65" s="336">
        <f t="shared" si="95"/>
        <v>1.1867374118954908E-2</v>
      </c>
      <c r="V65" s="336">
        <f t="shared" si="95"/>
        <v>1.1976740715572082E-2</v>
      </c>
      <c r="W65" s="336">
        <f t="shared" si="95"/>
        <v>1.2863359089723081E-2</v>
      </c>
      <c r="X65" s="336">
        <f t="shared" si="95"/>
        <v>1.0356036225051679E-2</v>
      </c>
      <c r="Y65" s="336">
        <f t="shared" si="95"/>
        <v>1.0363932070702646E-2</v>
      </c>
      <c r="Z65" s="336">
        <f t="shared" si="95"/>
        <v>1.0350265038718829E-2</v>
      </c>
      <c r="AA65" s="336">
        <f t="shared" si="95"/>
        <v>1.0337607044117481E-2</v>
      </c>
      <c r="AB65" s="336">
        <f t="shared" si="95"/>
        <v>1.0307463636637246E-2</v>
      </c>
      <c r="AC65" s="336">
        <f t="shared" si="95"/>
        <v>1.0298272486952953E-2</v>
      </c>
      <c r="AD65" s="336">
        <f t="shared" si="95"/>
        <v>1.0293244272854678E-2</v>
      </c>
      <c r="AE65" s="336">
        <f t="shared" ref="AE65:AL65" si="96">AE18/AE$49</f>
        <v>1.0316832621461547E-2</v>
      </c>
      <c r="AF65" s="336">
        <f t="shared" si="96"/>
        <v>1.0306430113964687E-2</v>
      </c>
      <c r="AG65" s="336">
        <f t="shared" si="96"/>
        <v>1.0325950165423644E-2</v>
      </c>
      <c r="AH65" s="336">
        <f t="shared" si="96"/>
        <v>1.0345328796887557E-2</v>
      </c>
      <c r="AI65" s="336">
        <f t="shared" si="96"/>
        <v>1.0376546342370558E-2</v>
      </c>
      <c r="AJ65" s="336">
        <f t="shared" si="96"/>
        <v>1.0395078198203806E-2</v>
      </c>
      <c r="AK65" s="336">
        <f t="shared" si="96"/>
        <v>1.0453196683904441E-2</v>
      </c>
      <c r="AL65" s="336">
        <f t="shared" si="96"/>
        <v>1.0465518960642087E-2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3.3772315781643768E-2</v>
      </c>
      <c r="N66" s="336">
        <f t="shared" si="97"/>
        <v>3.3889681672407267E-2</v>
      </c>
      <c r="O66" s="336">
        <f t="shared" si="97"/>
        <v>3.593994287754982E-2</v>
      </c>
      <c r="P66" s="336">
        <f t="shared" si="97"/>
        <v>3.6075489390760038E-2</v>
      </c>
      <c r="Q66" s="336">
        <f t="shared" si="97"/>
        <v>4.0018212337615218E-2</v>
      </c>
      <c r="R66" s="336">
        <f t="shared" si="97"/>
        <v>4.0073526452132427E-2</v>
      </c>
      <c r="S66" s="336">
        <f t="shared" si="97"/>
        <v>3.8300195822617671E-2</v>
      </c>
      <c r="T66" s="336">
        <f t="shared" si="97"/>
        <v>3.8801586062500178E-2</v>
      </c>
      <c r="U66" s="336">
        <f t="shared" si="97"/>
        <v>4.003517651193874E-2</v>
      </c>
      <c r="V66" s="336">
        <f t="shared" si="97"/>
        <v>3.5585792300601694E-2</v>
      </c>
      <c r="W66" s="336">
        <f t="shared" si="97"/>
        <v>4.128527910653583E-2</v>
      </c>
      <c r="X66" s="336">
        <f t="shared" si="97"/>
        <v>3.6610386679519019E-2</v>
      </c>
      <c r="Y66" s="336">
        <f t="shared" si="97"/>
        <v>3.7131073804894985E-2</v>
      </c>
      <c r="Z66" s="336">
        <f t="shared" si="97"/>
        <v>3.7423967873424953E-2</v>
      </c>
      <c r="AA66" s="336">
        <f t="shared" si="97"/>
        <v>3.7601408779726127E-2</v>
      </c>
      <c r="AB66" s="336">
        <f t="shared" si="97"/>
        <v>3.7741096868361169E-2</v>
      </c>
      <c r="AC66" s="336">
        <f t="shared" si="97"/>
        <v>3.7896528533537449E-2</v>
      </c>
      <c r="AD66" s="336">
        <f t="shared" si="97"/>
        <v>3.8056411372957753E-2</v>
      </c>
      <c r="AE66" s="336">
        <f t="shared" ref="AE66:AL66" si="98">AE19/AE$49</f>
        <v>3.8183700962346523E-2</v>
      </c>
      <c r="AF66" s="336">
        <f t="shared" si="98"/>
        <v>3.8309006376242453E-2</v>
      </c>
      <c r="AG66" s="336">
        <f t="shared" si="98"/>
        <v>3.8441557403472576E-2</v>
      </c>
      <c r="AH66" s="336">
        <f t="shared" si="98"/>
        <v>3.8564608624209282E-2</v>
      </c>
      <c r="AI66" s="336">
        <f t="shared" si="98"/>
        <v>3.8670921768003484E-2</v>
      </c>
      <c r="AJ66" s="336">
        <f t="shared" si="98"/>
        <v>3.8800292975381498E-2</v>
      </c>
      <c r="AK66" s="336">
        <f t="shared" si="98"/>
        <v>3.8932880288900684E-2</v>
      </c>
      <c r="AL66" s="336">
        <f t="shared" si="98"/>
        <v>3.9027594397279437E-2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9.2781777672010013E-2</v>
      </c>
      <c r="N67" s="336">
        <f t="shared" si="99"/>
        <v>8.8142772137382974E-2</v>
      </c>
      <c r="O67" s="336">
        <f t="shared" si="99"/>
        <v>9.1269040185201822E-2</v>
      </c>
      <c r="P67" s="336">
        <f t="shared" si="99"/>
        <v>8.8616716203113288E-2</v>
      </c>
      <c r="Q67" s="336">
        <f t="shared" si="99"/>
        <v>8.9996522639449766E-2</v>
      </c>
      <c r="R67" s="336">
        <f t="shared" si="99"/>
        <v>9.0346994135263051E-2</v>
      </c>
      <c r="S67" s="336">
        <f t="shared" si="99"/>
        <v>9.1085325401681946E-2</v>
      </c>
      <c r="T67" s="336">
        <f t="shared" si="99"/>
        <v>9.0830047419215992E-2</v>
      </c>
      <c r="U67" s="336">
        <f t="shared" si="99"/>
        <v>8.9550821968173169E-2</v>
      </c>
      <c r="V67" s="336">
        <f t="shared" si="99"/>
        <v>9.113709339739294E-2</v>
      </c>
      <c r="W67" s="336">
        <f t="shared" si="99"/>
        <v>9.2602355293240776E-2</v>
      </c>
      <c r="X67" s="336">
        <f t="shared" si="99"/>
        <v>9.1742147254338574E-2</v>
      </c>
      <c r="Y67" s="336">
        <f t="shared" si="99"/>
        <v>9.1866996688671668E-2</v>
      </c>
      <c r="Z67" s="336">
        <f t="shared" si="99"/>
        <v>9.1796484856251956E-2</v>
      </c>
      <c r="AA67" s="336">
        <f t="shared" si="99"/>
        <v>9.1764460539377646E-2</v>
      </c>
      <c r="AB67" s="336">
        <f t="shared" si="99"/>
        <v>9.1798534747465244E-2</v>
      </c>
      <c r="AC67" s="336">
        <f t="shared" si="99"/>
        <v>9.1832209540834417E-2</v>
      </c>
      <c r="AD67" s="336">
        <f t="shared" si="99"/>
        <v>9.1881616471344713E-2</v>
      </c>
      <c r="AE67" s="336">
        <f t="shared" ref="AE67:AL67" si="100">AE20/AE$49</f>
        <v>9.191283900148764E-2</v>
      </c>
      <c r="AF67" s="336">
        <f t="shared" si="100"/>
        <v>9.1934157064038707E-2</v>
      </c>
      <c r="AG67" s="336">
        <f t="shared" si="100"/>
        <v>9.1952060611468753E-2</v>
      </c>
      <c r="AH67" s="336">
        <f t="shared" si="100"/>
        <v>9.1958150893557328E-2</v>
      </c>
      <c r="AI67" s="336">
        <f t="shared" si="100"/>
        <v>9.1968102063340648E-2</v>
      </c>
      <c r="AJ67" s="336">
        <f t="shared" si="100"/>
        <v>9.193708805678763E-2</v>
      </c>
      <c r="AK67" s="336">
        <f t="shared" si="100"/>
        <v>9.1866146166321189E-2</v>
      </c>
      <c r="AL67" s="336">
        <f t="shared" si="100"/>
        <v>9.1810295823832447E-2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9.998464561903575E-2</v>
      </c>
      <c r="N69" s="337">
        <f t="shared" si="101"/>
        <v>9.8431364941806265E-2</v>
      </c>
      <c r="O69" s="337">
        <f t="shared" si="101"/>
        <v>9.6339006922276829E-2</v>
      </c>
      <c r="P69" s="337">
        <f t="shared" si="101"/>
        <v>9.233841915257468E-2</v>
      </c>
      <c r="Q69" s="337">
        <f t="shared" si="101"/>
        <v>9.0235893254201324E-2</v>
      </c>
      <c r="R69" s="337">
        <f t="shared" si="101"/>
        <v>9.0086826295236899E-2</v>
      </c>
      <c r="S69" s="337">
        <f t="shared" si="101"/>
        <v>8.4878571945301656E-2</v>
      </c>
      <c r="T69" s="337">
        <f t="shared" si="101"/>
        <v>8.6748689008917398E-2</v>
      </c>
      <c r="U69" s="337">
        <f t="shared" si="101"/>
        <v>8.3818876972428943E-2</v>
      </c>
      <c r="V69" s="337">
        <f t="shared" si="101"/>
        <v>8.1272478050492661E-2</v>
      </c>
      <c r="W69" s="337">
        <f t="shared" si="101"/>
        <v>8.2736006811956919E-2</v>
      </c>
      <c r="X69" s="337">
        <f t="shared" si="101"/>
        <v>8.4936006751933205E-2</v>
      </c>
      <c r="Y69" s="337">
        <f t="shared" si="101"/>
        <v>8.3499080461416547E-2</v>
      </c>
      <c r="Z69" s="337">
        <f t="shared" si="101"/>
        <v>8.2167000168461637E-2</v>
      </c>
      <c r="AA69" s="337">
        <f t="shared" si="101"/>
        <v>8.0851422849801138E-2</v>
      </c>
      <c r="AB69" s="337">
        <f t="shared" si="101"/>
        <v>7.9729084409856252E-2</v>
      </c>
      <c r="AC69" s="337">
        <f t="shared" si="101"/>
        <v>7.8749697878537805E-2</v>
      </c>
      <c r="AD69" s="337">
        <f t="shared" si="101"/>
        <v>7.7910290411064106E-2</v>
      </c>
      <c r="AE69" s="337">
        <f t="shared" ref="AE69:AL69" si="102">AE22/AE$49</f>
        <v>7.7148676497046292E-2</v>
      </c>
      <c r="AF69" s="337">
        <f t="shared" si="102"/>
        <v>7.6427527069717185E-2</v>
      </c>
      <c r="AG69" s="337">
        <f t="shared" si="102"/>
        <v>7.5657816921852375E-2</v>
      </c>
      <c r="AH69" s="337">
        <f t="shared" si="102"/>
        <v>7.4869368810517992E-2</v>
      </c>
      <c r="AI69" s="337">
        <f t="shared" si="102"/>
        <v>7.4057852451689429E-2</v>
      </c>
      <c r="AJ69" s="337">
        <f t="shared" si="102"/>
        <v>7.3314803044052426E-2</v>
      </c>
      <c r="AK69" s="337">
        <f t="shared" si="102"/>
        <v>7.2715048064800517E-2</v>
      </c>
      <c r="AL69" s="337">
        <f t="shared" si="102"/>
        <v>7.1683386043252043E-2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7.5755832789421509E-2</v>
      </c>
      <c r="N70" s="336">
        <f t="shared" si="103"/>
        <v>7.6358876084095861E-2</v>
      </c>
      <c r="O70" s="336">
        <f t="shared" si="103"/>
        <v>7.5421680308669456E-2</v>
      </c>
      <c r="P70" s="336">
        <f t="shared" si="103"/>
        <v>7.1435226217163514E-2</v>
      </c>
      <c r="Q70" s="336">
        <f t="shared" si="103"/>
        <v>7.0501949728644042E-2</v>
      </c>
      <c r="R70" s="336">
        <f t="shared" si="103"/>
        <v>7.1805224849751145E-2</v>
      </c>
      <c r="S70" s="336">
        <f t="shared" si="103"/>
        <v>6.7577296407359821E-2</v>
      </c>
      <c r="T70" s="336">
        <f t="shared" si="103"/>
        <v>6.9279891262543303E-2</v>
      </c>
      <c r="U70" s="336">
        <f t="shared" si="103"/>
        <v>6.6596542110132273E-2</v>
      </c>
      <c r="V70" s="336">
        <f t="shared" si="103"/>
        <v>6.5661732534775377E-2</v>
      </c>
      <c r="W70" s="336">
        <f t="shared" si="103"/>
        <v>6.7823014440815704E-2</v>
      </c>
      <c r="X70" s="336">
        <f t="shared" si="103"/>
        <v>7.0256417003633317E-2</v>
      </c>
      <c r="Y70" s="336">
        <f t="shared" si="103"/>
        <v>6.9408129702846835E-2</v>
      </c>
      <c r="Z70" s="336">
        <f t="shared" si="103"/>
        <v>6.8606513129799623E-2</v>
      </c>
      <c r="AA70" s="336">
        <f t="shared" si="103"/>
        <v>6.7779164813611389E-2</v>
      </c>
      <c r="AB70" s="336">
        <f t="shared" si="103"/>
        <v>6.6971315999438397E-2</v>
      </c>
      <c r="AC70" s="336">
        <f t="shared" si="103"/>
        <v>6.6208456960958367E-2</v>
      </c>
      <c r="AD70" s="336">
        <f t="shared" si="103"/>
        <v>6.5549229398778303E-2</v>
      </c>
      <c r="AE70" s="336">
        <f t="shared" ref="AE70:AL70" si="104">AE23/AE$49</f>
        <v>6.500559462357515E-2</v>
      </c>
      <c r="AF70" s="336">
        <f t="shared" si="104"/>
        <v>6.444252258391707E-2</v>
      </c>
      <c r="AG70" s="336">
        <f t="shared" si="104"/>
        <v>6.3871790876333184E-2</v>
      </c>
      <c r="AH70" s="336">
        <f t="shared" si="104"/>
        <v>6.3276715613107354E-2</v>
      </c>
      <c r="AI70" s="336">
        <f t="shared" si="104"/>
        <v>6.2725223588437212E-2</v>
      </c>
      <c r="AJ70" s="336">
        <f t="shared" si="104"/>
        <v>6.2215422653374881E-2</v>
      </c>
      <c r="AK70" s="336">
        <f t="shared" si="104"/>
        <v>6.1723492506283749E-2</v>
      </c>
      <c r="AL70" s="336">
        <f t="shared" si="104"/>
        <v>6.1260998585594889E-2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2.4228812829614244E-2</v>
      </c>
      <c r="N71" s="336">
        <f t="shared" si="105"/>
        <v>2.20724888577104E-2</v>
      </c>
      <c r="O71" s="336">
        <f t="shared" si="105"/>
        <v>2.0917326613607373E-2</v>
      </c>
      <c r="P71" s="336">
        <f t="shared" si="105"/>
        <v>2.0903192935411177E-2</v>
      </c>
      <c r="Q71" s="336">
        <f t="shared" si="105"/>
        <v>1.9733943525557292E-2</v>
      </c>
      <c r="R71" s="336">
        <f t="shared" si="105"/>
        <v>1.8281601445485757E-2</v>
      </c>
      <c r="S71" s="336">
        <f t="shared" si="105"/>
        <v>1.7301275537941842E-2</v>
      </c>
      <c r="T71" s="336">
        <f t="shared" si="105"/>
        <v>1.7468797746374099E-2</v>
      </c>
      <c r="U71" s="336">
        <f t="shared" si="105"/>
        <v>1.7222334862296677E-2</v>
      </c>
      <c r="V71" s="336">
        <f t="shared" si="105"/>
        <v>1.5610745515717291E-2</v>
      </c>
      <c r="W71" s="336">
        <f t="shared" si="105"/>
        <v>1.4912992371141213E-2</v>
      </c>
      <c r="X71" s="336">
        <f t="shared" si="105"/>
        <v>1.4679589748299885E-2</v>
      </c>
      <c r="Y71" s="336">
        <f t="shared" si="105"/>
        <v>1.409095075856971E-2</v>
      </c>
      <c r="Z71" s="336">
        <f t="shared" si="105"/>
        <v>1.3560487038662009E-2</v>
      </c>
      <c r="AA71" s="336">
        <f t="shared" si="105"/>
        <v>1.307225803618974E-2</v>
      </c>
      <c r="AB71" s="336">
        <f t="shared" si="105"/>
        <v>1.2757768410417864E-2</v>
      </c>
      <c r="AC71" s="336">
        <f t="shared" si="105"/>
        <v>1.2541240917579442E-2</v>
      </c>
      <c r="AD71" s="336">
        <f t="shared" si="105"/>
        <v>1.2361061012285804E-2</v>
      </c>
      <c r="AE71" s="336">
        <f t="shared" ref="AE71:AL71" si="106">AE24/AE$49</f>
        <v>1.2143081873471137E-2</v>
      </c>
      <c r="AF71" s="336">
        <f t="shared" si="106"/>
        <v>1.1985004485800114E-2</v>
      </c>
      <c r="AG71" s="336">
        <f t="shared" si="106"/>
        <v>1.1786026045519201E-2</v>
      </c>
      <c r="AH71" s="336">
        <f t="shared" si="106"/>
        <v>1.1592653197410633E-2</v>
      </c>
      <c r="AI71" s="336">
        <f t="shared" si="106"/>
        <v>1.1332628863252219E-2</v>
      </c>
      <c r="AJ71" s="336">
        <f t="shared" si="106"/>
        <v>1.1099380390677541E-2</v>
      </c>
      <c r="AK71" s="336">
        <f t="shared" si="106"/>
        <v>1.0991555558516773E-2</v>
      </c>
      <c r="AL71" s="336">
        <f t="shared" si="106"/>
        <v>1.042238745765716E-2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7.3523455986735084E-2</v>
      </c>
      <c r="N73" s="337">
        <f t="shared" si="107"/>
        <v>7.3489262961100088E-2</v>
      </c>
      <c r="O73" s="337">
        <f t="shared" si="107"/>
        <v>7.3987078218867949E-2</v>
      </c>
      <c r="P73" s="337">
        <f t="shared" si="107"/>
        <v>7.69915536919904E-2</v>
      </c>
      <c r="Q73" s="337">
        <f t="shared" si="107"/>
        <v>7.7452897177766156E-2</v>
      </c>
      <c r="R73" s="337">
        <f t="shared" si="107"/>
        <v>7.8574787294290474E-2</v>
      </c>
      <c r="S73" s="337">
        <f t="shared" si="107"/>
        <v>7.6823295028955754E-2</v>
      </c>
      <c r="T73" s="337">
        <f t="shared" si="107"/>
        <v>7.6766390848734475E-2</v>
      </c>
      <c r="U73" s="337">
        <f t="shared" si="107"/>
        <v>7.1679746740935982E-2</v>
      </c>
      <c r="V73" s="337">
        <f t="shared" si="107"/>
        <v>7.1035464453219649E-2</v>
      </c>
      <c r="W73" s="337">
        <f t="shared" si="107"/>
        <v>6.0804453864280496E-2</v>
      </c>
      <c r="X73" s="337">
        <f t="shared" si="107"/>
        <v>6.1729886235866852E-2</v>
      </c>
      <c r="Y73" s="337">
        <f t="shared" si="107"/>
        <v>6.1798425591896813E-2</v>
      </c>
      <c r="Z73" s="337">
        <f t="shared" si="107"/>
        <v>6.2221738665244442E-2</v>
      </c>
      <c r="AA73" s="337">
        <f t="shared" si="107"/>
        <v>6.2493281294018273E-2</v>
      </c>
      <c r="AB73" s="337">
        <f t="shared" si="107"/>
        <v>6.249470189292522E-2</v>
      </c>
      <c r="AC73" s="337">
        <f t="shared" si="107"/>
        <v>6.249717416725345E-2</v>
      </c>
      <c r="AD73" s="337">
        <f t="shared" si="107"/>
        <v>6.2574858939211053E-2</v>
      </c>
      <c r="AE73" s="337">
        <f t="shared" ref="AE73:AL73" si="108">AE26/AE$49</f>
        <v>6.257496254091495E-2</v>
      </c>
      <c r="AF73" s="337">
        <f t="shared" si="108"/>
        <v>6.2557907148067679E-2</v>
      </c>
      <c r="AG73" s="337">
        <f t="shared" si="108"/>
        <v>6.2548533086145108E-2</v>
      </c>
      <c r="AH73" s="337">
        <f t="shared" si="108"/>
        <v>6.2523872372232059E-2</v>
      </c>
      <c r="AI73" s="337">
        <f t="shared" si="108"/>
        <v>6.2483176730382749E-2</v>
      </c>
      <c r="AJ73" s="337">
        <f t="shared" si="108"/>
        <v>6.2430606687549364E-2</v>
      </c>
      <c r="AK73" s="337">
        <f t="shared" si="108"/>
        <v>6.230899318998858E-2</v>
      </c>
      <c r="AL73" s="337">
        <f t="shared" si="108"/>
        <v>6.230273041489464E-2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4.2422715261633149E-3</v>
      </c>
      <c r="N74" s="336">
        <f t="shared" si="109"/>
        <v>3.9896617799427365E-3</v>
      </c>
      <c r="O74" s="336">
        <f t="shared" si="109"/>
        <v>4.1648236972829733E-3</v>
      </c>
      <c r="P74" s="336">
        <f t="shared" si="109"/>
        <v>4.4810261126708327E-3</v>
      </c>
      <c r="Q74" s="336">
        <f t="shared" si="109"/>
        <v>4.6521565813962776E-3</v>
      </c>
      <c r="R74" s="336">
        <f t="shared" si="109"/>
        <v>4.7150134871215164E-3</v>
      </c>
      <c r="S74" s="336">
        <f t="shared" si="109"/>
        <v>4.8522253780801149E-3</v>
      </c>
      <c r="T74" s="336">
        <f t="shared" si="109"/>
        <v>4.1883533804685184E-3</v>
      </c>
      <c r="U74" s="336">
        <f t="shared" si="109"/>
        <v>3.9691063466103889E-3</v>
      </c>
      <c r="V74" s="336">
        <f t="shared" si="109"/>
        <v>4.4307336060860772E-3</v>
      </c>
      <c r="W74" s="336">
        <f t="shared" si="109"/>
        <v>4.2575635372414204E-3</v>
      </c>
      <c r="X74" s="336">
        <f t="shared" si="109"/>
        <v>4.0644439700910154E-3</v>
      </c>
      <c r="Y74" s="336">
        <f t="shared" si="109"/>
        <v>4.1137123291851794E-3</v>
      </c>
      <c r="Z74" s="336">
        <f t="shared" si="109"/>
        <v>4.1665359255090581E-3</v>
      </c>
      <c r="AA74" s="336">
        <f t="shared" si="109"/>
        <v>4.2199929502916862E-3</v>
      </c>
      <c r="AB74" s="336">
        <f t="shared" si="109"/>
        <v>4.2779220075130214E-3</v>
      </c>
      <c r="AC74" s="336">
        <f t="shared" si="109"/>
        <v>4.3377206912073567E-3</v>
      </c>
      <c r="AD74" s="336">
        <f t="shared" si="109"/>
        <v>4.400790235475547E-3</v>
      </c>
      <c r="AE74" s="336">
        <f t="shared" ref="AE74:AL74" si="110">AE27/AE$49</f>
        <v>4.4565372641148871E-3</v>
      </c>
      <c r="AF74" s="336">
        <f t="shared" si="110"/>
        <v>4.5093936507119787E-3</v>
      </c>
      <c r="AG74" s="336">
        <f t="shared" si="110"/>
        <v>4.5558540740024958E-3</v>
      </c>
      <c r="AH74" s="336">
        <f t="shared" si="110"/>
        <v>4.6144599709779278E-3</v>
      </c>
      <c r="AI74" s="336">
        <f t="shared" si="110"/>
        <v>4.6736045387032864E-3</v>
      </c>
      <c r="AJ74" s="336">
        <f t="shared" si="110"/>
        <v>4.7331732655703836E-3</v>
      </c>
      <c r="AK74" s="336">
        <f t="shared" si="110"/>
        <v>4.7934646985150686E-3</v>
      </c>
      <c r="AL74" s="336">
        <f t="shared" si="110"/>
        <v>4.8570846207846453E-3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2.1280994460553551E-2</v>
      </c>
      <c r="N75" s="336">
        <f t="shared" si="111"/>
        <v>2.188966334983717E-2</v>
      </c>
      <c r="O75" s="336">
        <f t="shared" si="111"/>
        <v>2.1077979609478145E-2</v>
      </c>
      <c r="P75" s="336">
        <f t="shared" si="111"/>
        <v>2.139613046571389E-2</v>
      </c>
      <c r="Q75" s="336">
        <f t="shared" si="111"/>
        <v>2.1992321323045409E-2</v>
      </c>
      <c r="R75" s="336">
        <f t="shared" si="111"/>
        <v>2.1494425296221455E-2</v>
      </c>
      <c r="S75" s="336">
        <f t="shared" si="111"/>
        <v>2.1653529931355359E-2</v>
      </c>
      <c r="T75" s="336">
        <f t="shared" si="111"/>
        <v>2.1485379640381944E-2</v>
      </c>
      <c r="U75" s="336">
        <f t="shared" si="111"/>
        <v>2.0325599334413257E-2</v>
      </c>
      <c r="V75" s="336">
        <f t="shared" si="111"/>
        <v>2.1147365690130412E-2</v>
      </c>
      <c r="W75" s="336">
        <f t="shared" si="111"/>
        <v>1.8605349010068713E-2</v>
      </c>
      <c r="X75" s="336">
        <f t="shared" si="111"/>
        <v>1.8891501280538851E-2</v>
      </c>
      <c r="Y75" s="336">
        <f t="shared" si="111"/>
        <v>1.8810333994841433E-2</v>
      </c>
      <c r="Z75" s="336">
        <f t="shared" si="111"/>
        <v>1.8797211426414811E-2</v>
      </c>
      <c r="AA75" s="336">
        <f t="shared" si="111"/>
        <v>1.8736857759804815E-2</v>
      </c>
      <c r="AB75" s="336">
        <f t="shared" si="111"/>
        <v>1.8598466916304707E-2</v>
      </c>
      <c r="AC75" s="336">
        <f t="shared" si="111"/>
        <v>1.84393767326738E-2</v>
      </c>
      <c r="AD75" s="336">
        <f t="shared" si="111"/>
        <v>1.8276166495173114E-2</v>
      </c>
      <c r="AE75" s="336">
        <f t="shared" ref="AE75:AL75" si="112">AE28/AE$49</f>
        <v>1.8123189956805077E-2</v>
      </c>
      <c r="AF75" s="336">
        <f t="shared" si="112"/>
        <v>1.7969166626281743E-2</v>
      </c>
      <c r="AG75" s="336">
        <f t="shared" si="112"/>
        <v>1.7829234471777086E-2</v>
      </c>
      <c r="AH75" s="336">
        <f t="shared" si="112"/>
        <v>1.7687651131194262E-2</v>
      </c>
      <c r="AI75" s="336">
        <f t="shared" si="112"/>
        <v>1.7541770693091693E-2</v>
      </c>
      <c r="AJ75" s="336">
        <f t="shared" si="112"/>
        <v>1.7393404120170243E-2</v>
      </c>
      <c r="AK75" s="336">
        <f t="shared" si="112"/>
        <v>1.7246550394323545E-2</v>
      </c>
      <c r="AL75" s="336">
        <f t="shared" si="112"/>
        <v>1.7108314481015918E-2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2.662040781375313E-2</v>
      </c>
      <c r="N76" s="336">
        <f t="shared" si="113"/>
        <v>2.6516955179754956E-2</v>
      </c>
      <c r="O76" s="336">
        <f t="shared" si="113"/>
        <v>2.6300649358978859E-2</v>
      </c>
      <c r="P76" s="336">
        <f t="shared" si="113"/>
        <v>2.903853754822085E-2</v>
      </c>
      <c r="Q76" s="336">
        <f t="shared" si="113"/>
        <v>2.7605633138882531E-2</v>
      </c>
      <c r="R76" s="336">
        <f t="shared" si="113"/>
        <v>2.9243136842483402E-2</v>
      </c>
      <c r="S76" s="336">
        <f t="shared" si="113"/>
        <v>2.7825274069686393E-2</v>
      </c>
      <c r="T76" s="336">
        <f t="shared" si="113"/>
        <v>2.8552446687976157E-2</v>
      </c>
      <c r="U76" s="336">
        <f t="shared" si="113"/>
        <v>2.498051691807739E-2</v>
      </c>
      <c r="V76" s="336">
        <f t="shared" si="113"/>
        <v>2.3874518898941592E-2</v>
      </c>
      <c r="W76" s="336">
        <f t="shared" si="113"/>
        <v>1.8959225231535076E-2</v>
      </c>
      <c r="X76" s="336">
        <f t="shared" si="113"/>
        <v>1.9317668007322587E-2</v>
      </c>
      <c r="Y76" s="336">
        <f t="shared" si="113"/>
        <v>1.9355436056438708E-2</v>
      </c>
      <c r="Z76" s="336">
        <f t="shared" si="113"/>
        <v>1.9598925120535075E-2</v>
      </c>
      <c r="AA76" s="336">
        <f t="shared" si="113"/>
        <v>1.9766701807410827E-2</v>
      </c>
      <c r="AB76" s="336">
        <f t="shared" si="113"/>
        <v>1.9789560428961222E-2</v>
      </c>
      <c r="AC76" s="336">
        <f t="shared" si="113"/>
        <v>1.982054747061076E-2</v>
      </c>
      <c r="AD76" s="336">
        <f t="shared" si="113"/>
        <v>1.9844610804206745E-2</v>
      </c>
      <c r="AE76" s="336">
        <f t="shared" ref="AE76:AL76" si="114">AE29/AE$49</f>
        <v>1.9843352308997624E-2</v>
      </c>
      <c r="AF76" s="336">
        <f t="shared" si="114"/>
        <v>1.9841049400615932E-2</v>
      </c>
      <c r="AG76" s="336">
        <f t="shared" si="114"/>
        <v>1.9851014652327421E-2</v>
      </c>
      <c r="AH76" s="336">
        <f t="shared" si="114"/>
        <v>1.9858031253856455E-2</v>
      </c>
      <c r="AI76" s="336">
        <f t="shared" si="114"/>
        <v>1.9859092422261002E-2</v>
      </c>
      <c r="AJ76" s="336">
        <f t="shared" si="114"/>
        <v>1.9855046479555882E-2</v>
      </c>
      <c r="AK76" s="336">
        <f t="shared" si="114"/>
        <v>1.9848772077928848E-2</v>
      </c>
      <c r="AL76" s="336">
        <f t="shared" si="114"/>
        <v>1.9840636826995127E-2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2.1379782186265087E-2</v>
      </c>
      <c r="N77" s="336">
        <f t="shared" si="115"/>
        <v>2.1092982651565229E-2</v>
      </c>
      <c r="O77" s="336">
        <f t="shared" si="115"/>
        <v>2.2443625553127962E-2</v>
      </c>
      <c r="P77" s="336">
        <f t="shared" si="115"/>
        <v>2.2075859565384832E-2</v>
      </c>
      <c r="Q77" s="336">
        <f t="shared" si="115"/>
        <v>2.3202786134441936E-2</v>
      </c>
      <c r="R77" s="336">
        <f t="shared" si="115"/>
        <v>2.3122211668464097E-2</v>
      </c>
      <c r="S77" s="336">
        <f t="shared" si="115"/>
        <v>2.2492265649833882E-2</v>
      </c>
      <c r="T77" s="336">
        <f t="shared" si="115"/>
        <v>2.2540211139907864E-2</v>
      </c>
      <c r="U77" s="336">
        <f t="shared" si="115"/>
        <v>2.2404524141834952E-2</v>
      </c>
      <c r="V77" s="336">
        <f t="shared" si="115"/>
        <v>2.1582846258061568E-2</v>
      </c>
      <c r="W77" s="336">
        <f t="shared" si="115"/>
        <v>1.898231608543529E-2</v>
      </c>
      <c r="X77" s="336">
        <f t="shared" si="115"/>
        <v>1.9456272977914409E-2</v>
      </c>
      <c r="Y77" s="336">
        <f t="shared" si="115"/>
        <v>1.9518943211431491E-2</v>
      </c>
      <c r="Z77" s="336">
        <f t="shared" si="115"/>
        <v>1.9659066192785499E-2</v>
      </c>
      <c r="AA77" s="336">
        <f t="shared" si="115"/>
        <v>1.9769728776510939E-2</v>
      </c>
      <c r="AB77" s="336">
        <f t="shared" si="115"/>
        <v>1.9828752540146277E-2</v>
      </c>
      <c r="AC77" s="336">
        <f t="shared" si="115"/>
        <v>1.9899529272761535E-2</v>
      </c>
      <c r="AD77" s="336">
        <f t="shared" si="115"/>
        <v>2.0053291404355644E-2</v>
      </c>
      <c r="AE77" s="336">
        <f t="shared" ref="AE77:AL77" si="116">AE30/AE$49</f>
        <v>2.0151883010997362E-2</v>
      </c>
      <c r="AF77" s="336">
        <f t="shared" si="116"/>
        <v>2.0238297470458015E-2</v>
      </c>
      <c r="AG77" s="336">
        <f t="shared" si="116"/>
        <v>2.0312429888038105E-2</v>
      </c>
      <c r="AH77" s="336">
        <f t="shared" si="116"/>
        <v>2.0363730016203414E-2</v>
      </c>
      <c r="AI77" s="336">
        <f t="shared" si="116"/>
        <v>2.0408709076326761E-2</v>
      </c>
      <c r="AJ77" s="336">
        <f t="shared" si="116"/>
        <v>2.0448982822252857E-2</v>
      </c>
      <c r="AK77" s="336">
        <f t="shared" si="116"/>
        <v>2.0420206019221114E-2</v>
      </c>
      <c r="AL77" s="336">
        <f t="shared" si="116"/>
        <v>2.0496694486098949E-2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6.6747095645612597E-2</v>
      </c>
      <c r="N79" s="337">
        <f t="shared" si="117"/>
        <v>6.5432261446051757E-2</v>
      </c>
      <c r="O79" s="337">
        <f t="shared" si="117"/>
        <v>6.2832719989317484E-2</v>
      </c>
      <c r="P79" s="337">
        <f t="shared" si="117"/>
        <v>6.668410267183221E-2</v>
      </c>
      <c r="Q79" s="337">
        <f t="shared" si="117"/>
        <v>6.5129181471605957E-2</v>
      </c>
      <c r="R79" s="337">
        <f t="shared" si="117"/>
        <v>6.4402551801853281E-2</v>
      </c>
      <c r="S79" s="337">
        <f t="shared" si="117"/>
        <v>6.5870398410872971E-2</v>
      </c>
      <c r="T79" s="337">
        <f t="shared" si="117"/>
        <v>6.533280557287699E-2</v>
      </c>
      <c r="U79" s="337">
        <f t="shared" si="117"/>
        <v>6.2528454245555698E-2</v>
      </c>
      <c r="V79" s="337">
        <f t="shared" si="117"/>
        <v>6.3655025760138512E-2</v>
      </c>
      <c r="W79" s="337">
        <f t="shared" si="117"/>
        <v>6.0212949684513482E-2</v>
      </c>
      <c r="X79" s="337">
        <f t="shared" si="117"/>
        <v>5.9537548083019497E-2</v>
      </c>
      <c r="Y79" s="337">
        <f t="shared" si="117"/>
        <v>5.9633867854535415E-2</v>
      </c>
      <c r="Z79" s="337">
        <f t="shared" si="117"/>
        <v>5.9599338497958551E-2</v>
      </c>
      <c r="AA79" s="337">
        <f t="shared" si="117"/>
        <v>5.9625511815133606E-2</v>
      </c>
      <c r="AB79" s="337">
        <f t="shared" si="117"/>
        <v>5.9653099305775094E-2</v>
      </c>
      <c r="AC79" s="337">
        <f t="shared" si="117"/>
        <v>5.9676953066331355E-2</v>
      </c>
      <c r="AD79" s="337">
        <f t="shared" si="117"/>
        <v>5.9702864290055717E-2</v>
      </c>
      <c r="AE79" s="337">
        <f t="shared" ref="AE79:AL79" si="118">AE32/AE$49</f>
        <v>5.9746134988915373E-2</v>
      </c>
      <c r="AF79" s="337">
        <f t="shared" si="118"/>
        <v>5.9749644569453884E-2</v>
      </c>
      <c r="AG79" s="337">
        <f t="shared" si="118"/>
        <v>5.9759554826296364E-2</v>
      </c>
      <c r="AH79" s="337">
        <f t="shared" si="118"/>
        <v>5.9777406615259418E-2</v>
      </c>
      <c r="AI79" s="337">
        <f t="shared" si="118"/>
        <v>5.9797185902528853E-2</v>
      </c>
      <c r="AJ79" s="337">
        <f t="shared" si="118"/>
        <v>5.9818130224048256E-2</v>
      </c>
      <c r="AK79" s="337">
        <f t="shared" si="118"/>
        <v>5.9862046646176344E-2</v>
      </c>
      <c r="AL79" s="337">
        <f t="shared" si="118"/>
        <v>5.9925705385154432E-2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4.6389379193429371E-2</v>
      </c>
      <c r="N80" s="336">
        <f t="shared" si="119"/>
        <v>4.4837015962224731E-2</v>
      </c>
      <c r="O80" s="336">
        <f t="shared" si="119"/>
        <v>4.3235731966821643E-2</v>
      </c>
      <c r="P80" s="336">
        <f t="shared" si="119"/>
        <v>4.598852957271176E-2</v>
      </c>
      <c r="Q80" s="336">
        <f t="shared" si="119"/>
        <v>4.6237090093412085E-2</v>
      </c>
      <c r="R80" s="336">
        <f t="shared" si="119"/>
        <v>4.5367946815124252E-2</v>
      </c>
      <c r="S80" s="336">
        <f t="shared" si="119"/>
        <v>4.6915337234321085E-2</v>
      </c>
      <c r="T80" s="336">
        <f t="shared" si="119"/>
        <v>4.6237537586243292E-2</v>
      </c>
      <c r="U80" s="336">
        <f t="shared" si="119"/>
        <v>4.5193579440113471E-2</v>
      </c>
      <c r="V80" s="336">
        <f t="shared" si="119"/>
        <v>4.4341611616234497E-2</v>
      </c>
      <c r="W80" s="336">
        <f t="shared" si="119"/>
        <v>4.2288238464695795E-2</v>
      </c>
      <c r="X80" s="336">
        <f t="shared" si="119"/>
        <v>4.2922310460606287E-2</v>
      </c>
      <c r="Y80" s="336">
        <f t="shared" si="119"/>
        <v>4.2889663077268811E-2</v>
      </c>
      <c r="Z80" s="336">
        <f t="shared" si="119"/>
        <v>4.2841065268751484E-2</v>
      </c>
      <c r="AA80" s="336">
        <f t="shared" si="119"/>
        <v>4.2864729566050142E-2</v>
      </c>
      <c r="AB80" s="336">
        <f t="shared" si="119"/>
        <v>4.2881100942087795E-2</v>
      </c>
      <c r="AC80" s="336">
        <f t="shared" si="119"/>
        <v>4.2891275116690615E-2</v>
      </c>
      <c r="AD80" s="336">
        <f t="shared" si="119"/>
        <v>4.2896809969690426E-2</v>
      </c>
      <c r="AE80" s="336">
        <f t="shared" ref="AE80:AL80" si="120">AE33/AE$49</f>
        <v>4.2907380102035562E-2</v>
      </c>
      <c r="AF80" s="336">
        <f t="shared" si="120"/>
        <v>4.2892442954339929E-2</v>
      </c>
      <c r="AG80" s="336">
        <f t="shared" si="120"/>
        <v>4.2881047480776063E-2</v>
      </c>
      <c r="AH80" s="336">
        <f t="shared" si="120"/>
        <v>4.2875341221078597E-2</v>
      </c>
      <c r="AI80" s="336">
        <f t="shared" si="120"/>
        <v>4.2866019406737156E-2</v>
      </c>
      <c r="AJ80" s="336">
        <f t="shared" si="120"/>
        <v>4.285747239633967E-2</v>
      </c>
      <c r="AK80" s="336">
        <f t="shared" si="120"/>
        <v>4.2870914787596179E-2</v>
      </c>
      <c r="AL80" s="336">
        <f t="shared" si="120"/>
        <v>4.2884444143060779E-2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1.8685169949848677E-2</v>
      </c>
      <c r="N81" s="336">
        <f t="shared" si="121"/>
        <v>1.9364720810157731E-2</v>
      </c>
      <c r="O81" s="336">
        <f t="shared" si="121"/>
        <v>1.8401298530112548E-2</v>
      </c>
      <c r="P81" s="336">
        <f t="shared" si="121"/>
        <v>1.9614220845401389E-2</v>
      </c>
      <c r="Q81" s="336">
        <f t="shared" si="121"/>
        <v>1.7721811802405032E-2</v>
      </c>
      <c r="R81" s="336">
        <f t="shared" si="121"/>
        <v>1.7961363306801485E-2</v>
      </c>
      <c r="S81" s="336">
        <f t="shared" si="121"/>
        <v>1.8039082339117992E-2</v>
      </c>
      <c r="T81" s="336">
        <f t="shared" si="121"/>
        <v>1.8136512730212537E-2</v>
      </c>
      <c r="U81" s="336">
        <f t="shared" si="121"/>
        <v>1.6406823507243446E-2</v>
      </c>
      <c r="V81" s="336">
        <f t="shared" si="121"/>
        <v>1.8407655719524296E-2</v>
      </c>
      <c r="W81" s="336">
        <f t="shared" si="121"/>
        <v>1.681056015265486E-2</v>
      </c>
      <c r="X81" s="336">
        <f t="shared" si="121"/>
        <v>1.5787999091351292E-2</v>
      </c>
      <c r="Y81" s="336">
        <f t="shared" si="121"/>
        <v>1.5915382461957311E-2</v>
      </c>
      <c r="Z81" s="336">
        <f t="shared" si="121"/>
        <v>1.5928366585170214E-2</v>
      </c>
      <c r="AA81" s="336">
        <f t="shared" si="121"/>
        <v>1.5930033146041186E-2</v>
      </c>
      <c r="AB81" s="336">
        <f t="shared" si="121"/>
        <v>1.594232653591721E-2</v>
      </c>
      <c r="AC81" s="336">
        <f t="shared" si="121"/>
        <v>1.5955461392611427E-2</v>
      </c>
      <c r="AD81" s="336">
        <f t="shared" si="121"/>
        <v>1.5975720188057436E-2</v>
      </c>
      <c r="AE81" s="336">
        <f t="shared" ref="AE81:AL81" si="122">AE34/AE$49</f>
        <v>1.6006226807095042E-2</v>
      </c>
      <c r="AF81" s="336">
        <f t="shared" si="122"/>
        <v>1.6025822794678193E-2</v>
      </c>
      <c r="AG81" s="336">
        <f t="shared" si="122"/>
        <v>1.6045245530321488E-2</v>
      </c>
      <c r="AH81" s="336">
        <f t="shared" si="122"/>
        <v>1.6066673695239207E-2</v>
      </c>
      <c r="AI81" s="336">
        <f t="shared" si="122"/>
        <v>1.6092520467736519E-2</v>
      </c>
      <c r="AJ81" s="336">
        <f t="shared" si="122"/>
        <v>1.6121053543954485E-2</v>
      </c>
      <c r="AK81" s="336">
        <f t="shared" si="122"/>
        <v>1.6147408040145264E-2</v>
      </c>
      <c r="AL81" s="336">
        <f t="shared" si="122"/>
        <v>1.6196940452362609E-2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1.6725465023345553E-3</v>
      </c>
      <c r="N82" s="336">
        <f t="shared" si="123"/>
        <v>1.2305246736693046E-3</v>
      </c>
      <c r="O82" s="336">
        <f t="shared" si="123"/>
        <v>1.19568949238328E-3</v>
      </c>
      <c r="P82" s="336">
        <f t="shared" si="123"/>
        <v>1.0813522537190647E-3</v>
      </c>
      <c r="Q82" s="336">
        <f t="shared" si="123"/>
        <v>1.1702795757888528E-3</v>
      </c>
      <c r="R82" s="336">
        <f t="shared" si="123"/>
        <v>1.0732416799275452E-3</v>
      </c>
      <c r="S82" s="336">
        <f t="shared" si="123"/>
        <v>9.1597883743390598E-4</v>
      </c>
      <c r="T82" s="336">
        <f t="shared" si="123"/>
        <v>9.5875525642115757E-4</v>
      </c>
      <c r="U82" s="336">
        <f t="shared" si="123"/>
        <v>9.2805129819878559E-4</v>
      </c>
      <c r="V82" s="336">
        <f t="shared" si="123"/>
        <v>9.0575842437972082E-4</v>
      </c>
      <c r="W82" s="336">
        <f t="shared" si="123"/>
        <v>1.1141510671628292E-3</v>
      </c>
      <c r="X82" s="336">
        <f t="shared" si="123"/>
        <v>8.2723853106191395E-4</v>
      </c>
      <c r="Y82" s="336">
        <f t="shared" si="123"/>
        <v>8.2882231530929549E-4</v>
      </c>
      <c r="Z82" s="336">
        <f t="shared" si="123"/>
        <v>8.2990664403686653E-4</v>
      </c>
      <c r="AA82" s="336">
        <f t="shared" si="123"/>
        <v>8.3074910304228031E-4</v>
      </c>
      <c r="AB82" s="336">
        <f t="shared" si="123"/>
        <v>8.2967182777009686E-4</v>
      </c>
      <c r="AC82" s="336">
        <f t="shared" si="123"/>
        <v>8.3021655702930901E-4</v>
      </c>
      <c r="AD82" s="336">
        <f t="shared" si="123"/>
        <v>8.3033413230785321E-4</v>
      </c>
      <c r="AE82" s="336">
        <f t="shared" ref="AE82:AL82" si="124">AE35/AE$49</f>
        <v>8.3252807978476714E-4</v>
      </c>
      <c r="AF82" s="336">
        <f t="shared" si="124"/>
        <v>8.3137882043575939E-4</v>
      </c>
      <c r="AG82" s="336">
        <f t="shared" si="124"/>
        <v>8.3326181519881358E-4</v>
      </c>
      <c r="AH82" s="336">
        <f t="shared" si="124"/>
        <v>8.3539169894160999E-4</v>
      </c>
      <c r="AI82" s="336">
        <f t="shared" si="124"/>
        <v>8.3864602805518412E-4</v>
      </c>
      <c r="AJ82" s="336">
        <f t="shared" si="124"/>
        <v>8.396042837540954E-4</v>
      </c>
      <c r="AK82" s="336">
        <f t="shared" si="124"/>
        <v>8.4372381843490535E-4</v>
      </c>
      <c r="AL82" s="336">
        <f t="shared" si="124"/>
        <v>8.4432078973104474E-4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7.2488071812680188E-2</v>
      </c>
      <c r="N84" s="337">
        <f t="shared" si="125"/>
        <v>7.3432574968648121E-2</v>
      </c>
      <c r="O84" s="337">
        <f t="shared" si="125"/>
        <v>7.5607591460565324E-2</v>
      </c>
      <c r="P84" s="337">
        <f t="shared" si="125"/>
        <v>7.1852602678035643E-2</v>
      </c>
      <c r="Q84" s="337">
        <f t="shared" si="125"/>
        <v>6.9219029327395501E-2</v>
      </c>
      <c r="R84" s="337">
        <f t="shared" si="125"/>
        <v>7.0959885384780291E-2</v>
      </c>
      <c r="S84" s="337">
        <f t="shared" si="125"/>
        <v>6.671967871892695E-2</v>
      </c>
      <c r="T84" s="337">
        <f t="shared" si="125"/>
        <v>6.5694101657168172E-2</v>
      </c>
      <c r="U84" s="337">
        <f t="shared" si="125"/>
        <v>6.6492435450129367E-2</v>
      </c>
      <c r="V84" s="337">
        <f t="shared" si="125"/>
        <v>6.1649763133313787E-2</v>
      </c>
      <c r="W84" s="337">
        <f t="shared" si="125"/>
        <v>6.095985307257612E-2</v>
      </c>
      <c r="X84" s="337">
        <f t="shared" si="125"/>
        <v>6.0830340469022207E-2</v>
      </c>
      <c r="Y84" s="337">
        <f t="shared" si="125"/>
        <v>6.0292649729509026E-2</v>
      </c>
      <c r="Z84" s="337">
        <f t="shared" si="125"/>
        <v>5.9958430237158224E-2</v>
      </c>
      <c r="AA84" s="337">
        <f t="shared" si="125"/>
        <v>5.9634254319932453E-2</v>
      </c>
      <c r="AB84" s="337">
        <f t="shared" si="125"/>
        <v>5.9349236459600122E-2</v>
      </c>
      <c r="AC84" s="337">
        <f t="shared" si="125"/>
        <v>5.9038444148864215E-2</v>
      </c>
      <c r="AD84" s="337">
        <f t="shared" si="125"/>
        <v>5.8761279477324263E-2</v>
      </c>
      <c r="AE84" s="337">
        <f t="shared" ref="AE84:AL84" si="126">AE37/AE$49</f>
        <v>5.8494778409141884E-2</v>
      </c>
      <c r="AF84" s="337">
        <f t="shared" si="126"/>
        <v>5.8228259113837069E-2</v>
      </c>
      <c r="AG84" s="337">
        <f t="shared" si="126"/>
        <v>5.7946811972864797E-2</v>
      </c>
      <c r="AH84" s="337">
        <f t="shared" si="126"/>
        <v>5.7675741233200427E-2</v>
      </c>
      <c r="AI84" s="337">
        <f t="shared" si="126"/>
        <v>5.7400071614293856E-2</v>
      </c>
      <c r="AJ84" s="337">
        <f t="shared" si="126"/>
        <v>5.7127424579237064E-2</v>
      </c>
      <c r="AK84" s="337">
        <f t="shared" si="126"/>
        <v>5.6838135484865826E-2</v>
      </c>
      <c r="AL84" s="337">
        <f t="shared" si="126"/>
        <v>5.6550733094269785E-2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5.7821477064656547E-2</v>
      </c>
      <c r="N85" s="336">
        <f t="shared" si="127"/>
        <v>5.8964662252830306E-2</v>
      </c>
      <c r="O85" s="336">
        <f t="shared" si="127"/>
        <v>6.1459845368147713E-2</v>
      </c>
      <c r="P85" s="336">
        <f t="shared" si="127"/>
        <v>5.7906657952345737E-2</v>
      </c>
      <c r="Q85" s="336">
        <f t="shared" si="127"/>
        <v>5.6234812971511047E-2</v>
      </c>
      <c r="R85" s="336">
        <f t="shared" si="127"/>
        <v>5.6946792541985355E-2</v>
      </c>
      <c r="S85" s="336">
        <f t="shared" si="127"/>
        <v>5.3575655111136523E-2</v>
      </c>
      <c r="T85" s="336">
        <f t="shared" si="127"/>
        <v>5.1562919122692244E-2</v>
      </c>
      <c r="U85" s="336">
        <f t="shared" si="127"/>
        <v>5.2117756007358247E-2</v>
      </c>
      <c r="V85" s="336">
        <f t="shared" si="127"/>
        <v>4.7509611946756417E-2</v>
      </c>
      <c r="W85" s="336">
        <f t="shared" si="127"/>
        <v>4.6729569413397613E-2</v>
      </c>
      <c r="X85" s="336">
        <f t="shared" si="127"/>
        <v>4.5789370283421733E-2</v>
      </c>
      <c r="Y85" s="336">
        <f t="shared" si="127"/>
        <v>4.5217836749721879E-2</v>
      </c>
      <c r="Z85" s="336">
        <f t="shared" si="127"/>
        <v>4.484349500720218E-2</v>
      </c>
      <c r="AA85" s="336">
        <f t="shared" si="127"/>
        <v>4.4476390892922539E-2</v>
      </c>
      <c r="AB85" s="336">
        <f t="shared" si="127"/>
        <v>4.4139129088766875E-2</v>
      </c>
      <c r="AC85" s="336">
        <f t="shared" si="127"/>
        <v>4.3781015104160263E-2</v>
      </c>
      <c r="AD85" s="336">
        <f t="shared" si="127"/>
        <v>4.3476657803963002E-2</v>
      </c>
      <c r="AE85" s="336">
        <f t="shared" ref="AE85:AL85" si="128">AE38/AE$49</f>
        <v>4.3191476823516914E-2</v>
      </c>
      <c r="AF85" s="336">
        <f t="shared" si="128"/>
        <v>4.290323821808173E-2</v>
      </c>
      <c r="AG85" s="336">
        <f t="shared" si="128"/>
        <v>4.2604502198192236E-2</v>
      </c>
      <c r="AH85" s="336">
        <f t="shared" si="128"/>
        <v>4.2313245105173529E-2</v>
      </c>
      <c r="AI85" s="336">
        <f t="shared" si="128"/>
        <v>4.2022261749224521E-2</v>
      </c>
      <c r="AJ85" s="336">
        <f t="shared" si="128"/>
        <v>4.1732407727005628E-2</v>
      </c>
      <c r="AK85" s="336">
        <f t="shared" si="128"/>
        <v>4.1434627996173007E-2</v>
      </c>
      <c r="AL85" s="336">
        <f t="shared" si="128"/>
        <v>4.1129940566062138E-2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1.4666594748023646E-2</v>
      </c>
      <c r="N86" s="336">
        <f t="shared" si="129"/>
        <v>1.4467912715817823E-2</v>
      </c>
      <c r="O86" s="336">
        <f t="shared" si="129"/>
        <v>1.4147746092417604E-2</v>
      </c>
      <c r="P86" s="336">
        <f t="shared" si="129"/>
        <v>1.3945944725689908E-2</v>
      </c>
      <c r="Q86" s="336">
        <f t="shared" si="129"/>
        <v>1.2984216355884462E-2</v>
      </c>
      <c r="R86" s="336">
        <f t="shared" si="129"/>
        <v>1.4013092842794932E-2</v>
      </c>
      <c r="S86" s="336">
        <f t="shared" si="129"/>
        <v>1.314402360779043E-2</v>
      </c>
      <c r="T86" s="336">
        <f t="shared" si="129"/>
        <v>1.4131182534475917E-2</v>
      </c>
      <c r="U86" s="336">
        <f t="shared" si="129"/>
        <v>1.4374679442771114E-2</v>
      </c>
      <c r="V86" s="336">
        <f t="shared" si="129"/>
        <v>1.4140151186557369E-2</v>
      </c>
      <c r="W86" s="336">
        <f t="shared" si="129"/>
        <v>1.4230283659178512E-2</v>
      </c>
      <c r="X86" s="336">
        <f t="shared" si="129"/>
        <v>1.5040970185600466E-2</v>
      </c>
      <c r="Y86" s="336">
        <f t="shared" si="129"/>
        <v>1.5074812979787144E-2</v>
      </c>
      <c r="Z86" s="336">
        <f t="shared" si="129"/>
        <v>1.5114935229956038E-2</v>
      </c>
      <c r="AA86" s="336">
        <f t="shared" si="129"/>
        <v>1.5157863427009912E-2</v>
      </c>
      <c r="AB86" s="336">
        <f t="shared" si="129"/>
        <v>1.5210107370833241E-2</v>
      </c>
      <c r="AC86" s="336">
        <f t="shared" si="129"/>
        <v>1.525742904470395E-2</v>
      </c>
      <c r="AD86" s="336">
        <f t="shared" si="129"/>
        <v>1.5284621673361261E-2</v>
      </c>
      <c r="AE86" s="336">
        <f t="shared" ref="AE86:AL86" si="130">AE39/AE$49</f>
        <v>1.530330158562497E-2</v>
      </c>
      <c r="AF86" s="336">
        <f t="shared" si="130"/>
        <v>1.532502089575534E-2</v>
      </c>
      <c r="AG86" s="336">
        <f t="shared" si="130"/>
        <v>1.5342309774672562E-2</v>
      </c>
      <c r="AH86" s="336">
        <f t="shared" si="130"/>
        <v>1.5362496128026898E-2</v>
      </c>
      <c r="AI86" s="336">
        <f t="shared" si="130"/>
        <v>1.5377809865069326E-2</v>
      </c>
      <c r="AJ86" s="336">
        <f t="shared" si="130"/>
        <v>1.5395016852231439E-2</v>
      </c>
      <c r="AK86" s="336">
        <f t="shared" si="130"/>
        <v>1.5403507488692828E-2</v>
      </c>
      <c r="AL86" s="336">
        <f t="shared" si="130"/>
        <v>1.5420792528207638E-2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3.9533642823924305E-2</v>
      </c>
      <c r="N88" s="337">
        <f t="shared" si="131"/>
        <v>3.9924530167020925E-2</v>
      </c>
      <c r="O88" s="337">
        <f t="shared" si="131"/>
        <v>3.9139652527573995E-2</v>
      </c>
      <c r="P88" s="337">
        <f t="shared" si="131"/>
        <v>3.8670445823584226E-2</v>
      </c>
      <c r="Q88" s="337">
        <f t="shared" si="131"/>
        <v>3.947175562675654E-2</v>
      </c>
      <c r="R88" s="337">
        <f t="shared" si="131"/>
        <v>3.9027733005163268E-2</v>
      </c>
      <c r="S88" s="337">
        <f t="shared" si="131"/>
        <v>3.9952562411272943E-2</v>
      </c>
      <c r="T88" s="337">
        <f t="shared" si="131"/>
        <v>4.1140111193190089E-2</v>
      </c>
      <c r="U88" s="337">
        <f t="shared" si="131"/>
        <v>3.8725048999662844E-2</v>
      </c>
      <c r="V88" s="337">
        <f t="shared" si="131"/>
        <v>4.0237685052298383E-2</v>
      </c>
      <c r="W88" s="337">
        <f t="shared" si="131"/>
        <v>3.6185456483326273E-2</v>
      </c>
      <c r="X88" s="337">
        <f t="shared" si="131"/>
        <v>3.7964111705040202E-2</v>
      </c>
      <c r="Y88" s="337">
        <f t="shared" si="131"/>
        <v>3.7983095093145555E-2</v>
      </c>
      <c r="Z88" s="337">
        <f t="shared" si="131"/>
        <v>3.7853805791583421E-2</v>
      </c>
      <c r="AA88" s="337">
        <f t="shared" si="131"/>
        <v>3.7645298887569477E-2</v>
      </c>
      <c r="AB88" s="337">
        <f t="shared" si="131"/>
        <v>3.7383945949334856E-2</v>
      </c>
      <c r="AC88" s="337">
        <f t="shared" si="131"/>
        <v>3.7131428693065877E-2</v>
      </c>
      <c r="AD88" s="337">
        <f t="shared" si="131"/>
        <v>3.688413517492687E-2</v>
      </c>
      <c r="AE88" s="337">
        <f t="shared" ref="AE88:AL88" si="132">AE41/AE$49</f>
        <v>3.664914051112541E-2</v>
      </c>
      <c r="AF88" s="337">
        <f t="shared" si="132"/>
        <v>3.6416075948595181E-2</v>
      </c>
      <c r="AG88" s="337">
        <f t="shared" si="132"/>
        <v>3.6187964422807625E-2</v>
      </c>
      <c r="AH88" s="337">
        <f t="shared" si="132"/>
        <v>3.5961716654676998E-2</v>
      </c>
      <c r="AI88" s="337">
        <f t="shared" si="132"/>
        <v>3.5749228538782658E-2</v>
      </c>
      <c r="AJ88" s="337">
        <f t="shared" si="132"/>
        <v>3.5543979706957787E-2</v>
      </c>
      <c r="AK88" s="337">
        <f t="shared" si="132"/>
        <v>3.5335425233845731E-2</v>
      </c>
      <c r="AL88" s="337">
        <f t="shared" si="132"/>
        <v>3.5124400806722571E-2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6.7903352808717206E-3</v>
      </c>
      <c r="N89" s="336">
        <f t="shared" si="133"/>
        <v>6.046003905424706E-3</v>
      </c>
      <c r="O89" s="336">
        <f t="shared" si="133"/>
        <v>6.3260376130697127E-3</v>
      </c>
      <c r="P89" s="336">
        <f t="shared" si="133"/>
        <v>6.3257531674683178E-3</v>
      </c>
      <c r="Q89" s="336">
        <f t="shared" si="133"/>
        <v>6.2182960282078413E-3</v>
      </c>
      <c r="R89" s="336">
        <f t="shared" si="133"/>
        <v>6.3528422787591243E-3</v>
      </c>
      <c r="S89" s="336">
        <f t="shared" si="133"/>
        <v>6.0061242718209918E-3</v>
      </c>
      <c r="T89" s="336">
        <f t="shared" si="133"/>
        <v>6.1351872470488764E-3</v>
      </c>
      <c r="U89" s="336">
        <f t="shared" si="133"/>
        <v>6.3863352817327907E-3</v>
      </c>
      <c r="V89" s="336">
        <f t="shared" si="133"/>
        <v>5.6858891836426466E-3</v>
      </c>
      <c r="W89" s="336">
        <f t="shared" si="133"/>
        <v>5.2684247929299993E-3</v>
      </c>
      <c r="X89" s="336">
        <f t="shared" si="133"/>
        <v>5.7554731102324036E-3</v>
      </c>
      <c r="Y89" s="336">
        <f t="shared" si="133"/>
        <v>5.6579151309974181E-3</v>
      </c>
      <c r="Z89" s="336">
        <f t="shared" si="133"/>
        <v>5.6392943330660274E-3</v>
      </c>
      <c r="AA89" s="336">
        <f t="shared" si="133"/>
        <v>5.6196151887799549E-3</v>
      </c>
      <c r="AB89" s="336">
        <f t="shared" si="133"/>
        <v>5.5949845237624717E-3</v>
      </c>
      <c r="AC89" s="336">
        <f t="shared" si="133"/>
        <v>5.5753457765658834E-3</v>
      </c>
      <c r="AD89" s="336">
        <f t="shared" si="133"/>
        <v>5.5537440236215086E-3</v>
      </c>
      <c r="AE89" s="336">
        <f t="shared" ref="AE89:AL89" si="134">AE42/AE$49</f>
        <v>5.5436081590917435E-3</v>
      </c>
      <c r="AF89" s="336">
        <f t="shared" si="134"/>
        <v>5.5439299654779671E-3</v>
      </c>
      <c r="AG89" s="336">
        <f t="shared" si="134"/>
        <v>5.5503645728083931E-3</v>
      </c>
      <c r="AH89" s="336">
        <f t="shared" si="134"/>
        <v>5.5574163755465131E-3</v>
      </c>
      <c r="AI89" s="336">
        <f t="shared" si="134"/>
        <v>5.581839347031544E-3</v>
      </c>
      <c r="AJ89" s="336">
        <f t="shared" si="134"/>
        <v>5.6102049893816579E-3</v>
      </c>
      <c r="AK89" s="336">
        <f t="shared" si="134"/>
        <v>5.6323344566821835E-3</v>
      </c>
      <c r="AL89" s="336">
        <f t="shared" si="134"/>
        <v>5.65941532951414E-3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3.2743307543052581E-2</v>
      </c>
      <c r="N90" s="336">
        <f t="shared" si="135"/>
        <v>3.3878526261596216E-2</v>
      </c>
      <c r="O90" s="336">
        <f t="shared" si="135"/>
        <v>3.2813614914504283E-2</v>
      </c>
      <c r="P90" s="336">
        <f t="shared" si="135"/>
        <v>3.2344692656115906E-2</v>
      </c>
      <c r="Q90" s="336">
        <f t="shared" si="135"/>
        <v>3.3253459598548696E-2</v>
      </c>
      <c r="R90" s="336">
        <f t="shared" si="135"/>
        <v>3.2674890726404143E-2</v>
      </c>
      <c r="S90" s="336">
        <f t="shared" si="135"/>
        <v>3.3946438139451952E-2</v>
      </c>
      <c r="T90" s="336">
        <f t="shared" si="135"/>
        <v>3.5004923946141214E-2</v>
      </c>
      <c r="U90" s="336">
        <f t="shared" si="135"/>
        <v>3.2338713717930054E-2</v>
      </c>
      <c r="V90" s="336">
        <f t="shared" si="135"/>
        <v>3.4551795868655734E-2</v>
      </c>
      <c r="W90" s="336">
        <f t="shared" si="135"/>
        <v>3.0917031690396272E-2</v>
      </c>
      <c r="X90" s="336">
        <f t="shared" si="135"/>
        <v>3.2208638594807798E-2</v>
      </c>
      <c r="Y90" s="336">
        <f t="shared" si="135"/>
        <v>3.2325179962148134E-2</v>
      </c>
      <c r="Z90" s="336">
        <f t="shared" si="135"/>
        <v>3.2214511458517392E-2</v>
      </c>
      <c r="AA90" s="336">
        <f t="shared" si="135"/>
        <v>3.2025683698789525E-2</v>
      </c>
      <c r="AB90" s="336">
        <f t="shared" si="135"/>
        <v>3.178896142557238E-2</v>
      </c>
      <c r="AC90" s="336">
        <f t="shared" si="135"/>
        <v>3.1556082916499993E-2</v>
      </c>
      <c r="AD90" s="336">
        <f t="shared" si="135"/>
        <v>3.1330391151305356E-2</v>
      </c>
      <c r="AE90" s="336">
        <f t="shared" ref="AE90:AL90" si="136">AE43/AE$49</f>
        <v>3.1105532352033661E-2</v>
      </c>
      <c r="AF90" s="336">
        <f t="shared" si="136"/>
        <v>3.0872145983117213E-2</v>
      </c>
      <c r="AG90" s="336">
        <f t="shared" si="136"/>
        <v>3.0637599849999229E-2</v>
      </c>
      <c r="AH90" s="336">
        <f t="shared" si="136"/>
        <v>3.0404300279130485E-2</v>
      </c>
      <c r="AI90" s="336">
        <f t="shared" si="136"/>
        <v>3.0167389191751118E-2</v>
      </c>
      <c r="AJ90" s="336">
        <f t="shared" si="136"/>
        <v>2.9933774717576134E-2</v>
      </c>
      <c r="AK90" s="336">
        <f t="shared" si="136"/>
        <v>2.9703090777163543E-2</v>
      </c>
      <c r="AL90" s="336">
        <f t="shared" si="136"/>
        <v>2.9464985477208428E-2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0.10799734530755631</v>
      </c>
      <c r="N92" s="337">
        <f t="shared" si="137"/>
        <v>0.10231016558376875</v>
      </c>
      <c r="O92" s="337">
        <f t="shared" si="137"/>
        <v>9.9671275763935224E-2</v>
      </c>
      <c r="P92" s="337">
        <f t="shared" si="137"/>
        <v>0.10193864760499879</v>
      </c>
      <c r="Q92" s="337">
        <f t="shared" si="137"/>
        <v>9.9161456578277518E-2</v>
      </c>
      <c r="R92" s="337">
        <f t="shared" si="137"/>
        <v>9.7935275662838495E-2</v>
      </c>
      <c r="S92" s="337">
        <f t="shared" si="137"/>
        <v>9.5678267376323414E-2</v>
      </c>
      <c r="T92" s="337">
        <f t="shared" si="137"/>
        <v>9.3542422436022635E-2</v>
      </c>
      <c r="U92" s="337">
        <f t="shared" si="137"/>
        <v>9.3654284028840809E-2</v>
      </c>
      <c r="V92" s="337">
        <f t="shared" si="137"/>
        <v>9.5588611079338831E-2</v>
      </c>
      <c r="W92" s="337">
        <f t="shared" si="137"/>
        <v>8.7970140935720323E-2</v>
      </c>
      <c r="X92" s="337">
        <f t="shared" si="137"/>
        <v>8.674258494590513E-2</v>
      </c>
      <c r="Y92" s="337">
        <f t="shared" si="137"/>
        <v>8.5834839249114808E-2</v>
      </c>
      <c r="Z92" s="337">
        <f t="shared" si="137"/>
        <v>8.5368780886808771E-2</v>
      </c>
      <c r="AA92" s="337">
        <f t="shared" si="137"/>
        <v>8.4928051886077036E-2</v>
      </c>
      <c r="AB92" s="337">
        <f t="shared" si="137"/>
        <v>8.4414633746573889E-2</v>
      </c>
      <c r="AC92" s="337">
        <f t="shared" si="137"/>
        <v>8.3871762733336463E-2</v>
      </c>
      <c r="AD92" s="337">
        <f t="shared" si="137"/>
        <v>8.3357481978524509E-2</v>
      </c>
      <c r="AE92" s="337">
        <f t="shared" ref="AE92:AL92" si="138">AE45/AE$49</f>
        <v>8.2918279805699574E-2</v>
      </c>
      <c r="AF92" s="337">
        <f t="shared" si="138"/>
        <v>8.2471584274801002E-2</v>
      </c>
      <c r="AG92" s="337">
        <f t="shared" si="138"/>
        <v>8.203850126203098E-2</v>
      </c>
      <c r="AH92" s="337">
        <f t="shared" si="138"/>
        <v>8.1613039960581182E-2</v>
      </c>
      <c r="AI92" s="337">
        <f t="shared" si="138"/>
        <v>8.1172375344832376E-2</v>
      </c>
      <c r="AJ92" s="337">
        <f t="shared" si="138"/>
        <v>8.0697537689273319E-2</v>
      </c>
      <c r="AK92" s="337">
        <f t="shared" si="138"/>
        <v>8.0240695829911932E-2</v>
      </c>
      <c r="AL92" s="337">
        <f t="shared" si="138"/>
        <v>7.9833728401832796E-2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8.7391276748620527E-3</v>
      </c>
      <c r="N93" s="336">
        <f t="shared" si="139"/>
        <v>8.2659165381996878E-3</v>
      </c>
      <c r="O93" s="336">
        <f t="shared" si="139"/>
        <v>8.2859362653728025E-3</v>
      </c>
      <c r="P93" s="336">
        <f t="shared" si="139"/>
        <v>7.7394074965938999E-3</v>
      </c>
      <c r="Q93" s="336">
        <f t="shared" si="139"/>
        <v>8.1088001052121196E-3</v>
      </c>
      <c r="R93" s="336">
        <f t="shared" si="139"/>
        <v>7.9098711621862581E-3</v>
      </c>
      <c r="S93" s="336">
        <f t="shared" si="139"/>
        <v>7.5606969623835093E-3</v>
      </c>
      <c r="T93" s="336">
        <f t="shared" si="139"/>
        <v>6.9513898813160805E-3</v>
      </c>
      <c r="U93" s="336">
        <f t="shared" si="139"/>
        <v>6.9477238245544198E-3</v>
      </c>
      <c r="V93" s="336">
        <f t="shared" si="139"/>
        <v>6.6962211341931744E-3</v>
      </c>
      <c r="W93" s="336">
        <f t="shared" si="139"/>
        <v>5.9965150824992765E-3</v>
      </c>
      <c r="X93" s="336">
        <f t="shared" si="139"/>
        <v>1.0972714314958486E-2</v>
      </c>
      <c r="Y93" s="336">
        <f t="shared" si="139"/>
        <v>1.0988383632231643E-2</v>
      </c>
      <c r="Z93" s="336">
        <f t="shared" si="139"/>
        <v>1.1079186531189167E-2</v>
      </c>
      <c r="AA93" s="336">
        <f t="shared" si="139"/>
        <v>1.116444981788715E-2</v>
      </c>
      <c r="AB93" s="336">
        <f t="shared" si="139"/>
        <v>1.1239468119375345E-2</v>
      </c>
      <c r="AC93" s="336">
        <f t="shared" si="139"/>
        <v>1.1307089574995455E-2</v>
      </c>
      <c r="AD93" s="336">
        <f t="shared" si="139"/>
        <v>1.1369743731174504E-2</v>
      </c>
      <c r="AE93" s="336">
        <f t="shared" ref="AE93:AL93" si="140">AE46/AE$49</f>
        <v>1.145191281584528E-2</v>
      </c>
      <c r="AF93" s="336">
        <f t="shared" si="140"/>
        <v>1.1537361536481E-2</v>
      </c>
      <c r="AG93" s="336">
        <f t="shared" si="140"/>
        <v>1.1619932277473434E-2</v>
      </c>
      <c r="AH93" s="336">
        <f t="shared" si="140"/>
        <v>1.1704774667352813E-2</v>
      </c>
      <c r="AI93" s="336">
        <f t="shared" si="140"/>
        <v>1.1780255712395294E-2</v>
      </c>
      <c r="AJ93" s="336">
        <f t="shared" si="140"/>
        <v>1.184643188572081E-2</v>
      </c>
      <c r="AK93" s="336">
        <f t="shared" si="140"/>
        <v>1.1920835986575217E-2</v>
      </c>
      <c r="AL93" s="336">
        <f t="shared" si="140"/>
        <v>1.1992693925838471E-2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9.9258217632694254E-2</v>
      </c>
      <c r="N94" s="336">
        <f t="shared" si="141"/>
        <v>9.4044249045569059E-2</v>
      </c>
      <c r="O94" s="336">
        <f t="shared" si="141"/>
        <v>9.1385339498562437E-2</v>
      </c>
      <c r="P94" s="336">
        <f t="shared" si="141"/>
        <v>9.4199240108404886E-2</v>
      </c>
      <c r="Q94" s="336">
        <f t="shared" si="141"/>
        <v>9.1052656473065402E-2</v>
      </c>
      <c r="R94" s="336">
        <f t="shared" si="141"/>
        <v>9.0025404500652245E-2</v>
      </c>
      <c r="S94" s="336">
        <f t="shared" si="141"/>
        <v>8.8117570413939889E-2</v>
      </c>
      <c r="T94" s="336">
        <f t="shared" si="141"/>
        <v>8.6591032554706557E-2</v>
      </c>
      <c r="U94" s="336">
        <f t="shared" si="141"/>
        <v>8.6706560204286381E-2</v>
      </c>
      <c r="V94" s="336">
        <f t="shared" si="141"/>
        <v>8.8892389945145658E-2</v>
      </c>
      <c r="W94" s="336">
        <f t="shared" si="141"/>
        <v>8.1973625853221044E-2</v>
      </c>
      <c r="X94" s="336">
        <f t="shared" si="141"/>
        <v>7.5769870630946631E-2</v>
      </c>
      <c r="Y94" s="336">
        <f t="shared" si="141"/>
        <v>7.4846455616883162E-2</v>
      </c>
      <c r="Z94" s="336">
        <f t="shared" si="141"/>
        <v>7.4289594355619604E-2</v>
      </c>
      <c r="AA94" s="336">
        <f t="shared" si="141"/>
        <v>7.3763602068189882E-2</v>
      </c>
      <c r="AB94" s="336">
        <f t="shared" si="141"/>
        <v>7.3175165627198557E-2</v>
      </c>
      <c r="AC94" s="336">
        <f t="shared" si="141"/>
        <v>7.2564673158341017E-2</v>
      </c>
      <c r="AD94" s="336">
        <f t="shared" si="141"/>
        <v>7.1987738247349997E-2</v>
      </c>
      <c r="AE94" s="336">
        <f t="shared" ref="AE94:AL94" si="142">AE47/AE$49</f>
        <v>7.1466366989854299E-2</v>
      </c>
      <c r="AF94" s="336">
        <f t="shared" si="142"/>
        <v>7.0934222738319994E-2</v>
      </c>
      <c r="AG94" s="336">
        <f t="shared" si="142"/>
        <v>7.0418568984557561E-2</v>
      </c>
      <c r="AH94" s="336">
        <f t="shared" si="142"/>
        <v>6.9908265293228355E-2</v>
      </c>
      <c r="AI94" s="336">
        <f t="shared" si="142"/>
        <v>6.9392119632437091E-2</v>
      </c>
      <c r="AJ94" s="336">
        <f t="shared" si="142"/>
        <v>6.8851105803552512E-2</v>
      </c>
      <c r="AK94" s="336">
        <f t="shared" si="142"/>
        <v>6.8319859843336717E-2</v>
      </c>
      <c r="AL94" s="336">
        <f t="shared" si="142"/>
        <v>6.7841034475994322E-2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London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London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London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London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London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London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London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London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London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London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London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London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London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98.407368375285614</v>
      </c>
      <c r="Y4" s="11">
        <f>'Occ T1'!D8-'Occ T1'!C8</f>
        <v>2.083119775076625</v>
      </c>
      <c r="Z4" s="11">
        <f>'Occ T1'!E8-'Occ T1'!D8</f>
        <v>-26.121397287693753</v>
      </c>
      <c r="AA4" s="11">
        <f>'Occ T1'!F8-'Occ T1'!E8</f>
        <v>53.195948762988564</v>
      </c>
      <c r="AB4" s="11">
        <f>'Occ T1'!D8-'Occ T1'!B8</f>
        <v>100.49048815036224</v>
      </c>
      <c r="AC4" s="11">
        <f>'Occ T1'!F8-'Occ T1'!D8</f>
        <v>27.074551475294811</v>
      </c>
    </row>
    <row r="5" spans="1:29" x14ac:dyDescent="0.2">
      <c r="W5" s="10" t="str">
        <f>name!E5</f>
        <v>Professional occupations</v>
      </c>
      <c r="X5" s="11">
        <f>'Occ T1'!C9-'Occ T1'!B9</f>
        <v>224.74307638333062</v>
      </c>
      <c r="Y5" s="11">
        <f>'Occ T1'!D9-'Occ T1'!C9</f>
        <v>75.036241759701397</v>
      </c>
      <c r="Z5" s="11">
        <f>'Occ T1'!E9-'Occ T1'!D9</f>
        <v>157.74262687980877</v>
      </c>
      <c r="AA5" s="11">
        <f>'Occ T1'!F9-'Occ T1'!E9</f>
        <v>166.52068083719109</v>
      </c>
      <c r="AB5" s="11">
        <f>'Occ T1'!D9-'Occ T1'!B9</f>
        <v>299.77931814303201</v>
      </c>
      <c r="AC5" s="11">
        <f>'Occ T1'!F9-'Occ T1'!D9</f>
        <v>324.26330771699986</v>
      </c>
    </row>
    <row r="6" spans="1:29" x14ac:dyDescent="0.2">
      <c r="W6" s="10" t="str">
        <f>name!E6</f>
        <v>Associate professional occupations</v>
      </c>
      <c r="X6" s="11">
        <f>'Occ T1'!C10-'Occ T1'!B10</f>
        <v>62.91996923814952</v>
      </c>
      <c r="Y6" s="11">
        <f>'Occ T1'!D10-'Occ T1'!C10</f>
        <v>49.764223747749156</v>
      </c>
      <c r="Z6" s="11">
        <f>'Occ T1'!E10-'Occ T1'!D10</f>
        <v>52.567250120254812</v>
      </c>
      <c r="AA6" s="11">
        <f>'Occ T1'!F10-'Occ T1'!E10</f>
        <v>80.216915044248935</v>
      </c>
      <c r="AB6" s="11">
        <f>'Occ T1'!D10-'Occ T1'!B10</f>
        <v>112.68419298589868</v>
      </c>
      <c r="AC6" s="11">
        <f>'Occ T1'!F10-'Occ T1'!D10</f>
        <v>132.78416516450375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-16.975777311465322</v>
      </c>
      <c r="Y7" s="11">
        <f>'Occ T1'!D11-'Occ T1'!C11</f>
        <v>6.0472345219704948</v>
      </c>
      <c r="Z7" s="11">
        <f>'Occ T1'!E11-'Occ T1'!D11</f>
        <v>1.4455356843627669</v>
      </c>
      <c r="AA7" s="11">
        <f>'Occ T1'!F11-'Occ T1'!E11</f>
        <v>-28.177988458996595</v>
      </c>
      <c r="AB7" s="11">
        <f>'Occ T1'!D11-'Occ T1'!B11</f>
        <v>-10.928542789494827</v>
      </c>
      <c r="AC7" s="11">
        <f>'Occ T1'!F11-'Occ T1'!D11</f>
        <v>-26.732452774633828</v>
      </c>
    </row>
    <row r="8" spans="1:29" x14ac:dyDescent="0.2">
      <c r="W8" s="10" t="str">
        <f>name!E8</f>
        <v>Skilled trades occupations</v>
      </c>
      <c r="X8" s="11">
        <f>'Occ T1'!C12-'Occ T1'!B12</f>
        <v>-13.918248297272271</v>
      </c>
      <c r="Y8" s="11">
        <f>'Occ T1'!D12-'Occ T1'!C12</f>
        <v>-63.113340431915788</v>
      </c>
      <c r="Z8" s="11">
        <f>'Occ T1'!E12-'Occ T1'!D12</f>
        <v>25.183322855053518</v>
      </c>
      <c r="AA8" s="11">
        <f>'Occ T1'!F12-'Occ T1'!E12</f>
        <v>17.570694315851426</v>
      </c>
      <c r="AB8" s="11">
        <f>'Occ T1'!D12-'Occ T1'!B12</f>
        <v>-77.031588729188059</v>
      </c>
      <c r="AC8" s="11">
        <f>'Occ T1'!F12-'Occ T1'!D12</f>
        <v>42.754017170904945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21.048423376920255</v>
      </c>
      <c r="Y9" s="11">
        <f>'Occ T1'!D13-'Occ T1'!C13</f>
        <v>-22.529744201216658</v>
      </c>
      <c r="Z9" s="11">
        <f>'Occ T1'!E13-'Occ T1'!D13</f>
        <v>11.123836212788945</v>
      </c>
      <c r="AA9" s="11">
        <f>'Occ T1'!F13-'Occ T1'!E13</f>
        <v>19.728299980725751</v>
      </c>
      <c r="AB9" s="11">
        <f>'Occ T1'!D13-'Occ T1'!B13</f>
        <v>-1.4813208242964038</v>
      </c>
      <c r="AC9" s="11">
        <f>'Occ T1'!F13-'Occ T1'!D13</f>
        <v>30.852136193514696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-27.515750558357126</v>
      </c>
      <c r="Y10" s="11">
        <f>'Occ T1'!D14-'Occ T1'!C14</f>
        <v>-6.109730166966699</v>
      </c>
      <c r="Z10" s="11">
        <f>'Occ T1'!E14-'Occ T1'!D14</f>
        <v>4.8060903374467898</v>
      </c>
      <c r="AA10" s="11">
        <f>'Occ T1'!F14-'Occ T1'!E14</f>
        <v>-0.28173893602183853</v>
      </c>
      <c r="AB10" s="11">
        <f>'Occ T1'!D14-'Occ T1'!B14</f>
        <v>-33.625480725323825</v>
      </c>
      <c r="AC10" s="11">
        <f>'Occ T1'!F14-'Occ T1'!D14</f>
        <v>4.5243514014249513</v>
      </c>
    </row>
    <row r="11" spans="1:29" x14ac:dyDescent="0.2">
      <c r="W11" s="10" t="str">
        <f>name!E11</f>
        <v>Process, plant and machine operatives</v>
      </c>
      <c r="X11" s="11">
        <f>'Occ T1'!C15-'Occ T1'!B15</f>
        <v>22.691507942863979</v>
      </c>
      <c r="Y11" s="11">
        <f>'Occ T1'!D15-'Occ T1'!C15</f>
        <v>-25.39207542773417</v>
      </c>
      <c r="Z11" s="11">
        <f>'Occ T1'!E15-'Occ T1'!D15</f>
        <v>16.17808708261984</v>
      </c>
      <c r="AA11" s="11">
        <f>'Occ T1'!F15-'Occ T1'!E15</f>
        <v>-3.399438054698436</v>
      </c>
      <c r="AB11" s="11">
        <f>'Occ T1'!D15-'Occ T1'!B15</f>
        <v>-2.7005674848701915</v>
      </c>
      <c r="AC11" s="11">
        <f>'Occ T1'!F15-'Occ T1'!D15</f>
        <v>12.778649027921404</v>
      </c>
    </row>
    <row r="12" spans="1:29" x14ac:dyDescent="0.2">
      <c r="W12" s="10" t="str">
        <f>name!E12</f>
        <v>Elementary occupations</v>
      </c>
      <c r="X12" s="11">
        <f>'Occ T1'!C16-'Occ T1'!B16</f>
        <v>24.778430850548716</v>
      </c>
      <c r="Y12" s="11">
        <f>'Occ T1'!D16-'Occ T1'!C16</f>
        <v>-48.388929576667124</v>
      </c>
      <c r="Z12" s="11">
        <f>'Occ T1'!E16-'Occ T1'!D16</f>
        <v>-0.67935188464275598</v>
      </c>
      <c r="AA12" s="11">
        <f>'Occ T1'!F16-'Occ T1'!E16</f>
        <v>-4.2953734912848631</v>
      </c>
      <c r="AB12" s="11">
        <f>'Occ T1'!D16-'Occ T1'!B16</f>
        <v>-23.610498726118408</v>
      </c>
      <c r="AC12" s="11">
        <f>'Occ T1'!F16-'Occ T1'!D16</f>
        <v>-4.9747253759276191</v>
      </c>
    </row>
    <row r="14" spans="1:29" x14ac:dyDescent="0.2">
      <c r="W14" s="10" t="str">
        <f>name!E3</f>
        <v>All occupations</v>
      </c>
      <c r="X14" s="11">
        <f>'Occ T1'!C18-'Occ T1'!B18</f>
        <v>396.17900000000282</v>
      </c>
      <c r="Y14" s="11">
        <f>'Occ T1'!D18-'Occ T1'!C18</f>
        <v>-32.603000000001884</v>
      </c>
      <c r="Z14" s="11">
        <f>'Occ T1'!E18-'Occ T1'!D18</f>
        <v>242.24599999999737</v>
      </c>
      <c r="AA14" s="11">
        <f>'Occ T1'!F18-'Occ T1'!E18</f>
        <v>301.07800000000589</v>
      </c>
      <c r="AB14" s="11">
        <f>'Occ T1'!D18-'Occ T1'!B18</f>
        <v>363.57600000000093</v>
      </c>
      <c r="AC14" s="11">
        <f>'Occ T1'!F18-'Occ T1'!D18</f>
        <v>543.32400000000325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300</v>
      </c>
      <c r="Y18">
        <f>MAX(X18,(X19*-1))</f>
        <v>300</v>
      </c>
      <c r="Z18">
        <f>IF(Y18&gt;1000,1000,IF(Y18&gt;500,500,IF(Y18&gt;100,100,IF(Y18&gt;40,20,10))))</f>
        <v>100</v>
      </c>
    </row>
    <row r="19" spans="23:26" x14ac:dyDescent="0.2">
      <c r="W19" s="83" t="s">
        <v>438</v>
      </c>
      <c r="X19">
        <f>FLOOR(MIN(X4:AA12),IF(MIN(X4:AA12)&gt;-100,10,IF(MIN(X4:AA12)&gt;-1000,100,1000)))</f>
        <v>-70</v>
      </c>
      <c r="Y19">
        <f>Y18*-1</f>
        <v>-300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London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27.074551475294811</v>
      </c>
      <c r="O3" s="11">
        <f>'Occ T1'!AB64</f>
        <v>23.096128111535506</v>
      </c>
      <c r="P3" s="11">
        <f>'Occ T1'!Q64</f>
        <v>3.9784233637602142</v>
      </c>
    </row>
    <row r="4" spans="1:16" x14ac:dyDescent="0.2">
      <c r="M4" s="10" t="str">
        <f>name!E5</f>
        <v>Professional occupations</v>
      </c>
      <c r="N4" s="11">
        <f>'Occ T1'!F65</f>
        <v>324.26330771699986</v>
      </c>
      <c r="O4" s="11">
        <f>'Occ T1'!AB65</f>
        <v>129.06359162452986</v>
      </c>
      <c r="P4" s="11">
        <f>'Occ T1'!Q65</f>
        <v>195.19971609246841</v>
      </c>
    </row>
    <row r="5" spans="1:16" x14ac:dyDescent="0.2">
      <c r="M5" s="10" t="str">
        <f>name!E6</f>
        <v>Associate professional occupations</v>
      </c>
      <c r="N5" s="11">
        <f>'Occ T1'!F66</f>
        <v>132.78416516450375</v>
      </c>
      <c r="O5" s="11">
        <f>'Occ T1'!AB66</f>
        <v>119.94539144739355</v>
      </c>
      <c r="P5" s="11">
        <f>'Occ T1'!Q66</f>
        <v>12.838773717109689</v>
      </c>
    </row>
    <row r="6" spans="1:16" x14ac:dyDescent="0.2">
      <c r="M6" s="10" t="str">
        <f>name!E7</f>
        <v>Administrative and secretarial occupations</v>
      </c>
      <c r="N6" s="11">
        <f>'Occ T1'!F67</f>
        <v>-26.732452774633828</v>
      </c>
      <c r="O6" s="11">
        <f>'Occ T1'!AB67</f>
        <v>-35.449080491462325</v>
      </c>
      <c r="P6" s="11">
        <f>'Occ T1'!Q67</f>
        <v>8.7166277168282704</v>
      </c>
    </row>
    <row r="7" spans="1:16" x14ac:dyDescent="0.2">
      <c r="M7" s="10" t="str">
        <f>name!E8</f>
        <v>Skilled trades occupations</v>
      </c>
      <c r="N7" s="11">
        <f>'Occ T1'!F68</f>
        <v>42.754017170904945</v>
      </c>
      <c r="O7" s="11">
        <f>'Occ T1'!AB68</f>
        <v>9.9678991348838863</v>
      </c>
      <c r="P7" s="11">
        <f>'Occ T1'!Q68</f>
        <v>32.786118036021037</v>
      </c>
    </row>
    <row r="8" spans="1:16" x14ac:dyDescent="0.2">
      <c r="M8" s="10" t="str">
        <f>name!E9</f>
        <v>Caring, leisure and other service occupations</v>
      </c>
      <c r="N8" s="11">
        <f>'Occ T1'!F69</f>
        <v>30.852136193514696</v>
      </c>
      <c r="O8" s="11">
        <f>'Occ T1'!AB69</f>
        <v>6.8373433220583308</v>
      </c>
      <c r="P8" s="11">
        <f>'Occ T1'!Q69</f>
        <v>24.014792871456521</v>
      </c>
    </row>
    <row r="9" spans="1:16" x14ac:dyDescent="0.2">
      <c r="M9" s="10" t="str">
        <f>name!E10</f>
        <v>Sales and customer service occupations</v>
      </c>
      <c r="N9" s="11">
        <f>'Occ T1'!F70</f>
        <v>4.5243514014249513</v>
      </c>
      <c r="O9" s="11">
        <f>'Occ T1'!AB70</f>
        <v>-6.5602494058420859</v>
      </c>
      <c r="P9" s="11">
        <f>'Occ T1'!Q70</f>
        <v>11.084600807266639</v>
      </c>
    </row>
    <row r="10" spans="1:16" x14ac:dyDescent="0.2">
      <c r="M10" s="10" t="str">
        <f>name!E11</f>
        <v>Process, plant and machine operatives</v>
      </c>
      <c r="N10" s="11">
        <f>'Occ T1'!F71</f>
        <v>12.778649027921404</v>
      </c>
      <c r="O10" s="11">
        <f>'Occ T1'!AB71</f>
        <v>9.536471572460659</v>
      </c>
      <c r="P10" s="11">
        <f>'Occ T1'!Q71</f>
        <v>3.2421774554607339</v>
      </c>
    </row>
    <row r="11" spans="1:16" x14ac:dyDescent="0.2">
      <c r="M11" s="10" t="str">
        <f>name!E12</f>
        <v>Elementary occupations</v>
      </c>
      <c r="N11" s="11">
        <f>'Occ T1'!F72</f>
        <v>-4.9747253759276191</v>
      </c>
      <c r="O11" s="11">
        <f>'Occ T1'!AB72</f>
        <v>-6.4231167564493603</v>
      </c>
      <c r="P11" s="11">
        <f>'Occ T1'!Q72</f>
        <v>1.4483913805221391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543.32400000000325</v>
      </c>
      <c r="O13" s="11">
        <f>'Occ T1'!AB74</f>
        <v>250.01437855910808</v>
      </c>
      <c r="P13" s="11">
        <f>'Occ T1'!Q74</f>
        <v>293.30962144089426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London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18.952938609513339</v>
      </c>
      <c r="O3" s="11">
        <f>'Occ T5'!H44</f>
        <v>16.711969285122095</v>
      </c>
      <c r="P3" s="11">
        <f>'Occ T5'!G44</f>
        <v>-8.5903564193398552</v>
      </c>
    </row>
    <row r="4" spans="1:16" x14ac:dyDescent="0.2">
      <c r="M4" s="10" t="str">
        <f>name!E5</f>
        <v>Professional occupations</v>
      </c>
      <c r="N4" s="11">
        <f>'Occ T5'!I45</f>
        <v>2.7162779342081933</v>
      </c>
      <c r="O4" s="11">
        <f>'Occ T5'!H45</f>
        <v>54.506928645220455</v>
      </c>
      <c r="P4" s="11">
        <f>'Occ T5'!G45</f>
        <v>267.0401011375709</v>
      </c>
    </row>
    <row r="5" spans="1:16" x14ac:dyDescent="0.2">
      <c r="M5" s="10" t="str">
        <f>name!E6</f>
        <v>Associate professional occupations</v>
      </c>
      <c r="N5" s="11">
        <f>'Occ T5'!I46</f>
        <v>15.982658724177639</v>
      </c>
      <c r="O5" s="11">
        <f>'Occ T5'!H46</f>
        <v>33.378908554093272</v>
      </c>
      <c r="P5" s="11">
        <f>'Occ T5'!G46</f>
        <v>83.422597886233007</v>
      </c>
    </row>
    <row r="6" spans="1:16" x14ac:dyDescent="0.2">
      <c r="M6" s="10" t="str">
        <f>name!E7</f>
        <v>Administrative and secretarial occupations</v>
      </c>
      <c r="N6" s="11">
        <f>'Occ T5'!I47</f>
        <v>-2.8783200070225767</v>
      </c>
      <c r="O6" s="11">
        <f>'Occ T5'!H47</f>
        <v>-9.0711554547822857</v>
      </c>
      <c r="P6" s="11">
        <f>'Occ T5'!G47</f>
        <v>-14.782977312829075</v>
      </c>
    </row>
    <row r="7" spans="1:16" x14ac:dyDescent="0.2">
      <c r="M7" s="10" t="str">
        <f>name!E8</f>
        <v>Skilled trades occupations</v>
      </c>
      <c r="N7" s="11">
        <f>'Occ T5'!I48</f>
        <v>30.485142207763445</v>
      </c>
      <c r="O7" s="11">
        <f>'Occ T5'!H48</f>
        <v>8.7918943882167255</v>
      </c>
      <c r="P7" s="11">
        <f>'Occ T5'!G48</f>
        <v>3.4769805749249088</v>
      </c>
    </row>
    <row r="8" spans="1:16" x14ac:dyDescent="0.2">
      <c r="M8" s="10" t="str">
        <f>name!E9</f>
        <v>Caring, leisure and other service occupations</v>
      </c>
      <c r="N8" s="11">
        <f>'Occ T5'!I49</f>
        <v>11.981959262036369</v>
      </c>
      <c r="O8" s="11">
        <f>'Occ T5'!H49</f>
        <v>-1.6271900876434842</v>
      </c>
      <c r="P8" s="11">
        <f>'Occ T5'!G49</f>
        <v>20.497367019121924</v>
      </c>
    </row>
    <row r="9" spans="1:16" x14ac:dyDescent="0.2">
      <c r="M9" s="10" t="str">
        <f>name!E10</f>
        <v>Sales and customer service occupations</v>
      </c>
      <c r="N9" s="11">
        <f>'Occ T5'!I50</f>
        <v>-1.9367778845409678</v>
      </c>
      <c r="O9" s="11">
        <f>'Occ T5'!H50</f>
        <v>10.245432665633217</v>
      </c>
      <c r="P9" s="11">
        <f>'Occ T5'!G50</f>
        <v>-3.7843033796678185</v>
      </c>
    </row>
    <row r="10" spans="1:16" x14ac:dyDescent="0.2">
      <c r="M10" s="10" t="str">
        <f>name!E11</f>
        <v>Process, plant and machine operatives</v>
      </c>
      <c r="N10" s="11">
        <f>'Occ T5'!I51</f>
        <v>15.79676695240564</v>
      </c>
      <c r="O10" s="11">
        <f>'Occ T5'!H51</f>
        <v>13.125666910016619</v>
      </c>
      <c r="P10" s="11">
        <f>'Occ T5'!G51</f>
        <v>-16.14378483450065</v>
      </c>
    </row>
    <row r="11" spans="1:16" x14ac:dyDescent="0.2">
      <c r="M11" s="10" t="str">
        <f>name!E12</f>
        <v>Elementary occupations</v>
      </c>
      <c r="N11" s="11">
        <f>'Occ T5'!I52</f>
        <v>10.729540318824171</v>
      </c>
      <c r="O11" s="11">
        <f>'Occ T5'!H52</f>
        <v>-33.788468797731014</v>
      </c>
      <c r="P11" s="11">
        <f>'Occ T5'!G52</f>
        <v>18.08420310297916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101.8301861173652</v>
      </c>
      <c r="O13" s="11">
        <f>'Occ T5'!H54</f>
        <v>92.273986108145891</v>
      </c>
      <c r="P13" s="11">
        <f>'Occ T5'!G54</f>
        <v>349.21982777449284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5.2552858455527698</v>
      </c>
      <c r="O18" s="11">
        <f>'Occ T5'!AN44</f>
        <v>13.862276000652329</v>
      </c>
      <c r="P18" s="11">
        <f>'Occ T5'!AM44</f>
        <v>3.9785662653301586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6.4888623813705522</v>
      </c>
      <c r="O19" s="11">
        <f>'Occ T5'!AN45</f>
        <v>20.999344984235364</v>
      </c>
      <c r="P19" s="11">
        <f>'Occ T5'!AM45</f>
        <v>101.57538425892494</v>
      </c>
    </row>
    <row r="20" spans="13:16" x14ac:dyDescent="0.2">
      <c r="M20" s="10" t="str">
        <f t="shared" si="0"/>
        <v>Associate professional occupations</v>
      </c>
      <c r="N20" s="11">
        <f>'Occ T5'!AO46</f>
        <v>5.6421831385327152</v>
      </c>
      <c r="O20" s="11">
        <f>'Occ T5'!AN46</f>
        <v>27.820731233220556</v>
      </c>
      <c r="P20" s="11">
        <f>'Occ T5'!AM46</f>
        <v>86.482477075640475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-3.5011896162507341</v>
      </c>
      <c r="O21" s="11">
        <f>'Occ T5'!AN47</f>
        <v>-2.8327212460414728</v>
      </c>
      <c r="P21" s="11">
        <f>'Occ T5'!AM47</f>
        <v>-29.115169629170055</v>
      </c>
    </row>
    <row r="22" spans="13:16" x14ac:dyDescent="0.2">
      <c r="M22" s="10" t="str">
        <f t="shared" si="0"/>
        <v>Skilled trades occupations</v>
      </c>
      <c r="N22" s="11">
        <f>'Occ T5'!AO48</f>
        <v>5.127851897232004</v>
      </c>
      <c r="O22" s="11">
        <f>'Occ T5'!AN48</f>
        <v>2.4114943145017254</v>
      </c>
      <c r="P22" s="11">
        <f>'Occ T5'!AM48</f>
        <v>2.4285529231501712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7.9080543383738053</v>
      </c>
      <c r="O23" s="11">
        <f>'Occ T5'!AN49</f>
        <v>-12.387296058986848</v>
      </c>
      <c r="P23" s="11">
        <f>'Occ T5'!AM49</f>
        <v>11.316585042671335</v>
      </c>
    </row>
    <row r="24" spans="13:16" x14ac:dyDescent="0.2">
      <c r="M24" s="10" t="str">
        <f t="shared" si="0"/>
        <v>Sales and customer service occupations</v>
      </c>
      <c r="N24" s="11">
        <f>'Occ T5'!AO50</f>
        <v>-1.2679728697766324</v>
      </c>
      <c r="O24" s="11">
        <f>'Occ T5'!AN50</f>
        <v>0.66167813845399337</v>
      </c>
      <c r="P24" s="11">
        <f>'Occ T5'!AM50</f>
        <v>-5.9539546745192453</v>
      </c>
    </row>
    <row r="25" spans="13:16" x14ac:dyDescent="0.2">
      <c r="M25" s="10" t="str">
        <f t="shared" si="0"/>
        <v>Process, plant and machine operatives</v>
      </c>
      <c r="N25" s="11">
        <f>'Occ T5'!AO51</f>
        <v>1.5117755378241258</v>
      </c>
      <c r="O25" s="11">
        <f>'Occ T5'!AN51</f>
        <v>6.9198021684434012</v>
      </c>
      <c r="P25" s="11">
        <f>'Occ T5'!AM51</f>
        <v>1.1048938661931249</v>
      </c>
    </row>
    <row r="26" spans="13:16" x14ac:dyDescent="0.2">
      <c r="M26" s="10" t="str">
        <f t="shared" si="0"/>
        <v>Elementary occupations</v>
      </c>
      <c r="N26" s="11">
        <f>'Occ T5'!AO52</f>
        <v>8.9275352945058977</v>
      </c>
      <c r="O26" s="11">
        <f>'Occ T5'!AN52</f>
        <v>-26.893869415161248</v>
      </c>
      <c r="P26" s="11">
        <f>'Occ T5'!AM52</f>
        <v>11.543217364205908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36.092385947364562</v>
      </c>
      <c r="O28" s="11">
        <f>'Occ T5'!AN54</f>
        <v>30.561440119317922</v>
      </c>
      <c r="P28" s="11">
        <f>'Occ T5'!AM54</f>
        <v>183.36055249242645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13.697652763960548</v>
      </c>
      <c r="O33" s="11">
        <f>'Occ T5'!X44</f>
        <v>2.8496932844697724</v>
      </c>
      <c r="P33" s="11">
        <f>'Occ T5'!W44</f>
        <v>-12.568922684669872</v>
      </c>
    </row>
    <row r="34" spans="1:16" x14ac:dyDescent="0.2">
      <c r="M34" s="10" t="str">
        <f t="shared" ref="M34:M43" si="1">M4</f>
        <v>Professional occupations</v>
      </c>
      <c r="N34" s="11">
        <f>'Occ T5'!Y45</f>
        <v>-3.7725844471624583</v>
      </c>
      <c r="O34" s="11">
        <f>'Occ T5'!X45</f>
        <v>33.507583660985105</v>
      </c>
      <c r="P34" s="11">
        <f>'Occ T5'!W45</f>
        <v>165.46471687864585</v>
      </c>
    </row>
    <row r="35" spans="1:16" x14ac:dyDescent="0.2">
      <c r="M35" s="10" t="str">
        <f t="shared" si="1"/>
        <v>Associate professional occupations</v>
      </c>
      <c r="N35" s="11">
        <f>'Occ T5'!Y46</f>
        <v>10.340475585644853</v>
      </c>
      <c r="O35" s="11">
        <f>'Occ T5'!X46</f>
        <v>5.5581773208727512</v>
      </c>
      <c r="P35" s="11">
        <f>'Occ T5'!W46</f>
        <v>-3.0598791894081501</v>
      </c>
    </row>
    <row r="36" spans="1:16" x14ac:dyDescent="0.2">
      <c r="M36" s="10" t="str">
        <f t="shared" si="1"/>
        <v>Administrative and secretarial occupations</v>
      </c>
      <c r="N36" s="11">
        <f>'Occ T5'!Y47</f>
        <v>0.62286960922816093</v>
      </c>
      <c r="O36" s="11">
        <f>'Occ T5'!X47</f>
        <v>-6.2384342087408449</v>
      </c>
      <c r="P36" s="11">
        <f>'Occ T5'!W47</f>
        <v>14.33219231634088</v>
      </c>
    </row>
    <row r="37" spans="1:16" x14ac:dyDescent="0.2">
      <c r="M37" s="10" t="str">
        <f t="shared" si="1"/>
        <v>Skilled trades occupations</v>
      </c>
      <c r="N37" s="11">
        <f>'Occ T5'!Y48</f>
        <v>25.357290310531369</v>
      </c>
      <c r="O37" s="11">
        <f>'Occ T5'!X48</f>
        <v>6.380400073715002</v>
      </c>
      <c r="P37" s="11">
        <f>'Occ T5'!W48</f>
        <v>1.048427651774773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4.0739049236625657</v>
      </c>
      <c r="O38" s="11">
        <f>'Occ T5'!X49</f>
        <v>10.760105971343393</v>
      </c>
      <c r="P38" s="11">
        <f>'Occ T5'!W49</f>
        <v>9.1807819764505894</v>
      </c>
    </row>
    <row r="39" spans="1:16" x14ac:dyDescent="0.2">
      <c r="M39" s="10" t="str">
        <f t="shared" si="1"/>
        <v>Sales and customer service occupations</v>
      </c>
      <c r="N39" s="11">
        <f>'Occ T5'!Y50</f>
        <v>-0.66880501476432208</v>
      </c>
      <c r="O39" s="11">
        <f>'Occ T5'!X50</f>
        <v>9.5837545271794653</v>
      </c>
      <c r="P39" s="11">
        <f>'Occ T5'!W50</f>
        <v>2.1696512948514908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London</v>
      </c>
      <c r="M40" s="10" t="str">
        <f t="shared" si="1"/>
        <v>Process, plant and machine operatives</v>
      </c>
      <c r="N40" s="11">
        <f>'Occ T5'!Y51</f>
        <v>14.284991414581533</v>
      </c>
      <c r="O40" s="11">
        <f>'Occ T5'!X51</f>
        <v>6.2058647415731514</v>
      </c>
      <c r="P40" s="11">
        <f>'Occ T5'!W51</f>
        <v>-17.248678700693631</v>
      </c>
    </row>
    <row r="41" spans="1:16" x14ac:dyDescent="0.2">
      <c r="M41" s="10" t="str">
        <f t="shared" si="1"/>
        <v>Elementary occupations</v>
      </c>
      <c r="N41" s="11">
        <f>'Occ T5'!Y52</f>
        <v>1.8020050243182641</v>
      </c>
      <c r="O41" s="11">
        <f>'Occ T5'!X52</f>
        <v>-6.8945993825697371</v>
      </c>
      <c r="P41" s="11">
        <f>'Occ T5'!W52</f>
        <v>6.540985738773287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65.737800170000583</v>
      </c>
      <c r="O43" s="11">
        <f>'Occ T5'!X54</f>
        <v>61.712545988828083</v>
      </c>
      <c r="P43" s="11">
        <f>'Occ T5'!W54</f>
        <v>165.85927528206457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London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London, Greater London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113.7564875634766</v>
      </c>
      <c r="C5" s="11">
        <f>HLOOKUP(C$3,'Qual F1'!$M$4:$BW$14,11,FALSE)</f>
        <v>151.44841281586781</v>
      </c>
      <c r="D5" s="11">
        <f>HLOOKUP(D$3,'Qual F1'!$M$4:$BW$14,11,FALSE)</f>
        <v>161.80924158850377</v>
      </c>
      <c r="E5" s="11">
        <f>HLOOKUP(E$3,'Qual F1'!$M$4:$BW$14,11,FALSE)</f>
        <v>220.62079110765819</v>
      </c>
      <c r="F5" s="11">
        <f>HLOOKUP(F$3,'Qual F1'!$M$4:$BW$14,11,FALSE)</f>
        <v>331.70253245412363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882.48352194271058</v>
      </c>
      <c r="C6" s="11">
        <f>HLOOKUP(C$3,'Qual F1'!$M$4:$BW$14,10,FALSE)</f>
        <v>1172.2971151163899</v>
      </c>
      <c r="D6" s="11">
        <f>HLOOKUP(D$3,'Qual F1'!$M$4:$BW$14,10,FALSE)</f>
        <v>1288.2424257414666</v>
      </c>
      <c r="E6" s="11">
        <f>HLOOKUP(E$3,'Qual F1'!$M$4:$BW$14,10,FALSE)</f>
        <v>1745.2899968823783</v>
      </c>
      <c r="F6" s="11">
        <f>HLOOKUP(F$3,'Qual F1'!$M$4:$BW$14,10,FALSE)</f>
        <v>2637.0154890831354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1468.4035975629715</v>
      </c>
      <c r="C7" s="11">
        <f>HLOOKUP(C$3,'Qual F1'!$M$4:$BW$14,9,FALSE)</f>
        <v>1568.1780561871158</v>
      </c>
      <c r="D7" s="11">
        <f>HLOOKUP(D$3,'Qual F1'!$M$4:$BW$14,9,FALSE)</f>
        <v>1633.5471327751636</v>
      </c>
      <c r="E7" s="11">
        <f>HLOOKUP(E$3,'Qual F1'!$M$4:$BW$14,9,FALSE)</f>
        <v>1594.5647706925636</v>
      </c>
      <c r="F7" s="11">
        <f>HLOOKUP(F$3,'Qual F1'!$M$4:$BW$14,9,FALSE)</f>
        <v>1480.1784156949329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359.97343312807101</v>
      </c>
      <c r="C8" s="11">
        <f>HLOOKUP(C$3,'Qual F1'!$M$4:$BW$14,8,FALSE)</f>
        <v>358.23031392592554</v>
      </c>
      <c r="D8" s="11">
        <f>HLOOKUP(D$3,'Qual F1'!$M$4:$BW$14,8,FALSE)</f>
        <v>382.74289888007144</v>
      </c>
      <c r="E8" s="11">
        <f>HLOOKUP(E$3,'Qual F1'!$M$4:$BW$14,8,FALSE)</f>
        <v>361.3623044119405</v>
      </c>
      <c r="F8" s="11">
        <f>HLOOKUP(F$3,'Qual F1'!$M$4:$BW$14,8,FALSE)</f>
        <v>354.40358340132121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348.13164190526385</v>
      </c>
      <c r="C9" s="11">
        <f>HLOOKUP(C$3,'Qual F1'!$M$4:$BW$14,7,FALSE)</f>
        <v>367.45737484351741</v>
      </c>
      <c r="D9" s="11">
        <f>HLOOKUP(D$3,'Qual F1'!$M$4:$BW$14,7,FALSE)</f>
        <v>392.53651097332636</v>
      </c>
      <c r="E9" s="11">
        <f>HLOOKUP(E$3,'Qual F1'!$M$4:$BW$14,7,FALSE)</f>
        <v>384.74980187332932</v>
      </c>
      <c r="F9" s="11">
        <f>HLOOKUP(F$3,'Qual F1'!$M$4:$BW$14,7,FALSE)</f>
        <v>384.16109814942462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787.54785925571628</v>
      </c>
      <c r="C10" s="11">
        <f>HLOOKUP(C$3,'Qual F1'!$M$4:$BW$14,6,FALSE)</f>
        <v>763.18124641932366</v>
      </c>
      <c r="D10" s="11">
        <f>HLOOKUP(D$3,'Qual F1'!$M$4:$BW$14,6,FALSE)</f>
        <v>758.70175975513223</v>
      </c>
      <c r="E10" s="11">
        <f>HLOOKUP(E$3,'Qual F1'!$M$4:$BW$14,6,FALSE)</f>
        <v>676.21865164365295</v>
      </c>
      <c r="F10" s="11">
        <f>HLOOKUP(F$3,'Qual F1'!$M$4:$BW$14,6,FALSE)</f>
        <v>527.13595692668616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733.47126648445897</v>
      </c>
      <c r="C11" s="11">
        <f>HLOOKUP(C$3,'Qual F1'!$M$4:$BW$14,5,FALSE)</f>
        <v>777.83852129861248</v>
      </c>
      <c r="D11" s="11">
        <f>HLOOKUP(D$3,'Qual F1'!$M$4:$BW$14,5,FALSE)</f>
        <v>630.5211997572419</v>
      </c>
      <c r="E11" s="11">
        <f>HLOOKUP(E$3,'Qual F1'!$M$4:$BW$14,5,FALSE)</f>
        <v>600.047201484943</v>
      </c>
      <c r="F11" s="11">
        <f>HLOOKUP(F$3,'Qual F1'!$M$4:$BW$14,5,FALSE)</f>
        <v>411.18249001511418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619.62458595785699</v>
      </c>
      <c r="C12" s="11">
        <f>HLOOKUP(C$3,'Qual F1'!$M$4:$BW$14,4,FALSE)</f>
        <v>590.12154676342743</v>
      </c>
      <c r="D12" s="11">
        <f>HLOOKUP(D$3,'Qual F1'!$M$4:$BW$14,4,FALSE)</f>
        <v>549.05241161849449</v>
      </c>
      <c r="E12" s="11">
        <f>HLOOKUP(E$3,'Qual F1'!$M$4:$BW$14,4,FALSE)</f>
        <v>484.21866758251218</v>
      </c>
      <c r="F12" s="11">
        <f>HLOOKUP(F$3,'Qual F1'!$M$4:$BW$14,4,FALSE)</f>
        <v>299.12269230810392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265.49160619947628</v>
      </c>
      <c r="C13" s="11">
        <f>HLOOKUP(C$3,'Qual F1'!$M$4:$BW$14,3,FALSE)</f>
        <v>226.31041262982265</v>
      </c>
      <c r="D13" s="11">
        <f>HLOOKUP(D$3,'Qual F1'!$M$4:$BW$14,3,FALSE)</f>
        <v>145.3064189105925</v>
      </c>
      <c r="E13" s="11">
        <f>HLOOKUP(E$3,'Qual F1'!$M$4:$BW$14,3,FALSE)</f>
        <v>117.63381432102847</v>
      </c>
      <c r="F13" s="11">
        <f>HLOOKUP(F$3,'Qual F1'!$M$4:$BW$14,3,FALSE)</f>
        <v>60.881741967157886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5578.8840000000018</v>
      </c>
      <c r="C15" s="11">
        <f t="shared" ref="C15:F15" si="0">SUM(C5:C13)</f>
        <v>5975.0630000000028</v>
      </c>
      <c r="D15" s="11">
        <f t="shared" si="0"/>
        <v>5942.4599999999919</v>
      </c>
      <c r="E15" s="11">
        <f t="shared" si="0"/>
        <v>6184.7060000000074</v>
      </c>
      <c r="F15" s="11">
        <f t="shared" si="0"/>
        <v>6485.7839999999997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2.0390545414365411</v>
      </c>
      <c r="C19" s="18">
        <f t="shared" si="1"/>
        <v>2.5346747442808173</v>
      </c>
      <c r="D19" s="18">
        <f t="shared" si="1"/>
        <v>2.7229336266210291</v>
      </c>
      <c r="E19" s="18">
        <f t="shared" si="1"/>
        <v>3.5671993318301296</v>
      </c>
      <c r="F19" s="18">
        <f t="shared" si="1"/>
        <v>5.1143012541602317</v>
      </c>
      <c r="G19" s="11"/>
    </row>
    <row r="20" spans="1:7" x14ac:dyDescent="0.2">
      <c r="A20" t="str">
        <f>$A6</f>
        <v>RQF7 Other higher degree</v>
      </c>
      <c r="B20" s="18">
        <f t="shared" si="1"/>
        <v>15.818280536801094</v>
      </c>
      <c r="C20" s="18">
        <f t="shared" si="1"/>
        <v>19.619828529278927</v>
      </c>
      <c r="D20" s="18">
        <f t="shared" si="1"/>
        <v>21.678604916843668</v>
      </c>
      <c r="E20" s="18">
        <f t="shared" si="1"/>
        <v>28.219449669594258</v>
      </c>
      <c r="F20" s="18">
        <f t="shared" si="1"/>
        <v>40.658392093895444</v>
      </c>
      <c r="G20" s="11"/>
    </row>
    <row r="21" spans="1:7" x14ac:dyDescent="0.2">
      <c r="A21" t="str">
        <f>$A7</f>
        <v>RQF6 First degree</v>
      </c>
      <c r="B21" s="18">
        <f t="shared" si="1"/>
        <v>26.320740806996007</v>
      </c>
      <c r="C21" s="18">
        <f t="shared" si="1"/>
        <v>26.245381114594359</v>
      </c>
      <c r="D21" s="18">
        <f t="shared" si="1"/>
        <v>27.48940897835519</v>
      </c>
      <c r="E21" s="18">
        <f t="shared" si="1"/>
        <v>25.782385948379144</v>
      </c>
      <c r="F21" s="18">
        <f t="shared" si="1"/>
        <v>22.821888852526278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6.4524272798658453</v>
      </c>
      <c r="C22" s="18">
        <f t="shared" si="3"/>
        <v>5.9954232101975391</v>
      </c>
      <c r="D22" s="18">
        <f t="shared" si="3"/>
        <v>6.4408157375913673</v>
      </c>
      <c r="E22" s="18">
        <f t="shared" si="3"/>
        <v>5.842837224791932</v>
      </c>
      <c r="F22" s="18">
        <f t="shared" si="3"/>
        <v>5.4643136959436402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6.2401663469838002</v>
      </c>
      <c r="C23" s="18">
        <f t="shared" si="4"/>
        <v>6.1498493797223102</v>
      </c>
      <c r="D23" s="18">
        <f t="shared" si="4"/>
        <v>6.6056231084992891</v>
      </c>
      <c r="E23" s="18">
        <f t="shared" si="4"/>
        <v>6.2209877377086134</v>
      </c>
      <c r="F23" s="18">
        <f t="shared" si="4"/>
        <v>5.9231250709154768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14.1165842354083</v>
      </c>
      <c r="C24" s="18">
        <f t="shared" si="5"/>
        <v>12.772773214597457</v>
      </c>
      <c r="D24" s="18">
        <f t="shared" si="5"/>
        <v>12.767469360418634</v>
      </c>
      <c r="E24" s="18">
        <f t="shared" si="5"/>
        <v>10.933723472767372</v>
      </c>
      <c r="F24" s="18">
        <f t="shared" si="5"/>
        <v>8.1275595506524141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13.147275807929665</v>
      </c>
      <c r="C25" s="18">
        <f t="shared" si="6"/>
        <v>13.018080667912827</v>
      </c>
      <c r="D25" s="18">
        <f t="shared" si="6"/>
        <v>10.610440789794845</v>
      </c>
      <c r="E25" s="18">
        <f t="shared" si="6"/>
        <v>9.7021135925449382</v>
      </c>
      <c r="F25" s="18">
        <f t="shared" si="6"/>
        <v>6.3397499826561328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11.106604581809853</v>
      </c>
      <c r="C26" s="18">
        <f>C12/C$15*100</f>
        <v>9.8764071067271946</v>
      </c>
      <c r="D26" s="18">
        <f t="shared" si="7"/>
        <v>9.2394801415322156</v>
      </c>
      <c r="E26" s="18">
        <f t="shared" si="7"/>
        <v>7.8292916038775582</v>
      </c>
      <c r="F26" s="18">
        <f t="shared" si="7"/>
        <v>4.6119743165684204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4.7588658627689009</v>
      </c>
      <c r="C27" s="18">
        <f>C13/C$15*100</f>
        <v>3.7875820326885683</v>
      </c>
      <c r="D27" s="18">
        <f t="shared" si="8"/>
        <v>2.4452233403437753</v>
      </c>
      <c r="E27" s="18">
        <f t="shared" si="8"/>
        <v>1.9020114185060426</v>
      </c>
      <c r="F27" s="18">
        <f t="shared" si="8"/>
        <v>0.93869518268196872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7.4167821158668268</v>
      </c>
      <c r="C33" s="18">
        <f t="shared" si="9"/>
        <v>6.8411603528871101</v>
      </c>
      <c r="D33" s="18">
        <f t="shared" si="9"/>
        <v>6.3968139087429599</v>
      </c>
      <c r="E33" s="18">
        <f t="shared" si="9"/>
        <v>4.1622218148443135</v>
      </c>
      <c r="F33" s="18">
        <f>IF(F$3-D$3 &lt;&gt; 0,(EXP(LN(F5/D5)/(F$3-D$3))-1)*100,0)</f>
        <v>4.9018219129587814</v>
      </c>
    </row>
    <row r="34" spans="1:6" x14ac:dyDescent="0.2">
      <c r="A34" t="str">
        <f>$A20</f>
        <v>RQF7 Other higher degree</v>
      </c>
      <c r="B34" s="18">
        <f t="shared" si="9"/>
        <v>7.3575947239820083</v>
      </c>
      <c r="C34" s="18">
        <f t="shared" si="9"/>
        <v>9.8904372560505003</v>
      </c>
      <c r="D34" s="18">
        <f t="shared" si="9"/>
        <v>6.2610248886741049</v>
      </c>
      <c r="E34" s="18">
        <f t="shared" si="9"/>
        <v>4.2136262769190136</v>
      </c>
      <c r="F34" s="18">
        <f t="shared" ref="F34:F43" si="10">IF(F$3-D$3 &lt;&gt; 0,(EXP(LN(F6/D6)/(F$3-D$3))-1)*100,0)</f>
        <v>4.8916713488240449</v>
      </c>
    </row>
    <row r="35" spans="1:6" x14ac:dyDescent="0.2">
      <c r="A35" t="str">
        <f>$A21</f>
        <v>RQF6 First degree</v>
      </c>
      <c r="B35" s="18">
        <f t="shared" si="9"/>
        <v>1.6570454214594577</v>
      </c>
      <c r="C35" s="18">
        <f t="shared" si="9"/>
        <v>4.1684728548610606</v>
      </c>
      <c r="D35" s="18">
        <f t="shared" si="9"/>
        <v>-0.48189469451639377</v>
      </c>
      <c r="E35" s="18">
        <f t="shared" si="9"/>
        <v>-0.74161830217516211</v>
      </c>
      <c r="F35" s="18">
        <f t="shared" si="10"/>
        <v>-0.6551191682195312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-0.1212793301664572</v>
      </c>
      <c r="C36" s="18">
        <f t="shared" ref="C36:E36" si="12">IF(D$3-C$3 &lt;&gt; 0,(EXP(LN(D8/C8)/(D$3-C$3))-1)*100,0)</f>
        <v>6.8426886283036836</v>
      </c>
      <c r="D36" s="18">
        <f t="shared" si="12"/>
        <v>-1.1430650582786583</v>
      </c>
      <c r="E36" s="18">
        <f t="shared" si="12"/>
        <v>-0.19425845876446246</v>
      </c>
      <c r="F36" s="18">
        <f t="shared" si="10"/>
        <v>-0.51153485894386286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1.3598285858214654</v>
      </c>
      <c r="C37" s="18">
        <f t="shared" si="13"/>
        <v>6.8250463446240417</v>
      </c>
      <c r="D37" s="18">
        <f t="shared" si="13"/>
        <v>-0.39992409933048423</v>
      </c>
      <c r="E37" s="18">
        <f t="shared" si="13"/>
        <v>-1.5311494949266091E-2</v>
      </c>
      <c r="F37" s="18">
        <f t="shared" si="10"/>
        <v>-0.14368043696457722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-0.78263620366683107</v>
      </c>
      <c r="C38" s="18">
        <f t="shared" si="14"/>
        <v>-0.58694925814911647</v>
      </c>
      <c r="D38" s="18">
        <f t="shared" si="14"/>
        <v>-2.2755554147290136</v>
      </c>
      <c r="E38" s="18">
        <f t="shared" si="14"/>
        <v>-2.45982069992563</v>
      </c>
      <c r="F38" s="18">
        <f t="shared" si="10"/>
        <v>-2.3984375753827059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1.4790950013394477</v>
      </c>
      <c r="C39" s="18">
        <f t="shared" si="15"/>
        <v>-18.939319345540028</v>
      </c>
      <c r="D39" s="18">
        <f t="shared" si="15"/>
        <v>-0.98587719777966099</v>
      </c>
      <c r="E39" s="18">
        <f t="shared" si="15"/>
        <v>-3.7091723195542547</v>
      </c>
      <c r="F39" s="18">
        <f t="shared" si="10"/>
        <v>-2.8098330979683395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-1.2122241639892506</v>
      </c>
      <c r="C40" s="18">
        <f t="shared" si="16"/>
        <v>-6.9594366398210923</v>
      </c>
      <c r="D40" s="18">
        <f t="shared" si="16"/>
        <v>-2.4818295183333894</v>
      </c>
      <c r="E40" s="18">
        <f t="shared" si="16"/>
        <v>-4.702658952456618</v>
      </c>
      <c r="F40" s="18">
        <f t="shared" si="10"/>
        <v>-3.9680596809168023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-3.9132652324529005</v>
      </c>
      <c r="C41" s="18">
        <f t="shared" si="17"/>
        <v>-35.793312723851066</v>
      </c>
      <c r="D41" s="18">
        <f t="shared" si="17"/>
        <v>-4.1373399322304767</v>
      </c>
      <c r="E41" s="18">
        <f t="shared" si="17"/>
        <v>-6.3742113286951234</v>
      </c>
      <c r="F41" s="18">
        <f t="shared" si="10"/>
        <v>-5.6344479996743306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1.7299402345130499</v>
      </c>
      <c r="C43" s="18">
        <f t="shared" ref="C43" si="18">IF(D$3-C$3 &lt;&gt; 0,(EXP(LN(D15/C15)/(D$3-C$3))-1)*100,0)</f>
        <v>-0.5456511504566719</v>
      </c>
      <c r="D43" s="18">
        <f>IF(E$3-D$3 &lt;&gt; 0,(EXP(LN(E15/D15)/(E$3-D$3))-1)*100,0)</f>
        <v>0.80232715726491488</v>
      </c>
      <c r="E43" s="18">
        <f>IF(F$3-E$3 &lt;&gt; 0,(EXP(LN(F15/E15)/(F$3-E$3))-1)*100,0)</f>
        <v>0.47646384102428829</v>
      </c>
      <c r="F43" s="18">
        <f t="shared" si="10"/>
        <v>0.5849677316024593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37.691925252391215</v>
      </c>
      <c r="C47" s="27">
        <f>D5-C5</f>
        <v>10.360828772635955</v>
      </c>
      <c r="D47" s="27">
        <f>E5-D5</f>
        <v>58.811549519154426</v>
      </c>
      <c r="E47" s="27">
        <f>F5-E5</f>
        <v>111.08174134646544</v>
      </c>
      <c r="F47" s="27">
        <f>F5-D5</f>
        <v>169.89329086561986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289.81359317367935</v>
      </c>
      <c r="C48" s="27">
        <f t="shared" si="20"/>
        <v>115.94531062507667</v>
      </c>
      <c r="D48" s="27">
        <f t="shared" si="20"/>
        <v>457.04757114091171</v>
      </c>
      <c r="E48" s="27">
        <f t="shared" si="20"/>
        <v>891.72549220075712</v>
      </c>
      <c r="F48" s="27">
        <f t="shared" ref="F48:F57" si="21">F6-D6</f>
        <v>1348.7730633416688</v>
      </c>
    </row>
    <row r="49" spans="1:6" x14ac:dyDescent="0.2">
      <c r="A49" t="str">
        <f t="shared" si="19"/>
        <v>RQF6 First degree</v>
      </c>
      <c r="B49" s="27">
        <f t="shared" ref="B49:E49" si="22">C7-B7</f>
        <v>99.774458624144245</v>
      </c>
      <c r="C49" s="27">
        <f t="shared" si="22"/>
        <v>65.369076588047847</v>
      </c>
      <c r="D49" s="27">
        <f t="shared" si="22"/>
        <v>-38.982362082600048</v>
      </c>
      <c r="E49" s="27">
        <f t="shared" si="22"/>
        <v>-114.38635499763063</v>
      </c>
      <c r="F49" s="27">
        <f t="shared" si="21"/>
        <v>-153.36871708023068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-1.7431192021454649</v>
      </c>
      <c r="C50" s="27">
        <f t="shared" si="23"/>
        <v>24.512584954145893</v>
      </c>
      <c r="D50" s="27">
        <f t="shared" si="23"/>
        <v>-21.380594468130937</v>
      </c>
      <c r="E50" s="27">
        <f t="shared" si="23"/>
        <v>-6.9587210106192856</v>
      </c>
      <c r="F50" s="27">
        <f t="shared" si="21"/>
        <v>-28.339315478750223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19.325732938253566</v>
      </c>
      <c r="C51" s="27">
        <f t="shared" si="24"/>
        <v>25.079136129808944</v>
      </c>
      <c r="D51" s="27">
        <f t="shared" si="24"/>
        <v>-7.7867090999970401</v>
      </c>
      <c r="E51" s="27">
        <f t="shared" si="24"/>
        <v>-0.58870372390470038</v>
      </c>
      <c r="F51" s="27">
        <f t="shared" si="21"/>
        <v>-8.3754128239017405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-24.366612836392619</v>
      </c>
      <c r="C52" s="27">
        <f t="shared" si="25"/>
        <v>-4.4794866641914268</v>
      </c>
      <c r="D52" s="27">
        <f t="shared" si="25"/>
        <v>-82.483108111479282</v>
      </c>
      <c r="E52" s="27">
        <f t="shared" si="25"/>
        <v>-149.08269471696678</v>
      </c>
      <c r="F52" s="27">
        <f t="shared" si="21"/>
        <v>-231.56580282844607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44.367254814153512</v>
      </c>
      <c r="C53" s="27">
        <f>D11-C11</f>
        <v>-147.31732154137057</v>
      </c>
      <c r="D53" s="27">
        <f t="shared" si="26"/>
        <v>-30.4739982722989</v>
      </c>
      <c r="E53" s="27">
        <f t="shared" si="26"/>
        <v>-188.86471146982882</v>
      </c>
      <c r="F53" s="27">
        <f t="shared" si="21"/>
        <v>-219.33870974212772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-29.503039194429562</v>
      </c>
      <c r="C54" s="27">
        <f t="shared" si="27"/>
        <v>-41.069135144932943</v>
      </c>
      <c r="D54" s="27">
        <f t="shared" si="27"/>
        <v>-64.833744035982306</v>
      </c>
      <c r="E54" s="27">
        <f t="shared" si="27"/>
        <v>-185.09597527440826</v>
      </c>
      <c r="F54" s="27">
        <f t="shared" si="21"/>
        <v>-249.92971931039057</v>
      </c>
    </row>
    <row r="55" spans="1:6" x14ac:dyDescent="0.2">
      <c r="A55" t="str">
        <f t="shared" si="19"/>
        <v>No Qualification</v>
      </c>
      <c r="B55" s="27">
        <f t="shared" ref="B55:E55" si="28">C13-B13</f>
        <v>-39.18119356965363</v>
      </c>
      <c r="C55" s="27">
        <f t="shared" si="28"/>
        <v>-81.003993719230152</v>
      </c>
      <c r="D55" s="27">
        <f t="shared" si="28"/>
        <v>-27.672604589564031</v>
      </c>
      <c r="E55" s="27">
        <f t="shared" si="28"/>
        <v>-56.752072353870581</v>
      </c>
      <c r="F55" s="27">
        <f t="shared" si="21"/>
        <v>-84.424676943434605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396.179000000001</v>
      </c>
      <c r="C57" s="29">
        <f t="shared" ref="C57" si="29">D15-C15</f>
        <v>-32.603000000010979</v>
      </c>
      <c r="D57" s="29">
        <f>E15-D15</f>
        <v>242.24600000001556</v>
      </c>
      <c r="E57" s="29">
        <f>F15-E15</f>
        <v>301.07799999999224</v>
      </c>
      <c r="F57" s="29">
        <f t="shared" si="21"/>
        <v>543.3240000000078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London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288.73343156202782</v>
      </c>
      <c r="N6" s="11">
        <v>248.66010381659757</v>
      </c>
      <c r="O6" s="11">
        <v>270.99989200748166</v>
      </c>
      <c r="P6" s="11">
        <v>267.59261106937436</v>
      </c>
      <c r="Q6" s="11">
        <v>251.75689953373924</v>
      </c>
      <c r="R6" s="11">
        <v>265.49160619947628</v>
      </c>
      <c r="S6" s="11">
        <v>212.38879554514469</v>
      </c>
      <c r="T6" s="11">
        <v>233.91568995123058</v>
      </c>
      <c r="U6" s="11">
        <v>222.6409427083118</v>
      </c>
      <c r="V6" s="11">
        <v>226.31041262982265</v>
      </c>
      <c r="W6" s="11">
        <v>145.3064189105925</v>
      </c>
      <c r="X6" s="11">
        <v>166.24770883875991</v>
      </c>
      <c r="Y6" s="11">
        <v>151.01830690464789</v>
      </c>
      <c r="Z6" s="11">
        <v>138.37682446883616</v>
      </c>
      <c r="AA6" s="11">
        <v>126.01885201305416</v>
      </c>
      <c r="AB6" s="11">
        <v>117.63381432102847</v>
      </c>
      <c r="AC6" s="11">
        <v>110.05857849480525</v>
      </c>
      <c r="AD6" s="11">
        <v>102.84314831669573</v>
      </c>
      <c r="AE6" s="11">
        <v>96.024964341179938</v>
      </c>
      <c r="AF6" s="11">
        <v>89.602702235192012</v>
      </c>
      <c r="AG6" s="11">
        <v>83.603105951084686</v>
      </c>
      <c r="AH6" s="11">
        <v>77.982584400011319</v>
      </c>
      <c r="AI6" s="11">
        <v>72.741757196916254</v>
      </c>
      <c r="AJ6" s="11">
        <v>67.869330182621241</v>
      </c>
      <c r="AK6" s="11">
        <v>63.46479378024042</v>
      </c>
      <c r="AL6" s="11">
        <v>60.881741967157886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719.80897361604559</v>
      </c>
      <c r="N7" s="11">
        <v>631.79961491892789</v>
      </c>
      <c r="O7" s="11">
        <v>559.88502995613248</v>
      </c>
      <c r="P7" s="11">
        <v>595.7748767290941</v>
      </c>
      <c r="Q7" s="11">
        <v>606.30957161764798</v>
      </c>
      <c r="R7" s="11">
        <v>619.62458595785699</v>
      </c>
      <c r="S7" s="11">
        <v>625.53604477798353</v>
      </c>
      <c r="T7" s="11">
        <v>608.2947580093321</v>
      </c>
      <c r="U7" s="11">
        <v>661.61826867198431</v>
      </c>
      <c r="V7" s="11">
        <v>590.12154676342743</v>
      </c>
      <c r="W7" s="11">
        <v>549.05241161849449</v>
      </c>
      <c r="X7" s="11">
        <v>494.86458505119396</v>
      </c>
      <c r="Y7" s="11">
        <v>530.60408731253528</v>
      </c>
      <c r="Z7" s="11">
        <v>516.46014417289086</v>
      </c>
      <c r="AA7" s="11">
        <v>501.38711643013158</v>
      </c>
      <c r="AB7" s="11">
        <v>484.21866758251218</v>
      </c>
      <c r="AC7" s="11">
        <v>466.40287231642435</v>
      </c>
      <c r="AD7" s="11">
        <v>448.21441711255858</v>
      </c>
      <c r="AE7" s="11">
        <v>429.8256099705427</v>
      </c>
      <c r="AF7" s="11">
        <v>411.2821833908244</v>
      </c>
      <c r="AG7" s="11">
        <v>392.77010193749499</v>
      </c>
      <c r="AH7" s="11">
        <v>374.13964360313958</v>
      </c>
      <c r="AI7" s="11">
        <v>355.45862627491488</v>
      </c>
      <c r="AJ7" s="11">
        <v>336.7362098138268</v>
      </c>
      <c r="AK7" s="11">
        <v>317.97737239926528</v>
      </c>
      <c r="AL7" s="11">
        <v>299.12269230810392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819.72342927802595</v>
      </c>
      <c r="N8" s="11">
        <v>744.73665182686773</v>
      </c>
      <c r="O8" s="11">
        <v>758.23224462072062</v>
      </c>
      <c r="P8" s="11">
        <v>720.98539820654617</v>
      </c>
      <c r="Q8" s="11">
        <v>774.57362003104231</v>
      </c>
      <c r="R8" s="11">
        <v>733.47126648445897</v>
      </c>
      <c r="S8" s="11">
        <v>769.10335376614717</v>
      </c>
      <c r="T8" s="11">
        <v>758.10635956060992</v>
      </c>
      <c r="U8" s="11">
        <v>803.39749878427574</v>
      </c>
      <c r="V8" s="11">
        <v>777.83852129861248</v>
      </c>
      <c r="W8" s="11">
        <v>630.5211997572419</v>
      </c>
      <c r="X8" s="11">
        <v>640.43836084628845</v>
      </c>
      <c r="Y8" s="11">
        <v>654.16152561340868</v>
      </c>
      <c r="Z8" s="11">
        <v>637.23535004740609</v>
      </c>
      <c r="AA8" s="11">
        <v>619.68786058477895</v>
      </c>
      <c r="AB8" s="11">
        <v>600.047201484943</v>
      </c>
      <c r="AC8" s="11">
        <v>580.09000894413987</v>
      </c>
      <c r="AD8" s="11">
        <v>560.11140003294167</v>
      </c>
      <c r="AE8" s="11">
        <v>540.34857881787764</v>
      </c>
      <c r="AF8" s="11">
        <v>520.83407210134419</v>
      </c>
      <c r="AG8" s="11">
        <v>501.78833065263888</v>
      </c>
      <c r="AH8" s="11">
        <v>483.01039607561285</v>
      </c>
      <c r="AI8" s="11">
        <v>464.57128804646317</v>
      </c>
      <c r="AJ8" s="11">
        <v>446.47490747513211</v>
      </c>
      <c r="AK8" s="11">
        <v>428.70569550071929</v>
      </c>
      <c r="AL8" s="11">
        <v>411.18249001511418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693.07168888424553</v>
      </c>
      <c r="N9" s="11">
        <v>659.68620286994064</v>
      </c>
      <c r="O9" s="11">
        <v>745.80111736042932</v>
      </c>
      <c r="P9" s="11">
        <v>735.18442237282852</v>
      </c>
      <c r="Q9" s="11">
        <v>800.26714153750834</v>
      </c>
      <c r="R9" s="11">
        <v>787.54785925571628</v>
      </c>
      <c r="S9" s="11">
        <v>800.1305833789155</v>
      </c>
      <c r="T9" s="11">
        <v>825.14844685246555</v>
      </c>
      <c r="U9" s="11">
        <v>735.92590934047746</v>
      </c>
      <c r="V9" s="11">
        <v>763.18124641932366</v>
      </c>
      <c r="W9" s="11">
        <v>758.70175975513223</v>
      </c>
      <c r="X9" s="11">
        <v>699.84435098838605</v>
      </c>
      <c r="Y9" s="11">
        <v>714.79884189683025</v>
      </c>
      <c r="Z9" s="11">
        <v>703.25832770502916</v>
      </c>
      <c r="AA9" s="11">
        <v>690.97988730093562</v>
      </c>
      <c r="AB9" s="11">
        <v>676.21865164365295</v>
      </c>
      <c r="AC9" s="11">
        <v>660.91096629528988</v>
      </c>
      <c r="AD9" s="11">
        <v>645.40907550368593</v>
      </c>
      <c r="AE9" s="11">
        <v>629.95201841053233</v>
      </c>
      <c r="AF9" s="11">
        <v>614.59476848033216</v>
      </c>
      <c r="AG9" s="11">
        <v>599.58608809110524</v>
      </c>
      <c r="AH9" s="11">
        <v>584.70378880347255</v>
      </c>
      <c r="AI9" s="11">
        <v>570.02686955570675</v>
      </c>
      <c r="AJ9" s="11">
        <v>555.55614884788429</v>
      </c>
      <c r="AK9" s="11">
        <v>541.2788702749906</v>
      </c>
      <c r="AL9" s="11">
        <v>527.13595692668616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271.9292371994427</v>
      </c>
      <c r="N10" s="11">
        <v>311.72023716589945</v>
      </c>
      <c r="O10" s="11">
        <v>335.97188423760571</v>
      </c>
      <c r="P10" s="11">
        <v>350.03994777951681</v>
      </c>
      <c r="Q10" s="11">
        <v>366.76815446474006</v>
      </c>
      <c r="R10" s="11">
        <v>348.13164190526385</v>
      </c>
      <c r="S10" s="11">
        <v>339.03913966571662</v>
      </c>
      <c r="T10" s="11">
        <v>354.32346476262143</v>
      </c>
      <c r="U10" s="11">
        <v>351.34370244494738</v>
      </c>
      <c r="V10" s="11">
        <v>367.45737484351741</v>
      </c>
      <c r="W10" s="11">
        <v>392.53651097332636</v>
      </c>
      <c r="X10" s="11">
        <v>404.58782028202921</v>
      </c>
      <c r="Y10" s="11">
        <v>379.41994644776184</v>
      </c>
      <c r="Z10" s="11">
        <v>382.15034827914417</v>
      </c>
      <c r="AA10" s="11">
        <v>384.30841757651518</v>
      </c>
      <c r="AB10" s="11">
        <v>384.74980187332932</v>
      </c>
      <c r="AC10" s="11">
        <v>384.81959156170376</v>
      </c>
      <c r="AD10" s="11">
        <v>384.73134246417123</v>
      </c>
      <c r="AE10">
        <v>384.85858227117353</v>
      </c>
      <c r="AF10">
        <v>384.8523743613847</v>
      </c>
      <c r="AG10">
        <v>384.99667873566898</v>
      </c>
      <c r="AH10">
        <v>384.97299743831394</v>
      </c>
      <c r="AI10" s="11">
        <v>384.89329904526409</v>
      </c>
      <c r="AJ10" s="11">
        <v>384.82247587082423</v>
      </c>
      <c r="AK10" s="11">
        <v>384.7615520856146</v>
      </c>
      <c r="AL10" s="11">
        <v>384.16109814942462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321.63301560900629</v>
      </c>
      <c r="N11" s="11">
        <v>354.23478578756016</v>
      </c>
      <c r="O11" s="11">
        <v>368.54312770483568</v>
      </c>
      <c r="P11" s="11">
        <v>379.02328877384508</v>
      </c>
      <c r="Q11" s="11">
        <v>389.19444503055064</v>
      </c>
      <c r="R11" s="11">
        <v>359.97343312807101</v>
      </c>
      <c r="S11" s="11">
        <v>343.4316471090425</v>
      </c>
      <c r="T11" s="11">
        <v>356.09703448936716</v>
      </c>
      <c r="U11" s="11">
        <v>347.10183179621316</v>
      </c>
      <c r="V11" s="11">
        <v>358.23031392592554</v>
      </c>
      <c r="W11" s="11">
        <v>382.74289888007144</v>
      </c>
      <c r="X11" s="11">
        <v>387.2465516440829</v>
      </c>
      <c r="Y11" s="11">
        <v>362.2250881983922</v>
      </c>
      <c r="Z11" s="11">
        <v>362.40860954687406</v>
      </c>
      <c r="AA11" s="11">
        <v>362.60451641778741</v>
      </c>
      <c r="AB11" s="11">
        <v>361.3623044119405</v>
      </c>
      <c r="AC11" s="11">
        <v>359.93340684256032</v>
      </c>
      <c r="AD11" s="11">
        <v>358.43936385621691</v>
      </c>
      <c r="AE11">
        <v>357.62614083945169</v>
      </c>
      <c r="AF11">
        <v>357.04626486538723</v>
      </c>
      <c r="AG11">
        <v>356.59832356959976</v>
      </c>
      <c r="AH11">
        <v>356.13007079815139</v>
      </c>
      <c r="AI11" s="11">
        <v>355.77909945506354</v>
      </c>
      <c r="AJ11" s="11">
        <v>355.40464193414607</v>
      </c>
      <c r="AK11" s="11">
        <v>354.92113401676062</v>
      </c>
      <c r="AL11" s="11">
        <v>354.40358340132121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1082.7485489414764</v>
      </c>
      <c r="N12" s="11">
        <v>1234.9231873220911</v>
      </c>
      <c r="O12" s="11">
        <v>1349.135104453328</v>
      </c>
      <c r="P12" s="11">
        <v>1426.2309572353633</v>
      </c>
      <c r="Q12" s="11">
        <v>1549.3467337482582</v>
      </c>
      <c r="R12" s="11">
        <v>1468.4035975629715</v>
      </c>
      <c r="S12" s="11">
        <v>1417.972011755335</v>
      </c>
      <c r="T12" s="11">
        <v>1498.9239520901201</v>
      </c>
      <c r="U12" s="11">
        <v>1516.7176282780115</v>
      </c>
      <c r="V12" s="11">
        <v>1568.1780561871158</v>
      </c>
      <c r="W12" s="11">
        <v>1633.5471327751636</v>
      </c>
      <c r="X12" s="11">
        <v>1686.071454528294</v>
      </c>
      <c r="Y12" s="11">
        <v>1590.7266446321673</v>
      </c>
      <c r="Z12" s="11">
        <v>1595.8279505074102</v>
      </c>
      <c r="AA12" s="11">
        <v>1598.2943530709003</v>
      </c>
      <c r="AB12" s="11">
        <v>1594.5647706925636</v>
      </c>
      <c r="AC12" s="11">
        <v>1588.3423153040223</v>
      </c>
      <c r="AD12" s="11">
        <v>1580.3750676237364</v>
      </c>
      <c r="AE12">
        <v>1570.3348739000514</v>
      </c>
      <c r="AF12">
        <v>1559.1862815632517</v>
      </c>
      <c r="AG12">
        <v>1547.6742730887754</v>
      </c>
      <c r="AH12">
        <v>1535.4239062690747</v>
      </c>
      <c r="AI12">
        <v>1522.4828040340217</v>
      </c>
      <c r="AJ12">
        <v>1508.921977841743</v>
      </c>
      <c r="AK12">
        <v>1494.7689528703258</v>
      </c>
      <c r="AL12">
        <v>1480.1784156949329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556.85742768624209</v>
      </c>
      <c r="N13" s="11">
        <v>597.0489985790108</v>
      </c>
      <c r="O13" s="11">
        <v>621.00847800917757</v>
      </c>
      <c r="P13" s="11">
        <v>639.78184249807703</v>
      </c>
      <c r="Q13" s="11">
        <v>664.05741180088421</v>
      </c>
      <c r="R13" s="11">
        <v>882.48352194271058</v>
      </c>
      <c r="S13" s="11">
        <v>1094.4845520993147</v>
      </c>
      <c r="T13" s="11">
        <v>1093.6421156481629</v>
      </c>
      <c r="U13" s="11">
        <v>1125.1920696168168</v>
      </c>
      <c r="V13" s="11">
        <v>1172.2971151163899</v>
      </c>
      <c r="W13" s="11">
        <v>1288.2424257414666</v>
      </c>
      <c r="X13" s="11">
        <v>1342.0918828696115</v>
      </c>
      <c r="Y13" s="11">
        <v>1467.3789839080109</v>
      </c>
      <c r="Z13" s="11">
        <v>1561.4077933504682</v>
      </c>
      <c r="AA13" s="11">
        <v>1655.6705741603676</v>
      </c>
      <c r="AB13" s="11">
        <v>1745.2899968823783</v>
      </c>
      <c r="AC13" s="11">
        <v>1834.1602614144776</v>
      </c>
      <c r="AD13" s="11">
        <v>1922.6513751945831</v>
      </c>
      <c r="AE13">
        <v>2011.353864957237</v>
      </c>
      <c r="AF13">
        <v>2100.1704041184976</v>
      </c>
      <c r="AG13">
        <v>2189.8424949322198</v>
      </c>
      <c r="AH13">
        <v>2279.4533882453234</v>
      </c>
      <c r="AI13">
        <v>2369.1766773171494</v>
      </c>
      <c r="AJ13">
        <v>2458.8830424788989</v>
      </c>
      <c r="AK13">
        <v>2548.3520713911098</v>
      </c>
      <c r="AL13">
        <v>2637.0154890831354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75.985247223485999</v>
      </c>
      <c r="N14" s="11">
        <v>76.980217713102562</v>
      </c>
      <c r="O14" s="11">
        <v>79.817121650286808</v>
      </c>
      <c r="P14" s="11">
        <v>83.5156553353536</v>
      </c>
      <c r="Q14" s="11">
        <v>87.98802223562609</v>
      </c>
      <c r="R14" s="11">
        <v>113.7564875634766</v>
      </c>
      <c r="S14" s="11">
        <v>141.14587190240746</v>
      </c>
      <c r="T14" s="11">
        <v>141.60417863608868</v>
      </c>
      <c r="U14" s="11">
        <v>144.55314835895257</v>
      </c>
      <c r="V14" s="11">
        <v>151.44841281586781</v>
      </c>
      <c r="W14" s="11">
        <v>161.80924158850377</v>
      </c>
      <c r="X14" s="11">
        <v>171.3682849513502</v>
      </c>
      <c r="Y14" s="11">
        <v>185.95757508624419</v>
      </c>
      <c r="Z14" s="11">
        <v>197.63165192194762</v>
      </c>
      <c r="AA14" s="11">
        <v>209.41142244552589</v>
      </c>
      <c r="AB14" s="11">
        <v>220.62079110765819</v>
      </c>
      <c r="AC14" s="11">
        <v>231.67899882658378</v>
      </c>
      <c r="AD14" s="11">
        <v>242.78180989541738</v>
      </c>
      <c r="AE14">
        <v>253.81836649194599</v>
      </c>
      <c r="AF14">
        <v>264.85994888378639</v>
      </c>
      <c r="AG14">
        <v>275.98360304141312</v>
      </c>
      <c r="AH14">
        <v>287.11022436690524</v>
      </c>
      <c r="AI14">
        <v>298.24957907448618</v>
      </c>
      <c r="AJ14">
        <v>309.39426555491883</v>
      </c>
      <c r="AK14">
        <v>320.55455768097227</v>
      </c>
      <c r="AL14">
        <v>331.70253245412363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London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London</v>
      </c>
      <c r="W1" s="203" t="str">
        <f>CONCATENATE("Shift-share Figure 1: Levels of Employment, ",C4," - ",F40,", ",Info!B5)</f>
        <v>Shift-share Figure 1: Levels of Employment, 2015 - 2035, Greater London</v>
      </c>
      <c r="AK1" s="203" t="str">
        <f>CONCATENATE("Shift-share Figure 1.1: Net Changes, ",C4,"-",F40,", ",Info!B5)</f>
        <v>Shift-share Figure 1.1: Net Changes, 2015-2035, Greater London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440.00429133457976</v>
      </c>
      <c r="C8" s="141">
        <f t="shared" ref="C8:C33" si="0">B8/B$35*100</f>
        <v>7.8869589569272245</v>
      </c>
      <c r="E8" s="151">
        <v>528.72906609539507</v>
      </c>
      <c r="F8" s="141">
        <f t="shared" ref="F8:F33" si="1">E8/E$35*100</f>
        <v>8.8974779147927805</v>
      </c>
      <c r="H8" s="151">
        <f>E8-B8</f>
        <v>88.724774760815308</v>
      </c>
      <c r="I8" s="141">
        <f>IF(B8&lt;&gt;0,((E8/B8)-1)*100,0)</f>
        <v>20.164524871269695</v>
      </c>
      <c r="K8" s="207">
        <f t="shared" ref="K8:K33" si="2">(($E$35/$B$35)-1)*B8</f>
        <v>28.675089897237761</v>
      </c>
      <c r="L8" s="141">
        <f>IF(B8&lt;&gt;0,K8/B8*100,0)</f>
        <v>6.5170023251962306</v>
      </c>
      <c r="N8" s="151">
        <f>H8-(K8+Q8)</f>
        <v>58.312156584617895</v>
      </c>
      <c r="O8" s="141">
        <f>IF(B8&lt;&gt;0,N8/B8*100,0)</f>
        <v>13.252633606765727</v>
      </c>
      <c r="Q8" s="151">
        <v>1.7375282789596553</v>
      </c>
      <c r="R8" s="141">
        <f>IF(B8&lt;&gt;0,Q8/B8*100,0)</f>
        <v>0.39488893930773888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186.946309897437</v>
      </c>
      <c r="C9" s="141">
        <f t="shared" si="0"/>
        <v>3.3509624845656769</v>
      </c>
      <c r="E9" s="151">
        <v>198.71202328698394</v>
      </c>
      <c r="F9" s="141">
        <f t="shared" si="1"/>
        <v>3.3439353952232569</v>
      </c>
      <c r="H9" s="151">
        <f t="shared" ref="H9:H32" si="3">E9-B9</f>
        <v>11.765713389546931</v>
      </c>
      <c r="I9" s="141">
        <f t="shared" ref="I9:I32" si="4">IF(B9&lt;&gt;0,((E9/B9)-1)*100,0)</f>
        <v>6.2936323247042791</v>
      </c>
      <c r="K9" s="207">
        <f t="shared" si="2"/>
        <v>12.18329536288452</v>
      </c>
      <c r="L9" s="141">
        <f t="shared" ref="L9:L32" si="5">IF(B9&lt;&gt;0,K9/B9*100,0)</f>
        <v>6.5170023251962306</v>
      </c>
      <c r="N9" s="151">
        <f t="shared" ref="N9:N31" si="6">H9-(K9+Q9)</f>
        <v>-1.1190267059618453</v>
      </c>
      <c r="O9" s="141">
        <f>IF(B9&lt;&gt;0,N9/B9*100,0)</f>
        <v>-0.59858186373176803</v>
      </c>
      <c r="Q9" s="151">
        <v>0.70144473262425755</v>
      </c>
      <c r="R9" s="141">
        <f>IF(B9&lt;&gt;0,Q9/B9*100,0)</f>
        <v>0.37521186323981792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341.8226541883061</v>
      </c>
      <c r="C10" s="141">
        <f t="shared" si="0"/>
        <v>6.1270794335982997</v>
      </c>
      <c r="E10" s="151">
        <v>423.68860527512476</v>
      </c>
      <c r="F10" s="141">
        <f t="shared" si="1"/>
        <v>7.1298520356068833</v>
      </c>
      <c r="H10" s="151">
        <f t="shared" si="3"/>
        <v>81.865951086818654</v>
      </c>
      <c r="I10" s="141">
        <f t="shared" si="4"/>
        <v>23.949831903686423</v>
      </c>
      <c r="K10" s="207">
        <f t="shared" si="2"/>
        <v>22.276590321499381</v>
      </c>
      <c r="L10" s="141">
        <f t="shared" si="5"/>
        <v>6.5170023251962306</v>
      </c>
      <c r="N10" s="151">
        <f t="shared" si="6"/>
        <v>47.777431229064334</v>
      </c>
      <c r="O10" s="141">
        <f t="shared" ref="O10:O32" si="7">IF(B10&lt;&gt;0,N10/B10*100,0)</f>
        <v>13.977257107934193</v>
      </c>
      <c r="Q10" s="151">
        <v>11.81192953625494</v>
      </c>
      <c r="R10" s="141">
        <f t="shared" ref="R10:R32" si="8">IF(B10&lt;&gt;0,Q10/B10*100,0)</f>
        <v>3.4555724705559996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253.72514426514107</v>
      </c>
      <c r="C11" s="141">
        <f t="shared" si="0"/>
        <v>4.5479551871869193</v>
      </c>
      <c r="E11" s="151">
        <v>290.53318964862365</v>
      </c>
      <c r="F11" s="141">
        <f t="shared" si="1"/>
        <v>4.889106357444958</v>
      </c>
      <c r="H11" s="151">
        <f>E11-B11</f>
        <v>36.808045383482579</v>
      </c>
      <c r="I11" s="141">
        <f>IF(B11&lt;&gt;0,((E11/B11)-1)*100,0)</f>
        <v>14.507054667399633</v>
      </c>
      <c r="K11" s="207">
        <f t="shared" si="2"/>
        <v>16.535273551366735</v>
      </c>
      <c r="L11" s="141">
        <f t="shared" si="5"/>
        <v>6.5170023251962306</v>
      </c>
      <c r="N11" s="151">
        <f t="shared" si="6"/>
        <v>17.711769356914107</v>
      </c>
      <c r="O11" s="141">
        <f t="shared" si="7"/>
        <v>6.980691412438583</v>
      </c>
      <c r="Q11" s="151">
        <v>2.5610024752017355</v>
      </c>
      <c r="R11" s="141">
        <f>IF(B11&lt;&gt;0,Q11/B11*100,0)</f>
        <v>1.009360929764811</v>
      </c>
      <c r="T11" s="136"/>
    </row>
    <row r="12" spans="1:97" x14ac:dyDescent="0.2">
      <c r="A12" s="10" t="str">
        <f>name!$D8</f>
        <v>23 Teaching and other educational professionals</v>
      </c>
      <c r="B12" s="151">
        <v>342.91378557225204</v>
      </c>
      <c r="C12" s="141">
        <f t="shared" si="0"/>
        <v>6.1466376711229715</v>
      </c>
      <c r="E12" s="151">
        <v>371.60328607099035</v>
      </c>
      <c r="F12" s="141">
        <f t="shared" si="1"/>
        <v>6.2533578025092362</v>
      </c>
      <c r="H12" s="151">
        <f t="shared" si="3"/>
        <v>28.689500498738312</v>
      </c>
      <c r="I12" s="141">
        <f t="shared" si="4"/>
        <v>8.3663887851173726</v>
      </c>
      <c r="K12" s="207">
        <f t="shared" si="2"/>
        <v>22.34769937916208</v>
      </c>
      <c r="L12" s="141">
        <f t="shared" si="5"/>
        <v>6.5170023251962306</v>
      </c>
      <c r="N12" s="151">
        <f t="shared" si="6"/>
        <v>19.722425212149759</v>
      </c>
      <c r="O12" s="141">
        <f t="shared" si="7"/>
        <v>5.7514238394461508</v>
      </c>
      <c r="Q12" s="151">
        <v>-13.380624092573527</v>
      </c>
      <c r="R12" s="141">
        <f t="shared" si="8"/>
        <v>-3.9020373795250132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579.56179340681035</v>
      </c>
      <c r="C13" s="141">
        <f t="shared" si="0"/>
        <v>10.388489766175644</v>
      </c>
      <c r="E13" s="151">
        <v>731.97761458080311</v>
      </c>
      <c r="F13" s="141">
        <f t="shared" si="1"/>
        <v>12.317754172191368</v>
      </c>
      <c r="H13" s="151">
        <f t="shared" si="3"/>
        <v>152.41582117399275</v>
      </c>
      <c r="I13" s="141">
        <f t="shared" si="4"/>
        <v>26.298459095803082</v>
      </c>
      <c r="K13" s="207">
        <f t="shared" si="2"/>
        <v>37.770055552270804</v>
      </c>
      <c r="L13" s="141">
        <f t="shared" si="5"/>
        <v>6.5170023251962306</v>
      </c>
      <c r="N13" s="151">
        <f>H13-(K13+Q13)</f>
        <v>117.56105448398213</v>
      </c>
      <c r="O13" s="141">
        <f>IF(B13&lt;&gt;0,N13/B13*100,0)</f>
        <v>20.284472824360734</v>
      </c>
      <c r="Q13" s="151">
        <v>-2.9152888622601889</v>
      </c>
      <c r="R13" s="141">
        <f t="shared" si="8"/>
        <v>-0.50301605375388636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82.011018661071262</v>
      </c>
      <c r="C14" s="141">
        <f t="shared" si="0"/>
        <v>1.470025522327965</v>
      </c>
      <c r="E14" s="151">
        <v>104.83575993632439</v>
      </c>
      <c r="F14" s="141">
        <f t="shared" si="1"/>
        <v>1.7641811629581758</v>
      </c>
      <c r="H14" s="151">
        <f t="shared" si="3"/>
        <v>22.824741275253132</v>
      </c>
      <c r="I14" s="141">
        <f t="shared" si="4"/>
        <v>27.831310533504585</v>
      </c>
      <c r="K14" s="207">
        <f t="shared" si="2"/>
        <v>5.3446599930591283</v>
      </c>
      <c r="L14" s="141">
        <f>IF(B14&lt;&gt;0,K14/B14*100,0)</f>
        <v>6.5170023251962306</v>
      </c>
      <c r="N14" s="151">
        <f t="shared" si="6"/>
        <v>15.979412299237525</v>
      </c>
      <c r="O14" s="141">
        <f t="shared" si="7"/>
        <v>19.484469965281122</v>
      </c>
      <c r="Q14" s="151">
        <v>1.5006689829564783</v>
      </c>
      <c r="R14" s="141">
        <f t="shared" si="8"/>
        <v>1.8298382430272278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96.756330703219305</v>
      </c>
      <c r="C15" s="141">
        <f t="shared" si="0"/>
        <v>1.7343312874621399</v>
      </c>
      <c r="E15" s="151">
        <v>109.48089547334641</v>
      </c>
      <c r="F15" s="141">
        <f t="shared" si="1"/>
        <v>1.8423497250860152</v>
      </c>
      <c r="H15" s="151">
        <f t="shared" si="3"/>
        <v>12.724564770127103</v>
      </c>
      <c r="I15" s="141">
        <f t="shared" si="4"/>
        <v>13.151144403312642</v>
      </c>
      <c r="K15" s="207">
        <f t="shared" si="2"/>
        <v>6.3056123217033564</v>
      </c>
      <c r="L15" s="141">
        <f t="shared" si="5"/>
        <v>6.5170023251962306</v>
      </c>
      <c r="N15" s="151">
        <f t="shared" si="6"/>
        <v>5.2537431179538556</v>
      </c>
      <c r="O15" s="141">
        <f t="shared" si="7"/>
        <v>5.4298701488263976</v>
      </c>
      <c r="Q15" s="151">
        <v>1.1652093304698905</v>
      </c>
      <c r="R15" s="141">
        <f t="shared" si="8"/>
        <v>1.2042719292900195</v>
      </c>
      <c r="T15" s="11"/>
    </row>
    <row r="16" spans="1:97" x14ac:dyDescent="0.2">
      <c r="A16" s="10" t="str">
        <f>name!$D12</f>
        <v>33 Protective service occupations</v>
      </c>
      <c r="B16" s="151">
        <v>67.326066254402733</v>
      </c>
      <c r="C16" s="141">
        <f t="shared" si="0"/>
        <v>1.2068016874773297</v>
      </c>
      <c r="E16" s="151">
        <v>76.439996856315815</v>
      </c>
      <c r="F16" s="141">
        <f t="shared" si="1"/>
        <v>1.2863359089723083</v>
      </c>
      <c r="H16" s="151">
        <f t="shared" si="3"/>
        <v>9.1139306019130828</v>
      </c>
      <c r="I16" s="141">
        <f t="shared" si="4"/>
        <v>13.537001504698921</v>
      </c>
      <c r="K16" s="207">
        <f t="shared" si="2"/>
        <v>4.3876413032625807</v>
      </c>
      <c r="L16" s="141">
        <f t="shared" si="5"/>
        <v>6.5170023251962306</v>
      </c>
      <c r="N16" s="151">
        <f t="shared" si="6"/>
        <v>0.55524961955219432</v>
      </c>
      <c r="O16" s="141">
        <f t="shared" si="7"/>
        <v>0.8247171570281433</v>
      </c>
      <c r="Q16" s="151">
        <v>4.1710396790983078</v>
      </c>
      <c r="R16" s="141">
        <f t="shared" si="8"/>
        <v>6.1952820224745357</v>
      </c>
      <c r="T16" s="11"/>
    </row>
    <row r="17" spans="1:20" x14ac:dyDescent="0.2">
      <c r="A17" s="10" t="str">
        <f>name!$D13</f>
        <v>34 Culture, media and sports occupations</v>
      </c>
      <c r="B17" s="151">
        <v>223.56555554737832</v>
      </c>
      <c r="C17" s="141">
        <f t="shared" si="0"/>
        <v>4.0073526452132429</v>
      </c>
      <c r="E17" s="151">
        <v>245.33611967942491</v>
      </c>
      <c r="F17" s="141">
        <f t="shared" si="1"/>
        <v>4.1285279106535837</v>
      </c>
      <c r="H17" s="151">
        <f t="shared" si="3"/>
        <v>21.770564132046587</v>
      </c>
      <c r="I17" s="141">
        <f t="shared" si="4"/>
        <v>9.7378883248555361</v>
      </c>
      <c r="K17" s="207">
        <f t="shared" si="2"/>
        <v>14.569772453360516</v>
      </c>
      <c r="L17" s="141">
        <f t="shared" si="5"/>
        <v>6.5170023251962306</v>
      </c>
      <c r="N17" s="151">
        <f t="shared" si="6"/>
        <v>11.082217051560324</v>
      </c>
      <c r="O17" s="141">
        <f t="shared" si="7"/>
        <v>4.9570324124512846</v>
      </c>
      <c r="Q17" s="151">
        <v>-3.8814253728742529</v>
      </c>
      <c r="R17" s="141">
        <f t="shared" si="8"/>
        <v>-1.7361464127919723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504.03540002931277</v>
      </c>
      <c r="C18" s="141">
        <f t="shared" si="0"/>
        <v>9.0346994135263046</v>
      </c>
      <c r="E18" s="151">
        <v>550.28579223587155</v>
      </c>
      <c r="F18" s="141">
        <f t="shared" si="1"/>
        <v>9.2602355293240795</v>
      </c>
      <c r="H18" s="151">
        <f t="shared" si="3"/>
        <v>46.250392206558786</v>
      </c>
      <c r="I18" s="141">
        <f t="shared" si="4"/>
        <v>9.1760206136055178</v>
      </c>
      <c r="K18" s="207">
        <f t="shared" si="2"/>
        <v>32.847998739722435</v>
      </c>
      <c r="L18" s="141">
        <f t="shared" si="5"/>
        <v>6.5170023251962306</v>
      </c>
      <c r="N18" s="151">
        <f t="shared" si="6"/>
        <v>13.19628286912365</v>
      </c>
      <c r="O18" s="141">
        <f t="shared" si="7"/>
        <v>2.6181262007303858</v>
      </c>
      <c r="Q18" s="151">
        <v>0.20611059771270268</v>
      </c>
      <c r="R18" s="141">
        <f t="shared" si="8"/>
        <v>4.0892087678904315E-2</v>
      </c>
      <c r="T18" s="11"/>
    </row>
    <row r="19" spans="1:20" x14ac:dyDescent="0.2">
      <c r="A19" s="10" t="str">
        <f>name!$D15</f>
        <v>41 Administrative occupations</v>
      </c>
      <c r="B19" s="151">
        <v>400.59302003067899</v>
      </c>
      <c r="C19" s="141">
        <f t="shared" si="0"/>
        <v>7.1805224849751141</v>
      </c>
      <c r="E19" s="151">
        <v>403.03555039396969</v>
      </c>
      <c r="F19" s="141">
        <f t="shared" si="1"/>
        <v>6.7823014440815719</v>
      </c>
      <c r="H19" s="151">
        <f t="shared" si="3"/>
        <v>2.4425303632907003</v>
      </c>
      <c r="I19" s="141">
        <f t="shared" si="4"/>
        <v>0.60972863758426143</v>
      </c>
      <c r="K19" s="207">
        <f t="shared" si="2"/>
        <v>26.10665642997315</v>
      </c>
      <c r="L19" s="141">
        <f t="shared" si="5"/>
        <v>6.5170023251962306</v>
      </c>
      <c r="N19" s="151">
        <f t="shared" si="6"/>
        <v>-24.365671749457547</v>
      </c>
      <c r="O19" s="141">
        <f t="shared" si="7"/>
        <v>-6.0824004740750421</v>
      </c>
      <c r="Q19" s="151">
        <v>0.70154568277509766</v>
      </c>
      <c r="R19" s="141">
        <f t="shared" si="8"/>
        <v>0.17512678646307181</v>
      </c>
      <c r="T19" s="11"/>
    </row>
    <row r="20" spans="1:20" x14ac:dyDescent="0.2">
      <c r="A20" s="10" t="str">
        <f>name!$D16</f>
        <v>42 Secretarial and related occupations</v>
      </c>
      <c r="B20" s="151">
        <v>101.99093379859734</v>
      </c>
      <c r="C20" s="141">
        <f t="shared" si="0"/>
        <v>1.8281601445485758</v>
      </c>
      <c r="E20" s="151">
        <v>88.619860645811812</v>
      </c>
      <c r="F20" s="141">
        <f t="shared" si="1"/>
        <v>1.4912992371141214</v>
      </c>
      <c r="H20" s="151">
        <f t="shared" si="3"/>
        <v>-13.371073152785527</v>
      </c>
      <c r="I20" s="141">
        <f t="shared" si="4"/>
        <v>-13.110060526742052</v>
      </c>
      <c r="K20" s="207">
        <f t="shared" si="2"/>
        <v>6.6467515271439366</v>
      </c>
      <c r="L20" s="141">
        <f t="shared" si="5"/>
        <v>6.5170023251962306</v>
      </c>
      <c r="N20" s="151">
        <f t="shared" si="6"/>
        <v>-19.942031961521902</v>
      </c>
      <c r="O20" s="141">
        <f t="shared" si="7"/>
        <v>-19.552749659986112</v>
      </c>
      <c r="Q20" s="151">
        <v>-7.5792718407561646E-2</v>
      </c>
      <c r="R20" s="141">
        <f t="shared" si="8"/>
        <v>-7.4313191952169386E-2</v>
      </c>
      <c r="T20" s="11"/>
    </row>
    <row r="21" spans="1:20" x14ac:dyDescent="0.2">
      <c r="A21" s="10" t="str">
        <f>name!$D17</f>
        <v>51 Skilled agricultural and related trades</v>
      </c>
      <c r="B21" s="151">
        <v>26.304513303086431</v>
      </c>
      <c r="C21" s="141">
        <f t="shared" si="0"/>
        <v>0.47150134871215166</v>
      </c>
      <c r="E21" s="151">
        <v>25.300401017515654</v>
      </c>
      <c r="F21" s="141">
        <f t="shared" si="1"/>
        <v>0.42575635372414211</v>
      </c>
      <c r="H21" s="151">
        <f t="shared" si="3"/>
        <v>-1.0041122855707769</v>
      </c>
      <c r="I21" s="141">
        <f t="shared" si="4"/>
        <v>-3.8172623610297274</v>
      </c>
      <c r="K21" s="207">
        <f t="shared" si="2"/>
        <v>1.7142657435936945</v>
      </c>
      <c r="L21" s="141">
        <f t="shared" si="5"/>
        <v>6.5170023251962306</v>
      </c>
      <c r="N21" s="151">
        <f t="shared" si="6"/>
        <v>-2.640106466672238</v>
      </c>
      <c r="O21" s="141">
        <f t="shared" si="7"/>
        <v>-10.036705246177133</v>
      </c>
      <c r="Q21" s="151">
        <v>-7.8271562492233757E-2</v>
      </c>
      <c r="R21" s="141">
        <f t="shared" si="8"/>
        <v>-0.29755944004882917</v>
      </c>
      <c r="T21" s="11"/>
    </row>
    <row r="22" spans="1:20" x14ac:dyDescent="0.2">
      <c r="A22" s="10" t="str">
        <f>name!$D18</f>
        <v>52 Skilled metal, electrical and electronic trades</v>
      </c>
      <c r="B22" s="151">
        <v>119.91490537428511</v>
      </c>
      <c r="C22" s="141">
        <f t="shared" si="0"/>
        <v>2.1494425296221453</v>
      </c>
      <c r="E22" s="151">
        <v>110.56154227837293</v>
      </c>
      <c r="F22" s="141">
        <f t="shared" si="1"/>
        <v>1.8605349010068717</v>
      </c>
      <c r="H22" s="151">
        <f t="shared" si="3"/>
        <v>-9.3533630959121865</v>
      </c>
      <c r="I22" s="141">
        <f t="shared" si="4"/>
        <v>-7.800000397546869</v>
      </c>
      <c r="K22" s="207">
        <f t="shared" si="2"/>
        <v>7.8148571714990203</v>
      </c>
      <c r="L22" s="141">
        <f t="shared" si="5"/>
        <v>6.5170023251962306</v>
      </c>
      <c r="N22" s="151">
        <f t="shared" si="6"/>
        <v>-17.280458085636035</v>
      </c>
      <c r="O22" s="141">
        <f t="shared" si="7"/>
        <v>-14.410600610240486</v>
      </c>
      <c r="Q22" s="151">
        <v>0.11223781822482883</v>
      </c>
      <c r="R22" s="141">
        <f t="shared" si="8"/>
        <v>9.3597887497393145E-2</v>
      </c>
      <c r="T22" s="11"/>
    </row>
    <row r="23" spans="1:20" x14ac:dyDescent="0.2">
      <c r="A23" s="10" t="str">
        <f>name!$D19</f>
        <v>53 Skilled construction and building trades</v>
      </c>
      <c r="B23" s="151">
        <v>163.14406824034114</v>
      </c>
      <c r="C23" s="141">
        <f t="shared" si="0"/>
        <v>2.9243136842483404</v>
      </c>
      <c r="E23" s="151">
        <v>112.66443756938793</v>
      </c>
      <c r="F23" s="141">
        <f t="shared" si="1"/>
        <v>1.895922523153508</v>
      </c>
      <c r="H23" s="151">
        <f t="shared" si="3"/>
        <v>-50.479630670953213</v>
      </c>
      <c r="I23" s="141">
        <f t="shared" si="4"/>
        <v>-30.94175057384707</v>
      </c>
      <c r="K23" s="207">
        <f t="shared" si="2"/>
        <v>10.632102720642758</v>
      </c>
      <c r="L23" s="141">
        <f t="shared" si="5"/>
        <v>6.5170023251962306</v>
      </c>
      <c r="N23" s="151">
        <f t="shared" si="6"/>
        <v>-56.804214817919657</v>
      </c>
      <c r="O23" s="141">
        <f t="shared" si="7"/>
        <v>-34.818437121622239</v>
      </c>
      <c r="Q23" s="151">
        <v>-4.30751857367631</v>
      </c>
      <c r="R23" s="141">
        <f t="shared" si="8"/>
        <v>-2.640315777421061</v>
      </c>
      <c r="T23" s="11"/>
    </row>
    <row r="24" spans="1:20" x14ac:dyDescent="0.2">
      <c r="A24" s="10" t="str">
        <f>name!$D20</f>
        <v>54 Textiles, printing and other skilled trades</v>
      </c>
      <c r="B24" s="151">
        <v>128.99613672180763</v>
      </c>
      <c r="C24" s="141">
        <f t="shared" si="0"/>
        <v>2.3122211668464097</v>
      </c>
      <c r="E24" s="151">
        <v>112.8016540450558</v>
      </c>
      <c r="F24" s="141">
        <f t="shared" si="1"/>
        <v>1.8982316085435293</v>
      </c>
      <c r="H24" s="151">
        <f t="shared" si="3"/>
        <v>-16.194482676751832</v>
      </c>
      <c r="I24" s="141">
        <f t="shared" si="4"/>
        <v>-12.55423851310894</v>
      </c>
      <c r="K24" s="207">
        <f t="shared" si="2"/>
        <v>8.4066812295735112</v>
      </c>
      <c r="L24" s="141">
        <f t="shared" si="5"/>
        <v>6.5170023251962306</v>
      </c>
      <c r="N24" s="151">
        <f t="shared" si="6"/>
        <v>-30.715997494774108</v>
      </c>
      <c r="O24" s="141">
        <f t="shared" si="7"/>
        <v>-23.811563877309023</v>
      </c>
      <c r="Q24" s="151">
        <v>6.1148335884487626</v>
      </c>
      <c r="R24" s="141">
        <f t="shared" si="8"/>
        <v>4.740323039003858</v>
      </c>
      <c r="T24" s="11"/>
    </row>
    <row r="25" spans="1:20" x14ac:dyDescent="0.2">
      <c r="A25" s="10" t="str">
        <f>name!$D21</f>
        <v>61 Caring personal service occupations</v>
      </c>
      <c r="B25" s="151">
        <v>253.1025125997476</v>
      </c>
      <c r="C25" s="141">
        <f t="shared" si="0"/>
        <v>4.5367946815124256</v>
      </c>
      <c r="E25" s="151">
        <v>251.29616554691617</v>
      </c>
      <c r="F25" s="141">
        <f t="shared" si="1"/>
        <v>4.22882384646958</v>
      </c>
      <c r="H25" s="151">
        <f t="shared" si="3"/>
        <v>-1.8063470528314269</v>
      </c>
      <c r="I25" s="141">
        <f t="shared" si="4"/>
        <v>-0.71368199164737467</v>
      </c>
      <c r="K25" s="207">
        <f t="shared" si="2"/>
        <v>16.494696631255632</v>
      </c>
      <c r="L25" s="141">
        <f t="shared" si="5"/>
        <v>6.5170023251962306</v>
      </c>
      <c r="N25" s="151">
        <f t="shared" si="6"/>
        <v>-19.917828008859086</v>
      </c>
      <c r="O25" s="141">
        <f t="shared" si="7"/>
        <v>-7.8694706758430444</v>
      </c>
      <c r="Q25" s="151">
        <v>1.6167843247720284</v>
      </c>
      <c r="R25" s="141">
        <f t="shared" si="8"/>
        <v>0.6387863589994407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100.20436237050187</v>
      </c>
      <c r="C26" s="141">
        <f t="shared" si="0"/>
        <v>1.7961363306801486</v>
      </c>
      <c r="E26" s="151">
        <v>99.896081284745406</v>
      </c>
      <c r="F26" s="141">
        <f t="shared" si="1"/>
        <v>1.6810560152654863</v>
      </c>
      <c r="H26" s="151">
        <f t="shared" si="3"/>
        <v>-0.3082810857564624</v>
      </c>
      <c r="I26" s="141">
        <f t="shared" si="4"/>
        <v>-0.30765236010045216</v>
      </c>
      <c r="K26" s="207">
        <f t="shared" si="2"/>
        <v>6.5303206256336637</v>
      </c>
      <c r="L26" s="141">
        <f t="shared" si="5"/>
        <v>6.5170023251962306</v>
      </c>
      <c r="N26" s="151">
        <f t="shared" si="6"/>
        <v>-7.8594993280192647</v>
      </c>
      <c r="O26" s="141">
        <f t="shared" si="7"/>
        <v>-7.8434702263351186</v>
      </c>
      <c r="Q26" s="151">
        <v>1.0208976166291388</v>
      </c>
      <c r="R26" s="141">
        <f t="shared" si="8"/>
        <v>1.0188155410384312</v>
      </c>
      <c r="T26" s="11"/>
    </row>
    <row r="27" spans="1:20" x14ac:dyDescent="0.2">
      <c r="A27" s="10" t="str">
        <f>name!$D23</f>
        <v>63 Community and civil enforcement occupations</v>
      </c>
      <c r="B27" s="151">
        <v>5.9874908362809016</v>
      </c>
      <c r="C27" s="141">
        <f t="shared" si="0"/>
        <v>0.10732416799275452</v>
      </c>
      <c r="E27" s="151">
        <v>6.6207981505724254</v>
      </c>
      <c r="F27" s="141">
        <f t="shared" si="1"/>
        <v>0.11141510671628292</v>
      </c>
      <c r="H27" s="151">
        <f t="shared" si="3"/>
        <v>0.63330731429152376</v>
      </c>
      <c r="I27" s="141">
        <f t="shared" si="4"/>
        <v>10.577173838063004</v>
      </c>
      <c r="K27" s="207">
        <f t="shared" si="2"/>
        <v>0.39020491702133758</v>
      </c>
      <c r="L27" s="141">
        <f t="shared" si="5"/>
        <v>6.5170023251962306</v>
      </c>
      <c r="N27" s="151">
        <f t="shared" si="6"/>
        <v>-1.0540289474116005E-2</v>
      </c>
      <c r="O27" s="141">
        <f t="shared" si="7"/>
        <v>-0.17603850698605913</v>
      </c>
      <c r="Q27" s="151">
        <v>0.25364268674430224</v>
      </c>
      <c r="R27" s="141">
        <f t="shared" si="8"/>
        <v>4.2362100198528418</v>
      </c>
      <c r="T27" s="172"/>
    </row>
    <row r="28" spans="1:20" x14ac:dyDescent="0.2">
      <c r="A28" s="10" t="str">
        <f>name!$D24</f>
        <v>71 Sales occupations</v>
      </c>
      <c r="B28" s="151">
        <v>317.69954976380137</v>
      </c>
      <c r="C28" s="141">
        <f t="shared" si="0"/>
        <v>5.6946792541985358</v>
      </c>
      <c r="E28" s="151">
        <v>277.68859705633878</v>
      </c>
      <c r="F28" s="141">
        <f t="shared" si="1"/>
        <v>4.6729569413397618</v>
      </c>
      <c r="H28" s="151">
        <f t="shared" si="3"/>
        <v>-40.010952707462593</v>
      </c>
      <c r="I28" s="141">
        <f t="shared" si="4"/>
        <v>-12.593959524717413</v>
      </c>
      <c r="K28" s="207">
        <f t="shared" si="2"/>
        <v>20.704487045244893</v>
      </c>
      <c r="L28" s="141">
        <f t="shared" si="5"/>
        <v>6.5170023251962306</v>
      </c>
      <c r="N28" s="151">
        <f>H28-(K28+Q28)</f>
        <v>-41.819231681331985</v>
      </c>
      <c r="O28" s="141">
        <f t="shared" si="7"/>
        <v>-13.163138478610731</v>
      </c>
      <c r="Q28" s="151">
        <v>-18.896208071375504</v>
      </c>
      <c r="R28" s="141">
        <f t="shared" si="8"/>
        <v>-5.9478233713029116</v>
      </c>
      <c r="T28" s="11"/>
    </row>
    <row r="29" spans="1:20" x14ac:dyDescent="0.2">
      <c r="A29" s="10" t="str">
        <f>name!$D25</f>
        <v>72 Customer service occupations</v>
      </c>
      <c r="B29" s="151">
        <v>78.177419451183155</v>
      </c>
      <c r="C29" s="141">
        <f t="shared" si="0"/>
        <v>1.4013092842794932</v>
      </c>
      <c r="E29" s="151">
        <v>84.562891433321937</v>
      </c>
      <c r="F29" s="141">
        <f t="shared" si="1"/>
        <v>1.4230283659178513</v>
      </c>
      <c r="H29" s="151">
        <f t="shared" si="3"/>
        <v>6.3854719821387818</v>
      </c>
      <c r="I29" s="141">
        <f t="shared" si="4"/>
        <v>8.1679237137343819</v>
      </c>
      <c r="K29" s="207">
        <f t="shared" si="2"/>
        <v>5.0948242434120168</v>
      </c>
      <c r="L29" s="141">
        <f t="shared" si="5"/>
        <v>6.5170023251962306</v>
      </c>
      <c r="N29" s="151">
        <f t="shared" si="6"/>
        <v>1.6970388541569372</v>
      </c>
      <c r="O29" s="141">
        <f t="shared" si="7"/>
        <v>2.1707532252540398</v>
      </c>
      <c r="Q29" s="151">
        <v>-0.40639111543017192</v>
      </c>
      <c r="R29" s="141">
        <f t="shared" si="8"/>
        <v>-0.51983183671589139</v>
      </c>
      <c r="T29" s="11"/>
    </row>
    <row r="30" spans="1:20" x14ac:dyDescent="0.2">
      <c r="A30" s="10" t="str">
        <f>name!$D26</f>
        <v>81 Process, plant and machine operatives</v>
      </c>
      <c r="B30" s="151">
        <v>35.441770143492811</v>
      </c>
      <c r="C30" s="141">
        <f t="shared" si="0"/>
        <v>0.63528422787591243</v>
      </c>
      <c r="E30" s="151">
        <v>31.307403594994803</v>
      </c>
      <c r="F30" s="141">
        <f t="shared" si="1"/>
        <v>0.52684247929299999</v>
      </c>
      <c r="H30" s="151">
        <f t="shared" si="3"/>
        <v>-4.1343665484980079</v>
      </c>
      <c r="I30" s="141">
        <f t="shared" si="4"/>
        <v>-11.665237181323707</v>
      </c>
      <c r="K30" s="207">
        <f t="shared" si="2"/>
        <v>2.3097409843421297</v>
      </c>
      <c r="L30" s="141">
        <f t="shared" si="5"/>
        <v>6.5170023251962306</v>
      </c>
      <c r="N30" s="151">
        <f t="shared" si="6"/>
        <v>-6.9469198270457406</v>
      </c>
      <c r="O30" s="141">
        <f t="shared" si="7"/>
        <v>-19.600939227696028</v>
      </c>
      <c r="Q30" s="151">
        <v>0.50281229420560292</v>
      </c>
      <c r="R30" s="141">
        <f t="shared" si="8"/>
        <v>1.4186997211760892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182.28942507528441</v>
      </c>
      <c r="C31" s="141">
        <f t="shared" si="0"/>
        <v>3.2674890726404144</v>
      </c>
      <c r="E31" s="151">
        <v>183.72322413891223</v>
      </c>
      <c r="F31" s="141">
        <f t="shared" si="1"/>
        <v>3.0917031690396275</v>
      </c>
      <c r="H31" s="151">
        <f t="shared" si="3"/>
        <v>1.4337990636278164</v>
      </c>
      <c r="I31" s="141">
        <f t="shared" si="4"/>
        <v>0.78655087262229362</v>
      </c>
      <c r="K31" s="207">
        <f t="shared" si="2"/>
        <v>11.879806070743125</v>
      </c>
      <c r="L31" s="141">
        <f t="shared" si="5"/>
        <v>6.5170023251962306</v>
      </c>
      <c r="N31" s="151">
        <f t="shared" si="6"/>
        <v>-13.346688035250521</v>
      </c>
      <c r="O31" s="141">
        <f t="shared" si="7"/>
        <v>-7.3217017551832315</v>
      </c>
      <c r="Q31" s="151">
        <v>2.9006810281352124</v>
      </c>
      <c r="R31" s="141">
        <f t="shared" si="8"/>
        <v>1.5912503026092979</v>
      </c>
      <c r="T31" s="11"/>
    </row>
    <row r="32" spans="1:20" x14ac:dyDescent="0.2">
      <c r="A32" s="10" t="str">
        <f>name!$D28</f>
        <v>91 Elementary trades and related occupations</v>
      </c>
      <c r="B32" s="151">
        <v>44.128253668782314</v>
      </c>
      <c r="C32" s="141">
        <f t="shared" si="0"/>
        <v>0.79098711621862583</v>
      </c>
      <c r="E32" s="151">
        <v>35.63405101714865</v>
      </c>
      <c r="F32" s="141">
        <f t="shared" si="1"/>
        <v>0.59965150824992774</v>
      </c>
      <c r="H32" s="151">
        <f t="shared" si="3"/>
        <v>-8.4942026516336639</v>
      </c>
      <c r="I32" s="141">
        <f t="shared" si="4"/>
        <v>-19.248898257767955</v>
      </c>
      <c r="K32" s="207">
        <f t="shared" si="2"/>
        <v>2.8758393176630341</v>
      </c>
      <c r="L32" s="141">
        <f t="shared" si="5"/>
        <v>6.5170023251962306</v>
      </c>
      <c r="N32" s="151">
        <f>H32-(K32+Q32)</f>
        <v>-11.269102584921322</v>
      </c>
      <c r="O32" s="141">
        <f t="shared" si="7"/>
        <v>-25.537159638142292</v>
      </c>
      <c r="Q32" s="151">
        <v>-0.10093938437537632</v>
      </c>
      <c r="R32" s="141">
        <f t="shared" si="8"/>
        <v>-0.22874094482189752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502.2412887622167</v>
      </c>
      <c r="C33" s="141">
        <f t="shared" si="0"/>
        <v>9.002540450065224</v>
      </c>
      <c r="E33" s="151">
        <v>487.12499268773195</v>
      </c>
      <c r="F33" s="141">
        <f t="shared" si="1"/>
        <v>8.1973625853221055</v>
      </c>
      <c r="H33" s="151">
        <f t="shared" ref="H33" si="9">E33-B33</f>
        <v>-15.116296074484751</v>
      </c>
      <c r="I33" s="141">
        <f>IF(B33&lt;&gt;0,((E33/B33)-1)*100,0)</f>
        <v>-3.0097676978607546</v>
      </c>
      <c r="K33" s="207">
        <f t="shared" si="2"/>
        <v>32.731076466729178</v>
      </c>
      <c r="L33" s="141">
        <f t="shared" ref="L33" si="10">IF(B33&lt;&gt;0,K33/B33*100,0)</f>
        <v>6.5170023251962306</v>
      </c>
      <c r="N33" s="151">
        <f>H33-(K33+Q33)</f>
        <v>-54.811463641472294</v>
      </c>
      <c r="O33" s="141">
        <f t="shared" ref="O33" si="11">IF(B33&lt;&gt;0,N33/B33*100,0)</f>
        <v>-10.913372689162255</v>
      </c>
      <c r="Q33" s="151">
        <v>6.964091100258365</v>
      </c>
      <c r="R33" s="141">
        <f t="shared" ref="R33" si="12">IF(B33&lt;&gt;0,Q33/B33*100,0)</f>
        <v>1.3866026661052699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5578.8839999999991</v>
      </c>
      <c r="C35" s="147">
        <f>B35/B$35*100</f>
        <v>100</v>
      </c>
      <c r="D35" s="145"/>
      <c r="E35" s="152">
        <f>SUM(E8:E33)</f>
        <v>5942.4599999999991</v>
      </c>
      <c r="F35" s="147">
        <f t="shared" ref="F35" si="13">E35/E$35*100</f>
        <v>100</v>
      </c>
      <c r="G35" s="145"/>
      <c r="H35" s="152">
        <f>E35-B35</f>
        <v>363.57600000000002</v>
      </c>
      <c r="I35" s="147">
        <f>IF(B35&lt;&gt;0,((E35/B35)-1)*100,0)</f>
        <v>6.5170023251962306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London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528.72906609539507</v>
      </c>
      <c r="C44" s="141">
        <f t="shared" ref="C44:C68" si="15">B44/B$71*100</f>
        <v>8.8974779147927805</v>
      </c>
      <c r="E44" s="151">
        <v>523.7670733480627</v>
      </c>
      <c r="F44" s="141">
        <f t="shared" ref="F44:F68" si="16">E44/E$71*100</f>
        <v>8.0756169701004925</v>
      </c>
      <c r="H44" s="151">
        <f>E44-B44</f>
        <v>-4.9619927473323742</v>
      </c>
      <c r="I44" s="141">
        <f>IF(B44&gt;0,((E44/B44)-1)*100,0)</f>
        <v>-0.93847550012261527</v>
      </c>
      <c r="K44" s="151">
        <f>(($E$71/$B$71)-1)*B44</f>
        <v>48.342132905768992</v>
      </c>
      <c r="L44" s="141">
        <f>IF(B44&gt;0,K44/B44*100,0)</f>
        <v>9.1430821578942556</v>
      </c>
      <c r="N44" s="151">
        <f>H44-(K44+Q44)</f>
        <v>-47.676309273398878</v>
      </c>
      <c r="O44" s="141">
        <f>IF(B44&gt;0,N44/B44*100,0)</f>
        <v>-9.0171530809688765</v>
      </c>
      <c r="Q44" s="151">
        <v>-5.6278163797024847</v>
      </c>
      <c r="R44" s="141">
        <f>IF(B44&gt;0,Q44/B44*100,0)</f>
        <v>-1.0644045770479913</v>
      </c>
      <c r="T44" s="151"/>
    </row>
    <row r="45" spans="1:20" x14ac:dyDescent="0.2">
      <c r="A45" s="135" t="str">
        <f t="shared" si="14"/>
        <v>12 Other managers and proprietors</v>
      </c>
      <c r="B45" s="151">
        <v>198.71202328698394</v>
      </c>
      <c r="C45" s="141">
        <f t="shared" si="15"/>
        <v>3.3439353952232569</v>
      </c>
      <c r="E45" s="151">
        <v>230.74856750961112</v>
      </c>
      <c r="F45" s="141">
        <f t="shared" si="16"/>
        <v>3.5577590544120961</v>
      </c>
      <c r="H45" s="151">
        <f t="shared" ref="H45:H71" si="17">E45-B45</f>
        <v>32.036544222627185</v>
      </c>
      <c r="I45" s="141">
        <f t="shared" ref="I45:I71" si="18">IF(B45&gt;0,((E45/B45)-1)*100,0)</f>
        <v>16.122096535829321</v>
      </c>
      <c r="K45" s="151">
        <f t="shared" ref="K45:K68" si="19">(($E$71/$B$71)-1)*B45</f>
        <v>18.168403546742905</v>
      </c>
      <c r="L45" s="141">
        <f t="shared" ref="L45:L68" si="20">IF(B45&gt;0,K45/B45*100,0)</f>
        <v>9.1430821578942538</v>
      </c>
      <c r="N45" s="151">
        <f t="shared" ref="N45:N68" si="21">H45-(K45+Q45)</f>
        <v>11.313536645462548</v>
      </c>
      <c r="O45" s="141">
        <f t="shared" ref="O45:O68" si="22">IF(B45&gt;0,N45/B45*100,0)</f>
        <v>5.6934333707242812</v>
      </c>
      <c r="Q45" s="151">
        <v>2.5546040304217339</v>
      </c>
      <c r="R45" s="141">
        <f>IF(B45&gt;0,Q45/B45*100,0)</f>
        <v>1.2855810072107832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423.68860527512476</v>
      </c>
      <c r="C46" s="141">
        <f t="shared" si="15"/>
        <v>7.1298520356068833</v>
      </c>
      <c r="E46" s="151">
        <v>618.55043297260863</v>
      </c>
      <c r="F46" s="141">
        <f t="shared" si="16"/>
        <v>9.5370187007863407</v>
      </c>
      <c r="H46" s="151">
        <f t="shared" si="17"/>
        <v>194.86182769748387</v>
      </c>
      <c r="I46" s="141">
        <f t="shared" si="18"/>
        <v>45.991755565611484</v>
      </c>
      <c r="K46" s="151">
        <f t="shared" si="19"/>
        <v>38.738197273940955</v>
      </c>
      <c r="L46" s="141">
        <f t="shared" si="20"/>
        <v>9.1430821578942574</v>
      </c>
      <c r="N46" s="151">
        <f t="shared" si="21"/>
        <v>147.63913054890125</v>
      </c>
      <c r="O46" s="141">
        <f t="shared" si="22"/>
        <v>34.84614141393557</v>
      </c>
      <c r="Q46" s="151">
        <v>8.4844998746416689</v>
      </c>
      <c r="R46" s="141">
        <f t="shared" ref="R46:R68" si="23">IF(B46&gt;0,Q46/B46*100,0)</f>
        <v>2.0025319937816612</v>
      </c>
      <c r="T46" s="151"/>
    </row>
    <row r="47" spans="1:20" x14ac:dyDescent="0.2">
      <c r="A47" s="135" t="str">
        <f t="shared" si="14"/>
        <v>22 Health professionals</v>
      </c>
      <c r="B47" s="151">
        <v>290.53318964862365</v>
      </c>
      <c r="C47" s="141">
        <f t="shared" si="15"/>
        <v>4.889106357444958</v>
      </c>
      <c r="E47" s="151">
        <v>286.4671448073268</v>
      </c>
      <c r="F47" s="141">
        <f t="shared" si="16"/>
        <v>4.416846826957646</v>
      </c>
      <c r="H47" s="151">
        <f t="shared" si="17"/>
        <v>-4.0660448412968435</v>
      </c>
      <c r="I47" s="141">
        <f t="shared" si="18"/>
        <v>-1.3995113075426557</v>
      </c>
      <c r="K47" s="151">
        <f t="shared" si="19"/>
        <v>26.563688225524388</v>
      </c>
      <c r="L47" s="141">
        <f t="shared" si="20"/>
        <v>9.1430821578942556</v>
      </c>
      <c r="N47" s="151">
        <f t="shared" si="21"/>
        <v>-21.464904895878952</v>
      </c>
      <c r="O47" s="141">
        <f t="shared" si="22"/>
        <v>-7.3881076794837162</v>
      </c>
      <c r="Q47" s="151">
        <v>-9.1648281709422807</v>
      </c>
      <c r="R47" s="141">
        <f t="shared" si="23"/>
        <v>-3.1544857859531974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371.60328607099035</v>
      </c>
      <c r="C48" s="141">
        <f t="shared" si="15"/>
        <v>6.2533578025092362</v>
      </c>
      <c r="E48" s="151">
        <v>382.81771187774325</v>
      </c>
      <c r="F48" s="141">
        <f t="shared" si="16"/>
        <v>5.9024122893661453</v>
      </c>
      <c r="H48" s="151">
        <f t="shared" si="17"/>
        <v>11.214425806752899</v>
      </c>
      <c r="I48" s="141">
        <f t="shared" si="18"/>
        <v>3.0178489338252401</v>
      </c>
      <c r="K48" s="151">
        <f t="shared" si="19"/>
        <v>33.975993746905466</v>
      </c>
      <c r="L48" s="141">
        <f t="shared" si="20"/>
        <v>9.1430821578942556</v>
      </c>
      <c r="N48" s="151">
        <f t="shared" si="21"/>
        <v>2.4388425873070041</v>
      </c>
      <c r="O48" s="141">
        <f t="shared" si="22"/>
        <v>0.65630275046628417</v>
      </c>
      <c r="Q48" s="151">
        <v>-25.200410527459571</v>
      </c>
      <c r="R48" s="141">
        <f t="shared" si="23"/>
        <v>-6.7815359745353101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731.97761458080311</v>
      </c>
      <c r="C49" s="141">
        <f t="shared" si="15"/>
        <v>12.317754172191368</v>
      </c>
      <c r="E49" s="151">
        <v>854.23071363486281</v>
      </c>
      <c r="F49" s="141">
        <f t="shared" si="16"/>
        <v>13.170816567971775</v>
      </c>
      <c r="H49" s="151">
        <f t="shared" si="17"/>
        <v>122.2530990540597</v>
      </c>
      <c r="I49" s="141">
        <f t="shared" si="18"/>
        <v>16.701753799407236</v>
      </c>
      <c r="K49" s="151">
        <f t="shared" si="19"/>
        <v>66.925314678517395</v>
      </c>
      <c r="L49" s="141">
        <f t="shared" si="20"/>
        <v>9.1430821578942574</v>
      </c>
      <c r="N49" s="151">
        <f t="shared" si="21"/>
        <v>51.343597124936281</v>
      </c>
      <c r="O49" s="141">
        <f t="shared" si="22"/>
        <v>7.0143671202759785</v>
      </c>
      <c r="Q49" s="151">
        <v>3.9841872506060265</v>
      </c>
      <c r="R49" s="141">
        <f t="shared" si="23"/>
        <v>0.54430452123699635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104.83575993632439</v>
      </c>
      <c r="C50" s="141">
        <f t="shared" si="15"/>
        <v>1.7641811629581758</v>
      </c>
      <c r="E50" s="151">
        <v>112.32893416474495</v>
      </c>
      <c r="F50" s="141">
        <f t="shared" si="16"/>
        <v>1.7319253025500834</v>
      </c>
      <c r="H50" s="151">
        <f t="shared" si="17"/>
        <v>7.4931742284205569</v>
      </c>
      <c r="I50" s="141">
        <f t="shared" si="18"/>
        <v>7.1475365209083153</v>
      </c>
      <c r="K50" s="151">
        <f t="shared" si="19"/>
        <v>9.58521966183093</v>
      </c>
      <c r="L50" s="141">
        <f t="shared" si="20"/>
        <v>9.1430821578942556</v>
      </c>
      <c r="N50" s="151">
        <f t="shared" si="21"/>
        <v>-3.4799654956369874</v>
      </c>
      <c r="O50" s="141">
        <f t="shared" si="22"/>
        <v>-3.3194450994113689</v>
      </c>
      <c r="Q50" s="151">
        <v>1.387920062226615</v>
      </c>
      <c r="R50" s="141">
        <f t="shared" si="23"/>
        <v>1.3238994624254319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109.48089547334641</v>
      </c>
      <c r="C51" s="141">
        <f t="shared" si="15"/>
        <v>1.8423497250860152</v>
      </c>
      <c r="E51" s="151">
        <v>190.37040476456841</v>
      </c>
      <c r="F51" s="141">
        <f t="shared" si="16"/>
        <v>2.9351949550673955</v>
      </c>
      <c r="H51" s="151">
        <f t="shared" si="17"/>
        <v>80.889509291221998</v>
      </c>
      <c r="I51" s="141">
        <f t="shared" si="18"/>
        <v>73.88458866863661</v>
      </c>
      <c r="K51" s="151">
        <f t="shared" si="19"/>
        <v>10.009928220326396</v>
      </c>
      <c r="L51" s="141">
        <f t="shared" si="20"/>
        <v>9.1430821578942556</v>
      </c>
      <c r="N51" s="151">
        <f t="shared" si="21"/>
        <v>74.047147675380458</v>
      </c>
      <c r="O51" s="141">
        <f t="shared" si="22"/>
        <v>67.634766189328033</v>
      </c>
      <c r="Q51" s="151">
        <v>-3.1675666044848554</v>
      </c>
      <c r="R51" s="141">
        <f t="shared" si="23"/>
        <v>-2.8932596785856699</v>
      </c>
      <c r="T51" s="151"/>
    </row>
    <row r="52" spans="1:20" x14ac:dyDescent="0.2">
      <c r="A52" s="135" t="str">
        <f t="shared" si="14"/>
        <v>33 Protective service occupations</v>
      </c>
      <c r="B52" s="151">
        <v>76.439996856315815</v>
      </c>
      <c r="C52" s="141">
        <f t="shared" si="15"/>
        <v>1.2863359089723083</v>
      </c>
      <c r="E52" s="151">
        <v>67.877095426629111</v>
      </c>
      <c r="F52" s="141">
        <f t="shared" si="16"/>
        <v>1.0465518960642088</v>
      </c>
      <c r="H52" s="151">
        <f t="shared" si="17"/>
        <v>-8.5629014296867041</v>
      </c>
      <c r="I52" s="141">
        <f t="shared" si="18"/>
        <v>-11.202121640300932</v>
      </c>
      <c r="K52" s="151">
        <f t="shared" si="19"/>
        <v>6.9889717140647409</v>
      </c>
      <c r="L52" s="141">
        <f t="shared" si="20"/>
        <v>9.1430821578942556</v>
      </c>
      <c r="N52" s="151">
        <f t="shared" si="21"/>
        <v>-12.559604856943437</v>
      </c>
      <c r="O52" s="141">
        <f t="shared" si="22"/>
        <v>-16.430671603181398</v>
      </c>
      <c r="Q52" s="151">
        <v>-2.9922682868080073</v>
      </c>
      <c r="R52" s="141">
        <f t="shared" si="23"/>
        <v>-3.9145321950137846</v>
      </c>
      <c r="T52" s="151"/>
    </row>
    <row r="53" spans="1:20" x14ac:dyDescent="0.2">
      <c r="A53" s="135" t="str">
        <f t="shared" si="14"/>
        <v>34 Culture, media and sports occupations</v>
      </c>
      <c r="B53" s="151">
        <v>245.33611967942491</v>
      </c>
      <c r="C53" s="141">
        <f t="shared" si="15"/>
        <v>4.1285279106535837</v>
      </c>
      <c r="E53" s="151">
        <v>253.12454730036472</v>
      </c>
      <c r="F53" s="141">
        <f t="shared" si="16"/>
        <v>3.9027594397279439</v>
      </c>
      <c r="H53" s="151">
        <f t="shared" si="17"/>
        <v>7.7884276209398138</v>
      </c>
      <c r="I53" s="141">
        <f t="shared" si="18"/>
        <v>3.174594768645056</v>
      </c>
      <c r="K53" s="151">
        <f t="shared" si="19"/>
        <v>22.431282985279598</v>
      </c>
      <c r="L53" s="141">
        <f t="shared" si="20"/>
        <v>9.1430821578942556</v>
      </c>
      <c r="N53" s="151">
        <f t="shared" si="21"/>
        <v>-22.993257315225527</v>
      </c>
      <c r="O53" s="141">
        <f t="shared" si="22"/>
        <v>-9.3721451799556839</v>
      </c>
      <c r="Q53" s="151">
        <v>8.3504019508857414</v>
      </c>
      <c r="R53" s="141">
        <f t="shared" si="23"/>
        <v>3.4036577907064887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550.28579223587155</v>
      </c>
      <c r="C54" s="141">
        <f t="shared" si="15"/>
        <v>9.2602355293240795</v>
      </c>
      <c r="E54" s="151">
        <v>595.46174768947958</v>
      </c>
      <c r="F54" s="141">
        <f t="shared" si="16"/>
        <v>9.1810295823832462</v>
      </c>
      <c r="H54" s="151">
        <f t="shared" si="17"/>
        <v>45.175955453608026</v>
      </c>
      <c r="I54" s="141">
        <f t="shared" si="18"/>
        <v>8.2095442206590707</v>
      </c>
      <c r="K54" s="151">
        <f t="shared" si="19"/>
        <v>50.313082087345023</v>
      </c>
      <c r="L54" s="141">
        <f t="shared" si="20"/>
        <v>9.1430821578942556</v>
      </c>
      <c r="N54" s="151">
        <f t="shared" si="21"/>
        <v>3.637935164357188</v>
      </c>
      <c r="O54" s="141">
        <f t="shared" si="22"/>
        <v>0.66109923528569736</v>
      </c>
      <c r="Q54" s="151">
        <v>-8.7750617980941872</v>
      </c>
      <c r="R54" s="141">
        <f t="shared" si="23"/>
        <v>-1.5946371725208728</v>
      </c>
      <c r="T54" s="151"/>
    </row>
    <row r="55" spans="1:20" x14ac:dyDescent="0.2">
      <c r="A55" s="135" t="str">
        <f t="shared" si="14"/>
        <v>41 Administrative occupations</v>
      </c>
      <c r="B55" s="151">
        <v>403.03555039396969</v>
      </c>
      <c r="C55" s="141">
        <f t="shared" si="15"/>
        <v>6.7823014440815719</v>
      </c>
      <c r="E55" s="151">
        <v>397.32560445047415</v>
      </c>
      <c r="F55" s="141">
        <f t="shared" si="16"/>
        <v>6.1260998585594892</v>
      </c>
      <c r="H55" s="151">
        <f t="shared" si="17"/>
        <v>-5.7099459434955406</v>
      </c>
      <c r="I55" s="141">
        <f t="shared" si="18"/>
        <v>-1.4167350592060757</v>
      </c>
      <c r="K55" s="151">
        <f t="shared" si="19"/>
        <v>36.849871498041956</v>
      </c>
      <c r="L55" s="141">
        <f t="shared" si="20"/>
        <v>9.1430821578942574</v>
      </c>
      <c r="N55" s="151">
        <f t="shared" si="21"/>
        <v>-36.697435915790237</v>
      </c>
      <c r="O55" s="141">
        <f t="shared" si="22"/>
        <v>-9.1052602878128912</v>
      </c>
      <c r="Q55" s="151">
        <v>-5.8623815257472582</v>
      </c>
      <c r="R55" s="141">
        <f t="shared" si="23"/>
        <v>-1.4545569292874401</v>
      </c>
      <c r="T55" s="151"/>
    </row>
    <row r="56" spans="1:20" x14ac:dyDescent="0.2">
      <c r="A56" s="135" t="str">
        <f t="shared" si="14"/>
        <v>42 Secretarial and related occupations</v>
      </c>
      <c r="B56" s="151">
        <v>88.619860645811812</v>
      </c>
      <c r="C56" s="141">
        <f t="shared" si="15"/>
        <v>1.4912992371141214</v>
      </c>
      <c r="E56" s="151">
        <v>67.597353814673525</v>
      </c>
      <c r="F56" s="141">
        <f t="shared" si="16"/>
        <v>1.0422387457657163</v>
      </c>
      <c r="H56" s="151">
        <f t="shared" si="17"/>
        <v>-21.022506831138287</v>
      </c>
      <c r="I56" s="141">
        <f t="shared" si="18"/>
        <v>-23.7221167782685</v>
      </c>
      <c r="K56" s="151">
        <f t="shared" si="19"/>
        <v>8.102586667057972</v>
      </c>
      <c r="L56" s="141">
        <f t="shared" si="20"/>
        <v>9.1430821578942538</v>
      </c>
      <c r="N56" s="151">
        <f t="shared" si="21"/>
        <v>-30.200530845381053</v>
      </c>
      <c r="O56" s="141">
        <f t="shared" si="22"/>
        <v>-34.078738812379676</v>
      </c>
      <c r="Q56" s="151">
        <v>1.0754373471847949</v>
      </c>
      <c r="R56" s="141">
        <f t="shared" si="23"/>
        <v>1.2135398762169236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25.300401017515654</v>
      </c>
      <c r="C57" s="141">
        <f t="shared" si="15"/>
        <v>0.42575635372414211</v>
      </c>
      <c r="E57" s="151">
        <v>31.502001720131133</v>
      </c>
      <c r="F57" s="141">
        <f t="shared" si="16"/>
        <v>0.48570846207846452</v>
      </c>
      <c r="H57" s="151">
        <f t="shared" si="17"/>
        <v>6.2016007026154796</v>
      </c>
      <c r="I57" s="141">
        <f t="shared" si="18"/>
        <v>24.511867216341997</v>
      </c>
      <c r="K57" s="151">
        <f t="shared" si="19"/>
        <v>2.3132364513081702</v>
      </c>
      <c r="L57" s="141">
        <f t="shared" si="20"/>
        <v>9.1430821578942538</v>
      </c>
      <c r="N57" s="151">
        <f t="shared" si="21"/>
        <v>2.9678702141011364</v>
      </c>
      <c r="O57" s="141">
        <f t="shared" si="22"/>
        <v>11.730526374054143</v>
      </c>
      <c r="Q57" s="151">
        <v>0.92049403720617318</v>
      </c>
      <c r="R57" s="141">
        <f t="shared" si="23"/>
        <v>3.6382586843936124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110.56154227837293</v>
      </c>
      <c r="C58" s="141">
        <f t="shared" si="15"/>
        <v>1.8605349010068717</v>
      </c>
      <c r="E58" s="151">
        <v>110.9608323279414</v>
      </c>
      <c r="F58" s="141">
        <f t="shared" si="16"/>
        <v>1.710831448101592</v>
      </c>
      <c r="H58" s="151">
        <f t="shared" si="17"/>
        <v>0.39929004956847791</v>
      </c>
      <c r="I58" s="141">
        <f t="shared" si="18"/>
        <v>0.36114732242351621</v>
      </c>
      <c r="K58" s="151">
        <f t="shared" si="19"/>
        <v>10.108732645546629</v>
      </c>
      <c r="L58" s="141">
        <f t="shared" si="20"/>
        <v>9.1430821578942556</v>
      </c>
      <c r="N58" s="151">
        <f t="shared" si="21"/>
        <v>-12.996850405030646</v>
      </c>
      <c r="O58" s="141">
        <f t="shared" si="22"/>
        <v>-11.755308525189573</v>
      </c>
      <c r="Q58" s="151">
        <v>3.2874078090524934</v>
      </c>
      <c r="R58" s="141">
        <f t="shared" si="23"/>
        <v>2.973373689718823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112.66443756938793</v>
      </c>
      <c r="C59" s="141">
        <f t="shared" si="15"/>
        <v>1.895922523153508</v>
      </c>
      <c r="E59" s="151">
        <v>128.68208488233583</v>
      </c>
      <c r="F59" s="141">
        <f t="shared" si="16"/>
        <v>1.9840636826995131</v>
      </c>
      <c r="H59" s="151">
        <f t="shared" si="17"/>
        <v>16.017647312947901</v>
      </c>
      <c r="I59" s="141">
        <f t="shared" si="18"/>
        <v>14.217128011740998</v>
      </c>
      <c r="K59" s="151">
        <f t="shared" si="19"/>
        <v>10.301002089698621</v>
      </c>
      <c r="L59" s="141">
        <f t="shared" si="20"/>
        <v>9.1430821578942556</v>
      </c>
      <c r="N59" s="151">
        <f t="shared" si="21"/>
        <v>-8.7571013605196839</v>
      </c>
      <c r="O59" s="141">
        <f t="shared" si="22"/>
        <v>-7.7727289546236351</v>
      </c>
      <c r="Q59" s="151">
        <v>14.473746583768964</v>
      </c>
      <c r="R59" s="141">
        <f t="shared" si="23"/>
        <v>12.846774808470377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112.8016540450558</v>
      </c>
      <c r="C60" s="141">
        <f t="shared" si="15"/>
        <v>1.8982316085435293</v>
      </c>
      <c r="E60" s="151">
        <v>132.93713315082886</v>
      </c>
      <c r="F60" s="141">
        <f t="shared" si="16"/>
        <v>2.0496694486098952</v>
      </c>
      <c r="H60" s="151">
        <f t="shared" si="17"/>
        <v>20.135479105773058</v>
      </c>
      <c r="I60" s="141">
        <f t="shared" si="18"/>
        <v>17.850340295303148</v>
      </c>
      <c r="K60" s="151">
        <f t="shared" si="19"/>
        <v>10.3135479048031</v>
      </c>
      <c r="L60" s="141">
        <f t="shared" si="20"/>
        <v>9.1430821578942556</v>
      </c>
      <c r="N60" s="151">
        <f t="shared" si="21"/>
        <v>1.3269890622469731</v>
      </c>
      <c r="O60" s="141">
        <f t="shared" si="22"/>
        <v>1.1763914930865644</v>
      </c>
      <c r="Q60" s="151">
        <v>8.4949421387229869</v>
      </c>
      <c r="R60" s="141">
        <f t="shared" si="23"/>
        <v>7.5308666443223382</v>
      </c>
      <c r="T60" s="151"/>
    </row>
    <row r="61" spans="1:20" x14ac:dyDescent="0.2">
      <c r="A61" s="135" t="str">
        <f t="shared" si="14"/>
        <v>61 Caring personal service occupations</v>
      </c>
      <c r="B61" s="151">
        <v>251.29616554691617</v>
      </c>
      <c r="C61" s="141">
        <f t="shared" si="15"/>
        <v>4.22882384646958</v>
      </c>
      <c r="E61" s="151">
        <v>278.13924167195745</v>
      </c>
      <c r="F61" s="141">
        <f t="shared" si="16"/>
        <v>4.2884444143060785</v>
      </c>
      <c r="H61" s="151">
        <f t="shared" si="17"/>
        <v>26.843076125041279</v>
      </c>
      <c r="I61" s="141">
        <f t="shared" si="18"/>
        <v>10.681848673106709</v>
      </c>
      <c r="K61" s="151">
        <f t="shared" si="19"/>
        <v>22.976214875592504</v>
      </c>
      <c r="L61" s="141">
        <f t="shared" si="20"/>
        <v>9.1430821578942556</v>
      </c>
      <c r="N61" s="151">
        <f t="shared" si="21"/>
        <v>10.712465954815613</v>
      </c>
      <c r="O61" s="141">
        <f t="shared" si="22"/>
        <v>4.2628847644774872</v>
      </c>
      <c r="Q61" s="151">
        <v>-6.8456047053668367</v>
      </c>
      <c r="R61" s="141">
        <f t="shared" si="23"/>
        <v>-2.7241182492650431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99.896081284745406</v>
      </c>
      <c r="C62" s="141">
        <f t="shared" si="15"/>
        <v>1.6810560152654863</v>
      </c>
      <c r="E62" s="151">
        <v>105.04985723488622</v>
      </c>
      <c r="F62" s="141">
        <f t="shared" si="16"/>
        <v>1.6196940452362609</v>
      </c>
      <c r="H62" s="151">
        <f t="shared" si="17"/>
        <v>5.1537759501408118</v>
      </c>
      <c r="I62" s="141">
        <f t="shared" si="18"/>
        <v>5.1591372592989071</v>
      </c>
      <c r="K62" s="151">
        <f t="shared" si="19"/>
        <v>9.1335807843811008</v>
      </c>
      <c r="L62" s="141">
        <f t="shared" si="20"/>
        <v>9.1430821578942574</v>
      </c>
      <c r="N62" s="151">
        <f t="shared" si="21"/>
        <v>-7.4334795620539893</v>
      </c>
      <c r="O62" s="141">
        <f t="shared" si="22"/>
        <v>-7.4412123743527818</v>
      </c>
      <c r="Q62" s="151">
        <v>3.4536747278137003</v>
      </c>
      <c r="R62" s="141">
        <f t="shared" si="23"/>
        <v>3.4572674757574222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6.6207981505724254</v>
      </c>
      <c r="C63" s="141">
        <f t="shared" si="15"/>
        <v>0.11141510671628292</v>
      </c>
      <c r="E63" s="151">
        <v>5.4760822689049773</v>
      </c>
      <c r="F63" s="141">
        <f t="shared" si="16"/>
        <v>8.443207897310448E-2</v>
      </c>
      <c r="H63" s="151">
        <f t="shared" si="17"/>
        <v>-1.1447158816674481</v>
      </c>
      <c r="I63" s="141">
        <f t="shared" si="18"/>
        <v>-17.289696130797726</v>
      </c>
      <c r="K63" s="151">
        <f t="shared" si="19"/>
        <v>0.60534501441518029</v>
      </c>
      <c r="L63" s="141">
        <f t="shared" si="20"/>
        <v>9.1430821578942556</v>
      </c>
      <c r="N63" s="151">
        <f t="shared" si="21"/>
        <v>-1.7951703758279089</v>
      </c>
      <c r="O63" s="141">
        <f t="shared" si="22"/>
        <v>-27.114108223835537</v>
      </c>
      <c r="Q63" s="151">
        <v>4.5109479745280553E-2</v>
      </c>
      <c r="R63" s="141">
        <f t="shared" si="23"/>
        <v>0.68132993514355134</v>
      </c>
      <c r="T63" s="151"/>
    </row>
    <row r="64" spans="1:20" x14ac:dyDescent="0.2">
      <c r="A64" s="135" t="str">
        <f t="shared" si="14"/>
        <v>71 Sales occupations</v>
      </c>
      <c r="B64" s="151">
        <v>277.68859705633878</v>
      </c>
      <c r="C64" s="141">
        <f t="shared" si="15"/>
        <v>4.6729569413397618</v>
      </c>
      <c r="E64" s="151">
        <v>266.75991044431692</v>
      </c>
      <c r="F64" s="141">
        <f t="shared" si="16"/>
        <v>4.1129940566062144</v>
      </c>
      <c r="H64" s="151">
        <f t="shared" si="17"/>
        <v>-10.928686612021863</v>
      </c>
      <c r="I64" s="141">
        <f t="shared" si="18"/>
        <v>-3.935590704073666</v>
      </c>
      <c r="K64" s="151">
        <f t="shared" si="19"/>
        <v>25.389296571964984</v>
      </c>
      <c r="L64" s="141">
        <f t="shared" si="20"/>
        <v>9.1430821578942556</v>
      </c>
      <c r="N64" s="151">
        <f t="shared" si="21"/>
        <v>-22.532830140139808</v>
      </c>
      <c r="O64" s="141">
        <f t="shared" si="22"/>
        <v>-8.1144239911184535</v>
      </c>
      <c r="Q64" s="151">
        <v>-13.785153043847039</v>
      </c>
      <c r="R64" s="141">
        <f t="shared" si="23"/>
        <v>-4.964248870849473</v>
      </c>
      <c r="T64" s="151"/>
    </row>
    <row r="65" spans="1:20" x14ac:dyDescent="0.2">
      <c r="A65" s="135" t="str">
        <f t="shared" si="14"/>
        <v>72 Customer service occupations</v>
      </c>
      <c r="B65" s="151">
        <v>84.562891433321937</v>
      </c>
      <c r="C65" s="141">
        <f t="shared" si="15"/>
        <v>1.4230283659178513</v>
      </c>
      <c r="E65" s="151">
        <v>100.01592944676869</v>
      </c>
      <c r="F65" s="141">
        <f t="shared" si="16"/>
        <v>1.5420792528207641</v>
      </c>
      <c r="H65" s="151">
        <f t="shared" si="17"/>
        <v>15.453038013446758</v>
      </c>
      <c r="I65" s="141">
        <f t="shared" si="18"/>
        <v>18.274018013718841</v>
      </c>
      <c r="K65" s="151">
        <f t="shared" si="19"/>
        <v>7.7316546388395482</v>
      </c>
      <c r="L65" s="141">
        <f t="shared" si="20"/>
        <v>9.1430821578942556</v>
      </c>
      <c r="N65" s="151">
        <f t="shared" si="21"/>
        <v>8.7982457844777429</v>
      </c>
      <c r="O65" s="141">
        <f t="shared" si="22"/>
        <v>10.404381443620791</v>
      </c>
      <c r="Q65" s="151">
        <v>-1.0768624098705337</v>
      </c>
      <c r="R65" s="141">
        <f t="shared" si="23"/>
        <v>-1.2734455877962056</v>
      </c>
      <c r="T65" s="151"/>
    </row>
    <row r="66" spans="1:20" x14ac:dyDescent="0.2">
      <c r="A66" s="135" t="str">
        <f t="shared" si="14"/>
        <v>81 Process, plant and machine operatives</v>
      </c>
      <c r="B66" s="151">
        <v>31.307403594994803</v>
      </c>
      <c r="C66" s="141">
        <f t="shared" si="15"/>
        <v>0.52684247929299999</v>
      </c>
      <c r="E66" s="151">
        <v>36.705745393517553</v>
      </c>
      <c r="F66" s="141">
        <f t="shared" si="16"/>
        <v>0.56594153295141403</v>
      </c>
      <c r="H66" s="151">
        <f t="shared" si="17"/>
        <v>5.3983417985227504</v>
      </c>
      <c r="I66" s="141">
        <f t="shared" si="18"/>
        <v>17.243019792883096</v>
      </c>
      <c r="K66" s="151">
        <f t="shared" si="19"/>
        <v>2.8624616321939147</v>
      </c>
      <c r="L66" s="141">
        <f t="shared" si="20"/>
        <v>9.1430821578942556</v>
      </c>
      <c r="N66" s="151">
        <f t="shared" si="21"/>
        <v>2.71314837168201</v>
      </c>
      <c r="O66" s="141">
        <f t="shared" si="22"/>
        <v>8.6661557974605348</v>
      </c>
      <c r="Q66" s="151">
        <v>-0.17726820535317414</v>
      </c>
      <c r="R66" s="141">
        <f t="shared" si="23"/>
        <v>-0.56621816247168599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183.72322413891223</v>
      </c>
      <c r="C67" s="141">
        <f t="shared" si="15"/>
        <v>3.0917031690396275</v>
      </c>
      <c r="E67" s="151">
        <v>191.10353136831088</v>
      </c>
      <c r="F67" s="141">
        <f t="shared" si="16"/>
        <v>2.946498547720843</v>
      </c>
      <c r="H67" s="151">
        <f t="shared" si="17"/>
        <v>7.3803072293986531</v>
      </c>
      <c r="I67" s="141">
        <f t="shared" si="18"/>
        <v>4.0170790949207502</v>
      </c>
      <c r="K67" s="151">
        <f t="shared" si="19"/>
        <v>16.797965326152955</v>
      </c>
      <c r="L67" s="141">
        <f t="shared" si="20"/>
        <v>9.1430821578942556</v>
      </c>
      <c r="N67" s="151">
        <f t="shared" si="21"/>
        <v>-7.1596302170946942</v>
      </c>
      <c r="O67" s="141">
        <f t="shared" si="22"/>
        <v>-3.8969652588294079</v>
      </c>
      <c r="Q67" s="151">
        <v>-2.2580278796596072</v>
      </c>
      <c r="R67" s="141">
        <f t="shared" si="23"/>
        <v>-1.2290378041440877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35.63405101714865</v>
      </c>
      <c r="C68" s="141">
        <f t="shared" si="15"/>
        <v>0.59965150824992774</v>
      </c>
      <c r="E68" s="151">
        <v>77.782022381100376</v>
      </c>
      <c r="F68" s="141">
        <f t="shared" si="16"/>
        <v>1.1992693925838471</v>
      </c>
      <c r="H68" s="151">
        <f t="shared" si="17"/>
        <v>42.147971363951726</v>
      </c>
      <c r="I68" s="141">
        <f t="shared" si="18"/>
        <v>118.28004439817494</v>
      </c>
      <c r="K68" s="151">
        <f t="shared" si="19"/>
        <v>3.2580505606838548</v>
      </c>
      <c r="L68" s="141">
        <f t="shared" si="20"/>
        <v>9.1430821578942556</v>
      </c>
      <c r="N68" s="151">
        <f t="shared" si="21"/>
        <v>38.66004529316745</v>
      </c>
      <c r="O68" s="141">
        <f t="shared" si="22"/>
        <v>108.49186154715488</v>
      </c>
      <c r="Q68" s="151">
        <v>0.22987551010042001</v>
      </c>
      <c r="R68" s="141">
        <f t="shared" si="23"/>
        <v>0.64510069312578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487.12499268773195</v>
      </c>
      <c r="C69" s="141">
        <f t="shared" ref="C69" si="25">B69/B$71*100</f>
        <v>8.1973625853221055</v>
      </c>
      <c r="E69" s="151">
        <v>440.00229594785259</v>
      </c>
      <c r="F69" s="141">
        <f t="shared" ref="F69" si="26">E69/E$71*100</f>
        <v>6.784103447599434</v>
      </c>
      <c r="H69" s="151">
        <f t="shared" ref="H69" si="27">E69-B69</f>
        <v>-47.122696739879359</v>
      </c>
      <c r="I69" s="141">
        <f t="shared" ref="I69" si="28">IF(B69&gt;0,((E69/B69)-1)*100,0)</f>
        <v>-9.6736356063108033</v>
      </c>
      <c r="K69" s="151">
        <f t="shared" ref="K69" si="29">(($E$71/$B$71)-1)*B69</f>
        <v>44.538238293075715</v>
      </c>
      <c r="L69" s="141">
        <f t="shared" ref="L69" si="30">IF(B69&gt;0,K69/B69*100,0)</f>
        <v>9.1430821578942556</v>
      </c>
      <c r="N69" s="151">
        <f t="shared" ref="N69" si="31">H69-(K69+Q69)</f>
        <v>-119.85188376792584</v>
      </c>
      <c r="O69" s="141">
        <f t="shared" ref="O69" si="32">IF(B69&gt;0,N69/B69*100,0)</f>
        <v>-24.603928266262464</v>
      </c>
      <c r="Q69" s="151">
        <v>28.190948734970775</v>
      </c>
      <c r="R69" s="141">
        <f t="shared" ref="R69" si="33">IF(B69&gt;0,Q69/B69*100,0)</f>
        <v>5.7872105020574018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5942.4599999999991</v>
      </c>
      <c r="C71" s="147">
        <f>B71/B$71*100</f>
        <v>100</v>
      </c>
      <c r="D71" s="145"/>
      <c r="E71" s="152">
        <f>SUM(E44:E69)</f>
        <v>6485.7840000000024</v>
      </c>
      <c r="F71" s="147">
        <f>E71/E$71*100</f>
        <v>100</v>
      </c>
      <c r="G71" s="145"/>
      <c r="H71" s="152">
        <f t="shared" si="17"/>
        <v>543.32400000000325</v>
      </c>
      <c r="I71" s="147">
        <f t="shared" si="18"/>
        <v>9.1430821578942556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London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London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London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London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528.72906609539439</v>
      </c>
      <c r="C7" s="11">
        <f t="shared" si="2"/>
        <v>523.7670733480627</v>
      </c>
      <c r="D7" s="11">
        <f t="shared" si="2"/>
        <v>-4.9619927473316965</v>
      </c>
      <c r="E7" s="11">
        <f t="shared" si="2"/>
        <v>261.51485201798778</v>
      </c>
      <c r="F7" s="11">
        <f t="shared" si="2"/>
        <v>256.55285927065609</v>
      </c>
      <c r="G7" s="200">
        <f>IF(B7&gt;0,(1+(E7/B7))^(1/($C$6-$B$6))-1,0)</f>
        <v>2.7153140707484535E-2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333.74194144273446</v>
      </c>
      <c r="R7" s="11">
        <v>305.25302467153165</v>
      </c>
      <c r="S7" s="345">
        <f>R7-Q7</f>
        <v>-28.48891677120281</v>
      </c>
      <c r="T7" s="345">
        <v>143.58759351960694</v>
      </c>
      <c r="U7" s="345">
        <f>SUM(S7:T7)</f>
        <v>115.09867674840413</v>
      </c>
      <c r="V7" s="346">
        <f>IF(Q7&gt;0,(1+(T7/Q7))^(1/($C$6-$B$6))-1,0)</f>
        <v>2.4142764981976095E-2</v>
      </c>
      <c r="X7" s="10" t="str">
        <f>name!B4</f>
        <v>Agriculture</v>
      </c>
      <c r="Y7" s="11">
        <v>1.0339999999999989</v>
      </c>
      <c r="Z7" s="11">
        <v>1.1000000000000001</v>
      </c>
      <c r="AA7" s="345">
        <f>Z7-Y7</f>
        <v>6.6000000000001169E-2</v>
      </c>
      <c r="AB7" s="11">
        <v>0.49680828237481522</v>
      </c>
      <c r="AC7" s="345">
        <f>SUM(AA7:AB7)</f>
        <v>0.56280828237481639</v>
      </c>
      <c r="AD7" s="348">
        <f>IF(Y7&gt;0,(1+(AB7/Y7))^(1/($C$6-$B$6))-1,0)</f>
        <v>2.650251470934184E-2</v>
      </c>
    </row>
    <row r="8" spans="1:30" x14ac:dyDescent="0.2">
      <c r="A8" s="10" t="str">
        <f>name!D5</f>
        <v>12 Other managers and proprietors</v>
      </c>
      <c r="B8" s="11">
        <f t="shared" si="2"/>
        <v>198.71202328698385</v>
      </c>
      <c r="C8" s="11">
        <f t="shared" si="2"/>
        <v>230.74856750961129</v>
      </c>
      <c r="D8" s="11">
        <f t="shared" si="2"/>
        <v>32.036544222627413</v>
      </c>
      <c r="E8" s="11">
        <f t="shared" si="2"/>
        <v>121.27800645098185</v>
      </c>
      <c r="F8" s="11">
        <f t="shared" si="2"/>
        <v>153.31455067360926</v>
      </c>
      <c r="G8" s="200">
        <f t="shared" ref="G8:G33" si="3">IF(B8&gt;0,(1+(E8/B8))^(1/($C$6-$B$6))-1,0)</f>
        <v>3.2272014273725169E-2</v>
      </c>
      <c r="H8" s="11"/>
      <c r="I8" s="10" t="str">
        <f>name!E4</f>
        <v>Managers, directors and senior officials</v>
      </c>
      <c r="J8" s="11">
        <f t="array" ref="J8:J16">MMULT(aggregation!$B$13:$AA$21,B7:B32)</f>
        <v>727.44108938237821</v>
      </c>
      <c r="K8" s="11">
        <f t="array" ref="K8:K16">MMULT(aggregation!$B$13:$AA$21,C7:C32)</f>
        <v>754.51564085767404</v>
      </c>
      <c r="L8" s="11">
        <f t="array" ref="L8:L16">MMULT(aggregation!$B$13:$AA$21,D7:D32)</f>
        <v>27.074551475295717</v>
      </c>
      <c r="M8" s="11">
        <f t="array" ref="M8:M16">MMULT(aggregation!$B$13:$AA$21,E7:E32)</f>
        <v>382.7928584689696</v>
      </c>
      <c r="N8" s="11">
        <f t="array" ref="N8:N16">MMULT(aggregation!$B$13:$AA$21,F7:F32)</f>
        <v>409.86740994426532</v>
      </c>
      <c r="O8" s="11"/>
      <c r="P8" s="10" t="str">
        <f>name!D5</f>
        <v>12 Other managers and proprietors</v>
      </c>
      <c r="Q8" s="11">
        <v>122.02463073563624</v>
      </c>
      <c r="R8" s="11">
        <v>154.49197087059923</v>
      </c>
      <c r="S8" s="345">
        <f t="shared" ref="S8:S31" si="4">R8-Q8</f>
        <v>32.467340134962996</v>
      </c>
      <c r="T8" s="345">
        <v>74.455839344032</v>
      </c>
      <c r="U8" s="345">
        <f t="shared" ref="U8:U31" si="5">SUM(S8:T8)</f>
        <v>106.923179478995</v>
      </c>
      <c r="V8" s="346">
        <f t="shared" ref="V8:V33" si="6">IF(Q8&gt;0,(1+(T8/Q8))^(1/($C$6-$B$6))-1,0)</f>
        <v>3.226561015141538E-2</v>
      </c>
      <c r="X8" s="10" t="str">
        <f>name!B5</f>
        <v>Mining and quarrying</v>
      </c>
      <c r="Y8" s="11">
        <v>2.7040000000000015</v>
      </c>
      <c r="Z8" s="11">
        <v>1.6439999999999995</v>
      </c>
      <c r="AA8" s="345">
        <f t="shared" ref="AA8:AA29" si="7">Z8-Y8</f>
        <v>-1.0600000000000021</v>
      </c>
      <c r="AB8" s="11">
        <v>0.88925617032666493</v>
      </c>
      <c r="AC8" s="345">
        <f t="shared" ref="AC8:AC29" si="8">SUM(AA8:AB8)</f>
        <v>-0.17074382967333712</v>
      </c>
      <c r="AD8" s="348">
        <f t="shared" ref="AD8:AD29" si="9">IF(Y8&gt;0,(1+(AB8/Y8))^(1/($C$6-$B$6))-1,0)</f>
        <v>1.9135898204102109E-2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423.68860527512453</v>
      </c>
      <c r="C9" s="11">
        <f t="shared" si="2"/>
        <v>618.55043297260943</v>
      </c>
      <c r="D9" s="11">
        <f t="shared" si="2"/>
        <v>194.86182769748481</v>
      </c>
      <c r="E9" s="11">
        <f t="shared" si="2"/>
        <v>217.99640305514924</v>
      </c>
      <c r="F9" s="11">
        <f t="shared" si="2"/>
        <v>412.85823075263397</v>
      </c>
      <c r="G9" s="200">
        <f t="shared" si="3"/>
        <v>2.805971295451215E-2</v>
      </c>
      <c r="H9" s="11"/>
      <c r="I9" s="10" t="str">
        <f>name!E5</f>
        <v>Professional occupations</v>
      </c>
      <c r="J9" s="11">
        <v>1817.8026955755413</v>
      </c>
      <c r="K9" s="11">
        <v>2142.0660032925407</v>
      </c>
      <c r="L9" s="11">
        <v>324.26330771699958</v>
      </c>
      <c r="M9" s="11">
        <v>941.45822545340934</v>
      </c>
      <c r="N9" s="11">
        <v>1265.721533170409</v>
      </c>
      <c r="O9" s="11"/>
      <c r="P9" s="10" t="str">
        <f>name!D6</f>
        <v>21 Science, research, engineering and technology professionals</v>
      </c>
      <c r="Q9" s="11">
        <v>297.87455821128032</v>
      </c>
      <c r="R9" s="11">
        <v>416.09951400269387</v>
      </c>
      <c r="S9" s="345">
        <f t="shared" si="4"/>
        <v>118.22495579141355</v>
      </c>
      <c r="T9" s="345">
        <v>126.30458393516636</v>
      </c>
      <c r="U9" s="345">
        <f t="shared" si="5"/>
        <v>244.52953972657991</v>
      </c>
      <c r="V9" s="346">
        <f t="shared" si="6"/>
        <v>2.3845423134154498E-2</v>
      </c>
      <c r="X9" s="10" t="str">
        <f>name!B6</f>
        <v>Food drink and tobacco</v>
      </c>
      <c r="Y9" s="11">
        <v>44.622999999999905</v>
      </c>
      <c r="Z9" s="11">
        <v>44.386000000000017</v>
      </c>
      <c r="AA9" s="345">
        <f t="shared" si="7"/>
        <v>-0.23699999999988819</v>
      </c>
      <c r="AB9" s="11">
        <v>20.671811377157979</v>
      </c>
      <c r="AC9" s="345">
        <f t="shared" si="8"/>
        <v>20.434811377158091</v>
      </c>
      <c r="AD9" s="348">
        <f t="shared" si="9"/>
        <v>2.5702294750044707E-2</v>
      </c>
    </row>
    <row r="10" spans="1:30" x14ac:dyDescent="0.2">
      <c r="A10" s="10" t="str">
        <f>name!D7</f>
        <v>22 Health professionals</v>
      </c>
      <c r="B10" s="11">
        <f t="shared" si="2"/>
        <v>290.53318964862416</v>
      </c>
      <c r="C10" s="11">
        <f t="shared" si="2"/>
        <v>286.46714480732697</v>
      </c>
      <c r="D10" s="11">
        <f t="shared" si="2"/>
        <v>-4.0660448412972414</v>
      </c>
      <c r="E10" s="11">
        <f t="shared" si="2"/>
        <v>149.14853469919444</v>
      </c>
      <c r="F10" s="11">
        <f t="shared" si="2"/>
        <v>145.0824898578972</v>
      </c>
      <c r="G10" s="200">
        <f t="shared" si="3"/>
        <v>2.8007249897489706E-2</v>
      </c>
      <c r="H10" s="11"/>
      <c r="I10" s="10" t="str">
        <f>name!E6</f>
        <v>Associate professional occupations</v>
      </c>
      <c r="J10" s="11">
        <v>1086.3785641812833</v>
      </c>
      <c r="K10" s="11">
        <v>1219.1627293457866</v>
      </c>
      <c r="L10" s="11">
        <v>132.78416516450324</v>
      </c>
      <c r="M10" s="11">
        <v>545.97372645471478</v>
      </c>
      <c r="N10" s="11">
        <v>678.75789161921807</v>
      </c>
      <c r="O10" s="11"/>
      <c r="P10" s="10" t="str">
        <f>name!D7</f>
        <v>22 Health professionals</v>
      </c>
      <c r="Q10" s="11">
        <v>81.990532187893848</v>
      </c>
      <c r="R10" s="11">
        <v>83.511288944482402</v>
      </c>
      <c r="S10" s="345">
        <f t="shared" si="4"/>
        <v>1.520756756588554</v>
      </c>
      <c r="T10" s="345">
        <v>30.841818964352417</v>
      </c>
      <c r="U10" s="345">
        <f t="shared" si="5"/>
        <v>32.362575720940967</v>
      </c>
      <c r="V10" s="346">
        <f t="shared" si="6"/>
        <v>2.1514797578757516E-2</v>
      </c>
      <c r="X10" s="10" t="str">
        <f>name!B7</f>
        <v>Engineering</v>
      </c>
      <c r="Y10" s="11">
        <v>13.726999999999988</v>
      </c>
      <c r="Z10" s="11">
        <v>18.494999999999958</v>
      </c>
      <c r="AA10" s="345">
        <f t="shared" si="7"/>
        <v>4.7679999999999705</v>
      </c>
      <c r="AB10" s="11">
        <v>7.5613163073933478</v>
      </c>
      <c r="AC10" s="345">
        <f t="shared" si="8"/>
        <v>12.329316307393318</v>
      </c>
      <c r="AD10" s="348">
        <f t="shared" si="9"/>
        <v>2.9684982317396358E-2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371.60328607099018</v>
      </c>
      <c r="C11" s="11">
        <f t="shared" si="2"/>
        <v>382.81771187774302</v>
      </c>
      <c r="D11" s="11">
        <f t="shared" si="2"/>
        <v>11.214425806752827</v>
      </c>
      <c r="E11" s="11">
        <f t="shared" si="2"/>
        <v>189.69884971067873</v>
      </c>
      <c r="F11" s="11">
        <f t="shared" si="2"/>
        <v>200.91327551743157</v>
      </c>
      <c r="G11" s="200">
        <f t="shared" si="3"/>
        <v>2.7876988079123199E-2</v>
      </c>
      <c r="H11" s="11"/>
      <c r="I11" s="10" t="str">
        <f>name!E7</f>
        <v>Administrative and secretarial occupations</v>
      </c>
      <c r="J11" s="11">
        <v>491.6554110397816</v>
      </c>
      <c r="K11" s="11">
        <v>464.92295826514743</v>
      </c>
      <c r="L11" s="11">
        <v>-26.732452774634062</v>
      </c>
      <c r="M11" s="11">
        <v>250.99036299638709</v>
      </c>
      <c r="N11" s="11">
        <v>224.25791022175309</v>
      </c>
      <c r="O11" s="11"/>
      <c r="P11" s="10" t="str">
        <f>name!D8</f>
        <v>23 Teaching and other educational professionals</v>
      </c>
      <c r="Q11" s="11">
        <v>121.82124138054347</v>
      </c>
      <c r="R11" s="11">
        <v>132.18855135379175</v>
      </c>
      <c r="S11" s="345">
        <f t="shared" si="4"/>
        <v>10.367309973248283</v>
      </c>
      <c r="T11" s="345">
        <v>54.209440854458201</v>
      </c>
      <c r="U11" s="345">
        <f t="shared" si="5"/>
        <v>64.576750827706491</v>
      </c>
      <c r="V11" s="346">
        <f t="shared" si="6"/>
        <v>2.484382829080789E-2</v>
      </c>
      <c r="X11" s="10" t="str">
        <f>name!B8</f>
        <v>Rest of manufacturing</v>
      </c>
      <c r="Y11" s="11">
        <v>87.937000000000253</v>
      </c>
      <c r="Z11" s="11">
        <v>69.85200000000016</v>
      </c>
      <c r="AA11" s="345">
        <f t="shared" si="7"/>
        <v>-18.085000000000093</v>
      </c>
      <c r="AB11" s="11">
        <v>35.064512638659238</v>
      </c>
      <c r="AC11" s="345">
        <f t="shared" si="8"/>
        <v>16.979512638659145</v>
      </c>
      <c r="AD11" s="348">
        <f t="shared" si="9"/>
        <v>2.2623857482686915E-2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731.9776145808022</v>
      </c>
      <c r="C12" s="11">
        <f t="shared" si="2"/>
        <v>854.23071363486144</v>
      </c>
      <c r="D12" s="11">
        <f t="shared" si="2"/>
        <v>122.25309905405921</v>
      </c>
      <c r="E12" s="11">
        <f t="shared" si="2"/>
        <v>384.61443798838695</v>
      </c>
      <c r="F12" s="11">
        <f t="shared" si="2"/>
        <v>506.86753704244626</v>
      </c>
      <c r="G12" s="200">
        <f t="shared" si="3"/>
        <v>2.8552463843642517E-2</v>
      </c>
      <c r="H12" s="11"/>
      <c r="I12" s="10" t="str">
        <f>name!E8</f>
        <v>Skilled trades occupations</v>
      </c>
      <c r="J12" s="11">
        <v>361.32803491033201</v>
      </c>
      <c r="K12" s="11">
        <v>404.08205208123712</v>
      </c>
      <c r="L12" s="11">
        <v>42.754017170905129</v>
      </c>
      <c r="M12" s="11">
        <v>168.9932645267541</v>
      </c>
      <c r="N12" s="11">
        <v>211.74728169765925</v>
      </c>
      <c r="O12" s="11"/>
      <c r="P12" s="10" t="str">
        <f>name!D9</f>
        <v>24 Business, media and public service professionals</v>
      </c>
      <c r="Q12" s="11">
        <v>404.05365938966196</v>
      </c>
      <c r="R12" s="11">
        <v>469.14035296088025</v>
      </c>
      <c r="S12" s="345">
        <f t="shared" si="4"/>
        <v>65.086693571218291</v>
      </c>
      <c r="T12" s="345">
        <v>188.9567192470833</v>
      </c>
      <c r="U12" s="345">
        <f t="shared" si="5"/>
        <v>254.04341281830159</v>
      </c>
      <c r="V12" s="346">
        <f t="shared" si="6"/>
        <v>2.5907528059647245E-2</v>
      </c>
      <c r="X12" s="10" t="str">
        <f>name!B9</f>
        <v>Electricity and gas</v>
      </c>
      <c r="Y12" s="11">
        <v>12.423000000000002</v>
      </c>
      <c r="Z12" s="11">
        <v>12.450000000000031</v>
      </c>
      <c r="AA12" s="345">
        <f t="shared" si="7"/>
        <v>2.7000000000029445E-2</v>
      </c>
      <c r="AB12" s="11">
        <v>5.2944757224063217</v>
      </c>
      <c r="AC12" s="345">
        <f t="shared" si="8"/>
        <v>5.3214757224063511</v>
      </c>
      <c r="AD12" s="348">
        <f t="shared" si="9"/>
        <v>2.3949073578676705E-2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104.83575993632451</v>
      </c>
      <c r="C13" s="11">
        <f t="shared" si="2"/>
        <v>112.32893416474487</v>
      </c>
      <c r="D13" s="11">
        <f t="shared" si="2"/>
        <v>7.4931742284203651</v>
      </c>
      <c r="E13" s="11">
        <f t="shared" si="2"/>
        <v>44.951344887686794</v>
      </c>
      <c r="F13" s="11">
        <f t="shared" si="2"/>
        <v>52.444519116107145</v>
      </c>
      <c r="G13" s="200">
        <f t="shared" si="3"/>
        <v>2.4073194794210773E-2</v>
      </c>
      <c r="H13" s="11"/>
      <c r="I13" s="10" t="str">
        <f>name!E9</f>
        <v>Caring, leisure and other service occupations</v>
      </c>
      <c r="J13" s="11">
        <v>357.81304498223381</v>
      </c>
      <c r="K13" s="11">
        <v>388.66518117574867</v>
      </c>
      <c r="L13" s="11">
        <v>30.852136193514852</v>
      </c>
      <c r="M13" s="11">
        <v>200.04487425124049</v>
      </c>
      <c r="N13" s="11">
        <v>230.89701044475532</v>
      </c>
      <c r="O13" s="11"/>
      <c r="P13" s="10" t="str">
        <f>name!D10</f>
        <v>31 Science, engineering and technology associate professionals</v>
      </c>
      <c r="Q13" s="11">
        <v>68.682876470610083</v>
      </c>
      <c r="R13" s="11">
        <v>65.94852430644346</v>
      </c>
      <c r="S13" s="345">
        <f t="shared" si="4"/>
        <v>-2.7343521641666229</v>
      </c>
      <c r="T13" s="345">
        <v>23.768599680864703</v>
      </c>
      <c r="U13" s="345">
        <f t="shared" si="5"/>
        <v>21.03424751669808</v>
      </c>
      <c r="V13" s="346">
        <f t="shared" si="6"/>
        <v>2.0009832705929265E-2</v>
      </c>
      <c r="X13" s="10" t="str">
        <f>name!B10</f>
        <v>Water and sewerage</v>
      </c>
      <c r="Y13" s="11">
        <v>16.725000000000026</v>
      </c>
      <c r="Z13" s="11">
        <v>20.907999999999987</v>
      </c>
      <c r="AA13" s="345">
        <f t="shared" si="7"/>
        <v>4.1829999999999607</v>
      </c>
      <c r="AB13" s="11">
        <v>8.3518387370608984</v>
      </c>
      <c r="AC13" s="345">
        <f t="shared" si="8"/>
        <v>12.534838737060859</v>
      </c>
      <c r="AD13" s="348">
        <f t="shared" si="9"/>
        <v>2.737054615692891E-2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109.48089547334639</v>
      </c>
      <c r="C14" s="11">
        <f t="shared" si="2"/>
        <v>190.37040476456849</v>
      </c>
      <c r="D14" s="11">
        <f t="shared" si="2"/>
        <v>80.889509291222126</v>
      </c>
      <c r="E14" s="11">
        <f t="shared" si="2"/>
        <v>97.898345685675423</v>
      </c>
      <c r="F14" s="11">
        <f t="shared" si="2"/>
        <v>178.78785497689753</v>
      </c>
      <c r="G14" s="200">
        <f t="shared" si="3"/>
        <v>4.3506429610715491E-2</v>
      </c>
      <c r="H14" s="11"/>
      <c r="I14" s="10" t="str">
        <f>name!E10</f>
        <v>Sales and customer service occupations</v>
      </c>
      <c r="J14" s="11">
        <v>362.25148848966097</v>
      </c>
      <c r="K14" s="11">
        <v>366.77583989108564</v>
      </c>
      <c r="L14" s="11">
        <v>4.5243514014246884</v>
      </c>
      <c r="M14" s="11">
        <v>166.64534152086651</v>
      </c>
      <c r="N14" s="11">
        <v>171.1696929222912</v>
      </c>
      <c r="O14" s="11"/>
      <c r="P14" s="10" t="str">
        <f>name!D11</f>
        <v>32 Health and social care associate professionals</v>
      </c>
      <c r="Q14" s="11">
        <v>29.990018406111901</v>
      </c>
      <c r="R14" s="11">
        <v>42.469250058353708</v>
      </c>
      <c r="S14" s="345">
        <f t="shared" si="4"/>
        <v>12.479231652241808</v>
      </c>
      <c r="T14" s="345">
        <v>18.83379357126595</v>
      </c>
      <c r="U14" s="345">
        <f t="shared" si="5"/>
        <v>31.313025223507758</v>
      </c>
      <c r="V14" s="346">
        <f t="shared" si="6"/>
        <v>3.3023806492144869E-2</v>
      </c>
      <c r="X14" s="10" t="str">
        <f>name!B11</f>
        <v>Construction</v>
      </c>
      <c r="Y14" s="11">
        <v>297.79299999999944</v>
      </c>
      <c r="Z14" s="11">
        <v>379.63000000000005</v>
      </c>
      <c r="AA14" s="345">
        <f t="shared" si="7"/>
        <v>81.837000000000614</v>
      </c>
      <c r="AB14" s="11">
        <v>145.66640204051697</v>
      </c>
      <c r="AC14" s="345">
        <f t="shared" si="8"/>
        <v>227.50340204051759</v>
      </c>
      <c r="AD14" s="348">
        <f t="shared" si="9"/>
        <v>2.6902691510591215E-2</v>
      </c>
    </row>
    <row r="15" spans="1:30" x14ac:dyDescent="0.2">
      <c r="A15" s="10" t="str">
        <f>name!D12</f>
        <v>33 Protective service occupations</v>
      </c>
      <c r="B15" s="11">
        <f t="shared" si="2"/>
        <v>76.439996856315929</v>
      </c>
      <c r="C15" s="11">
        <f t="shared" si="2"/>
        <v>67.877095426629239</v>
      </c>
      <c r="D15" s="11">
        <f t="shared" si="2"/>
        <v>-8.5629014296866899</v>
      </c>
      <c r="E15" s="11">
        <f t="shared" si="2"/>
        <v>22.880379693020242</v>
      </c>
      <c r="F15" s="11">
        <f t="shared" si="2"/>
        <v>14.317478263333552</v>
      </c>
      <c r="G15" s="200">
        <f t="shared" si="3"/>
        <v>1.7609563422947616E-2</v>
      </c>
      <c r="H15" s="11"/>
      <c r="I15" s="10" t="str">
        <f>name!E11</f>
        <v>Process, plant and machine operatives</v>
      </c>
      <c r="J15" s="11">
        <v>215.0306277339069</v>
      </c>
      <c r="K15" s="11">
        <v>227.80927676182858</v>
      </c>
      <c r="L15" s="11">
        <v>12.778649027921732</v>
      </c>
      <c r="M15" s="11">
        <v>117.69253019876925</v>
      </c>
      <c r="N15" s="11">
        <v>130.47117922669102</v>
      </c>
      <c r="O15" s="11"/>
      <c r="P15" s="10" t="str">
        <f>name!D12</f>
        <v>33 Protective service occupations</v>
      </c>
      <c r="Q15" s="11">
        <v>56.142228637023493</v>
      </c>
      <c r="R15" s="11">
        <v>44.875648109001254</v>
      </c>
      <c r="S15" s="345">
        <f t="shared" si="4"/>
        <v>-11.266580528022239</v>
      </c>
      <c r="T15" s="345">
        <v>13.324730045081317</v>
      </c>
      <c r="U15" s="345">
        <f t="shared" si="5"/>
        <v>2.0581495170590784</v>
      </c>
      <c r="V15" s="346">
        <f t="shared" si="6"/>
        <v>1.429879405828749E-2</v>
      </c>
      <c r="X15" s="10" t="str">
        <f>name!B12</f>
        <v>Wholesale and retail trade</v>
      </c>
      <c r="Y15" s="11">
        <v>638.69300000000055</v>
      </c>
      <c r="Z15" s="11">
        <v>632.02300000000048</v>
      </c>
      <c r="AA15" s="345">
        <f t="shared" si="7"/>
        <v>-6.6700000000000728</v>
      </c>
      <c r="AB15" s="11">
        <v>292.8971258133746</v>
      </c>
      <c r="AC15" s="345">
        <f t="shared" si="8"/>
        <v>286.22712581337453</v>
      </c>
      <c r="AD15" s="348">
        <f t="shared" si="9"/>
        <v>2.5483903884081061E-2</v>
      </c>
    </row>
    <row r="16" spans="1:30" x14ac:dyDescent="0.2">
      <c r="A16" s="10" t="str">
        <f>name!D13</f>
        <v>34 Culture, media and sports occupations</v>
      </c>
      <c r="B16" s="11">
        <f t="shared" si="2"/>
        <v>245.33611967942505</v>
      </c>
      <c r="C16" s="11">
        <f t="shared" si="2"/>
        <v>253.12454730036498</v>
      </c>
      <c r="D16" s="11">
        <f t="shared" si="2"/>
        <v>7.7884276209399212</v>
      </c>
      <c r="E16" s="11">
        <f t="shared" si="2"/>
        <v>113.1652148607609</v>
      </c>
      <c r="F16" s="11">
        <f t="shared" si="2"/>
        <v>120.95364248170078</v>
      </c>
      <c r="G16" s="200">
        <f t="shared" si="3"/>
        <v>2.5609304794807386E-2</v>
      </c>
      <c r="H16" s="11"/>
      <c r="I16" s="10" t="str">
        <f>name!E12</f>
        <v>Elementary occupations</v>
      </c>
      <c r="J16" s="11">
        <v>522.7590437048807</v>
      </c>
      <c r="K16" s="11">
        <v>517.78431832895319</v>
      </c>
      <c r="L16" s="11">
        <v>-4.9747253759274557</v>
      </c>
      <c r="M16" s="11">
        <v>261.10194953412952</v>
      </c>
      <c r="N16" s="11">
        <v>256.12722415820213</v>
      </c>
      <c r="O16" s="11"/>
      <c r="P16" s="10" t="str">
        <f>name!D13</f>
        <v>34 Culture, media and sports occupations</v>
      </c>
      <c r="Q16" s="11">
        <v>131.09364366777774</v>
      </c>
      <c r="R16" s="11">
        <v>129.97052845756423</v>
      </c>
      <c r="S16" s="345">
        <f t="shared" si="4"/>
        <v>-1.1231152102135127</v>
      </c>
      <c r="T16" s="345">
        <v>50.362694982758399</v>
      </c>
      <c r="U16" s="345">
        <f t="shared" si="5"/>
        <v>49.239579772544886</v>
      </c>
      <c r="V16" s="346">
        <f t="shared" si="6"/>
        <v>2.1910121413783124E-2</v>
      </c>
      <c r="X16" s="10" t="str">
        <f>name!B13</f>
        <v>Transport and storage</v>
      </c>
      <c r="Y16" s="11">
        <v>319.80400000000003</v>
      </c>
      <c r="Z16" s="11">
        <v>345.39200000000017</v>
      </c>
      <c r="AA16" s="345">
        <f t="shared" si="7"/>
        <v>25.588000000000136</v>
      </c>
      <c r="AB16" s="11">
        <v>159.94442299782872</v>
      </c>
      <c r="AC16" s="345">
        <f t="shared" si="8"/>
        <v>185.53242299782886</v>
      </c>
      <c r="AD16" s="348">
        <f t="shared" si="9"/>
        <v>2.7405716047903317E-2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550.28579223587155</v>
      </c>
      <c r="C17" s="11">
        <f t="shared" si="10"/>
        <v>595.46174768947901</v>
      </c>
      <c r="D17" s="11">
        <f t="shared" si="10"/>
        <v>45.1759554536075</v>
      </c>
      <c r="E17" s="11">
        <f t="shared" si="10"/>
        <v>267.07844132757151</v>
      </c>
      <c r="F17" s="11">
        <f t="shared" si="10"/>
        <v>312.25439678117908</v>
      </c>
      <c r="G17" s="200">
        <f t="shared" si="3"/>
        <v>2.672740767530879E-2</v>
      </c>
      <c r="H17" s="11"/>
      <c r="O17" s="11"/>
      <c r="P17" s="10" t="str">
        <f>name!D14</f>
        <v>35 Business and public service associate professionals</v>
      </c>
      <c r="Q17" s="11">
        <v>293.94870925336431</v>
      </c>
      <c r="R17" s="11">
        <v>309.43229922063455</v>
      </c>
      <c r="S17" s="345">
        <f t="shared" si="4"/>
        <v>15.483589967270234</v>
      </c>
      <c r="T17" s="345">
        <v>120.2902601919162</v>
      </c>
      <c r="U17" s="345">
        <f t="shared" si="5"/>
        <v>135.77385015918645</v>
      </c>
      <c r="V17" s="346">
        <f t="shared" si="6"/>
        <v>2.3132686919354217E-2</v>
      </c>
      <c r="X17" s="10" t="str">
        <f>name!B14</f>
        <v>Accommodation and food</v>
      </c>
      <c r="Y17" s="11">
        <v>427.98900000000009</v>
      </c>
      <c r="Z17" s="11">
        <v>533.3520000000002</v>
      </c>
      <c r="AA17" s="345">
        <f t="shared" si="7"/>
        <v>105.36300000000011</v>
      </c>
      <c r="AB17" s="11">
        <v>242.6256313076297</v>
      </c>
      <c r="AC17" s="345">
        <f t="shared" si="8"/>
        <v>347.98863130762982</v>
      </c>
      <c r="AD17" s="348">
        <f t="shared" si="9"/>
        <v>3.0392513291357615E-2</v>
      </c>
    </row>
    <row r="18" spans="1:30" x14ac:dyDescent="0.2">
      <c r="A18" s="10" t="str">
        <f>name!D15</f>
        <v>41 Administrative occupations</v>
      </c>
      <c r="B18" s="11">
        <f t="shared" si="10"/>
        <v>403.03555039396969</v>
      </c>
      <c r="C18" s="11">
        <f t="shared" si="10"/>
        <v>397.32560445047386</v>
      </c>
      <c r="D18" s="11">
        <f t="shared" si="10"/>
        <v>-5.7099459434957591</v>
      </c>
      <c r="E18" s="11">
        <f t="shared" si="10"/>
        <v>208.46810541082331</v>
      </c>
      <c r="F18" s="11">
        <f t="shared" si="10"/>
        <v>202.75815946732763</v>
      </c>
      <c r="G18" s="200">
        <f t="shared" si="3"/>
        <v>2.8182908134151585E-2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118.26787381157868</v>
      </c>
      <c r="R18" s="11">
        <v>127.21906422444872</v>
      </c>
      <c r="S18" s="345">
        <f t="shared" si="4"/>
        <v>8.9511904128700337</v>
      </c>
      <c r="T18" s="345">
        <v>46.203726509976228</v>
      </c>
      <c r="U18" s="345">
        <f t="shared" si="5"/>
        <v>55.154916922846262</v>
      </c>
      <c r="V18" s="346">
        <f t="shared" si="6"/>
        <v>2.22291831299537E-2</v>
      </c>
      <c r="X18" s="10" t="str">
        <f>name!B15</f>
        <v>Media</v>
      </c>
      <c r="Y18" s="11">
        <v>177.64400000000006</v>
      </c>
      <c r="Z18" s="11">
        <v>190.38899999999998</v>
      </c>
      <c r="AA18" s="345">
        <f t="shared" si="7"/>
        <v>12.744999999999919</v>
      </c>
      <c r="AB18" s="11">
        <v>89.441641258510302</v>
      </c>
      <c r="AC18" s="345">
        <f t="shared" si="8"/>
        <v>102.18664125851022</v>
      </c>
      <c r="AD18" s="348">
        <f t="shared" si="9"/>
        <v>2.7558761137834731E-2</v>
      </c>
    </row>
    <row r="19" spans="1:30" x14ac:dyDescent="0.2">
      <c r="A19" s="10" t="str">
        <f>name!D16</f>
        <v>42 Secretarial and related occupations</v>
      </c>
      <c r="B19" s="11">
        <f t="shared" si="10"/>
        <v>88.619860645811883</v>
      </c>
      <c r="C19" s="11">
        <f t="shared" si="10"/>
        <v>67.597353814673568</v>
      </c>
      <c r="D19" s="11">
        <f t="shared" si="10"/>
        <v>-21.022506831138301</v>
      </c>
      <c r="E19" s="11">
        <f t="shared" si="10"/>
        <v>42.522257585563771</v>
      </c>
      <c r="F19" s="11">
        <f t="shared" si="10"/>
        <v>21.499750754425477</v>
      </c>
      <c r="G19" s="200">
        <f t="shared" si="3"/>
        <v>2.6472712688496935E-2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19.055283951374307</v>
      </c>
      <c r="K19" s="11">
        <f t="array" ref="K19:K27">MMULT(aggregation!$B$13:$AA$21,C36:C61)</f>
        <v>42.767669363592375</v>
      </c>
      <c r="L19" s="11">
        <f t="array" ref="L19:L27">MMULT(aggregation!$B$13:$AA$21,D36:D61)</f>
        <v>23.712385412218072</v>
      </c>
      <c r="M19" s="11">
        <f t="array" ref="M19:M27">MMULT(aggregation!$B$13:$AA$21,E36:E61)</f>
        <v>16.795423538234012</v>
      </c>
      <c r="N19" s="11">
        <f t="array" ref="N19:N27">MMULT(aggregation!$B$13:$AA$21,F36:F61)</f>
        <v>40.507808950452088</v>
      </c>
      <c r="O19" s="11"/>
      <c r="P19" s="10" t="str">
        <f>name!D16</f>
        <v>42 Secretarial and related occupations</v>
      </c>
      <c r="Q19" s="11">
        <v>4.1145547427843718</v>
      </c>
      <c r="R19" s="11">
        <v>3.8799920467426094</v>
      </c>
      <c r="S19" s="345">
        <f t="shared" si="4"/>
        <v>-0.23456269604176239</v>
      </c>
      <c r="T19" s="345">
        <v>1.1937630797933489</v>
      </c>
      <c r="U19" s="345">
        <f t="shared" si="5"/>
        <v>0.95920038375158656</v>
      </c>
      <c r="V19" s="346">
        <f t="shared" si="6"/>
        <v>1.7127988011292672E-2</v>
      </c>
      <c r="X19" s="10" t="str">
        <f>name!B16</f>
        <v>Information technology</v>
      </c>
      <c r="Y19" s="11">
        <v>332.73600000000141</v>
      </c>
      <c r="Z19" s="11">
        <v>393.24299999999965</v>
      </c>
      <c r="AA19" s="345">
        <f t="shared" si="7"/>
        <v>60.506999999998243</v>
      </c>
      <c r="AB19" s="11">
        <v>162.41647842849318</v>
      </c>
      <c r="AC19" s="345">
        <f t="shared" si="8"/>
        <v>222.92347842849142</v>
      </c>
      <c r="AD19" s="348">
        <f t="shared" si="9"/>
        <v>2.6855367875384006E-2</v>
      </c>
    </row>
    <row r="20" spans="1:30" x14ac:dyDescent="0.2">
      <c r="A20" s="10" t="str">
        <f>name!D17</f>
        <v>51 Skilled agricultural and related trades</v>
      </c>
      <c r="B20" s="11">
        <f t="shared" si="10"/>
        <v>25.3004010175157</v>
      </c>
      <c r="C20" s="11">
        <f t="shared" si="10"/>
        <v>31.502001720131148</v>
      </c>
      <c r="D20" s="11">
        <f t="shared" si="10"/>
        <v>6.201600702615444</v>
      </c>
      <c r="E20" s="11">
        <f t="shared" si="10"/>
        <v>18.237544790098369</v>
      </c>
      <c r="F20" s="11">
        <f t="shared" si="10"/>
        <v>24.439145492713813</v>
      </c>
      <c r="G20" s="200">
        <f t="shared" si="3"/>
        <v>3.6850246613771676E-2</v>
      </c>
      <c r="H20" s="11"/>
      <c r="I20" s="11" t="str">
        <f t="shared" si="11"/>
        <v>Professional occupations</v>
      </c>
      <c r="J20" s="11">
        <v>110.7856864722639</v>
      </c>
      <c r="K20" s="11">
        <v>205.26146029980842</v>
      </c>
      <c r="L20" s="11">
        <v>94.475773827544515</v>
      </c>
      <c r="M20" s="11">
        <v>75.26079939191483</v>
      </c>
      <c r="N20" s="11">
        <v>169.73657321945933</v>
      </c>
      <c r="O20" s="11"/>
      <c r="P20" s="10" t="str">
        <f>name!D17</f>
        <v>51 Skilled agricultural and related trades</v>
      </c>
      <c r="Q20" s="11">
        <v>19.682193838563343</v>
      </c>
      <c r="R20" s="11">
        <v>21.934434777981078</v>
      </c>
      <c r="S20" s="345">
        <f t="shared" si="4"/>
        <v>2.2522409394177352</v>
      </c>
      <c r="T20" s="345">
        <v>12.551890450705649</v>
      </c>
      <c r="U20" s="345">
        <f t="shared" si="5"/>
        <v>14.804131390123384</v>
      </c>
      <c r="V20" s="346">
        <f t="shared" si="6"/>
        <v>3.3434102556215262E-2</v>
      </c>
      <c r="X20" s="10" t="str">
        <f>name!B17</f>
        <v>Finance and insurance</v>
      </c>
      <c r="Y20" s="11">
        <v>403.88499999999897</v>
      </c>
      <c r="Z20" s="11">
        <v>414.92299999999949</v>
      </c>
      <c r="AA20" s="345">
        <f t="shared" si="7"/>
        <v>11.038000000000523</v>
      </c>
      <c r="AB20" s="11">
        <v>197.44794254407003</v>
      </c>
      <c r="AC20" s="345">
        <f t="shared" si="8"/>
        <v>208.48594254407055</v>
      </c>
      <c r="AD20" s="348">
        <f t="shared" si="9"/>
        <v>2.6889748150905168E-2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110.5615422783729</v>
      </c>
      <c r="C21" s="11">
        <f t="shared" si="10"/>
        <v>110.96083232794142</v>
      </c>
      <c r="D21" s="11">
        <f t="shared" si="10"/>
        <v>0.39929004956854053</v>
      </c>
      <c r="E21" s="11">
        <f t="shared" si="10"/>
        <v>44.588394477497033</v>
      </c>
      <c r="F21" s="11">
        <f t="shared" si="10"/>
        <v>44.987684527065575</v>
      </c>
      <c r="G21" s="200">
        <f t="shared" si="3"/>
        <v>2.2845018313584431E-2</v>
      </c>
      <c r="H21" s="11"/>
      <c r="I21" s="11" t="str">
        <f t="shared" si="11"/>
        <v>Associate professional occupations</v>
      </c>
      <c r="J21" s="11">
        <v>20.756838961722529</v>
      </c>
      <c r="K21" s="11">
        <v>50.149524044550816</v>
      </c>
      <c r="L21" s="11">
        <v>29.392685082828294</v>
      </c>
      <c r="M21" s="11">
        <v>17.214599085974857</v>
      </c>
      <c r="N21" s="11">
        <v>46.607284168803155</v>
      </c>
      <c r="O21" s="11"/>
      <c r="P21" s="10" t="str">
        <f>name!D18</f>
        <v>52 Skilled metal, electrical and electronic trades</v>
      </c>
      <c r="Q21" s="11">
        <v>106.71630939784383</v>
      </c>
      <c r="R21" s="11">
        <v>103.42970070378684</v>
      </c>
      <c r="S21" s="345">
        <f t="shared" si="4"/>
        <v>-3.2866086940569943</v>
      </c>
      <c r="T21" s="345">
        <v>40.616909751456184</v>
      </c>
      <c r="U21" s="345">
        <f t="shared" si="5"/>
        <v>37.33030105739919</v>
      </c>
      <c r="V21" s="346">
        <f t="shared" si="6"/>
        <v>2.173434466247004E-2</v>
      </c>
      <c r="X21" s="10" t="str">
        <f>name!B18</f>
        <v>Real estate</v>
      </c>
      <c r="Y21" s="11">
        <v>160.77699999999967</v>
      </c>
      <c r="Z21" s="11">
        <v>160.81899999999993</v>
      </c>
      <c r="AA21" s="345">
        <f t="shared" si="7"/>
        <v>4.2000000000257387E-2</v>
      </c>
      <c r="AB21" s="11">
        <v>76.914569861965404</v>
      </c>
      <c r="AC21" s="345">
        <f t="shared" si="8"/>
        <v>76.956569861965662</v>
      </c>
      <c r="AD21" s="348">
        <f t="shared" si="9"/>
        <v>2.6406335083994259E-2</v>
      </c>
    </row>
    <row r="22" spans="1:30" x14ac:dyDescent="0.2">
      <c r="A22" s="10" t="str">
        <f>name!D19</f>
        <v>53 Skilled construction and building trades</v>
      </c>
      <c r="B22" s="11">
        <f t="shared" si="10"/>
        <v>112.66443756938781</v>
      </c>
      <c r="C22" s="11">
        <f t="shared" si="10"/>
        <v>128.6820848823358</v>
      </c>
      <c r="D22" s="11">
        <f t="shared" si="10"/>
        <v>16.017647312947989</v>
      </c>
      <c r="E22" s="11">
        <f t="shared" si="10"/>
        <v>53.044983504322182</v>
      </c>
      <c r="F22" s="11">
        <f t="shared" si="10"/>
        <v>69.062630817270175</v>
      </c>
      <c r="G22" s="200">
        <f t="shared" si="3"/>
        <v>2.6055115195062095E-2</v>
      </c>
      <c r="H22" s="11"/>
      <c r="I22" s="11" t="str">
        <f t="shared" si="11"/>
        <v>Administrative and secretarial occupations</v>
      </c>
      <c r="J22" s="11">
        <v>4.6494783854689734</v>
      </c>
      <c r="K22" s="11">
        <v>13.727061323509348</v>
      </c>
      <c r="L22" s="11">
        <v>9.0775829380403756</v>
      </c>
      <c r="M22" s="11">
        <v>5.0921320377336539</v>
      </c>
      <c r="N22" s="11">
        <v>14.169714975774029</v>
      </c>
      <c r="O22" s="11"/>
      <c r="P22" s="10" t="str">
        <f>name!D19</f>
        <v>53 Skilled construction and building trades</v>
      </c>
      <c r="Q22" s="11">
        <v>107.17469174422024</v>
      </c>
      <c r="R22" s="11">
        <v>123.50666594453321</v>
      </c>
      <c r="S22" s="345">
        <f t="shared" si="4"/>
        <v>16.33197420031297</v>
      </c>
      <c r="T22" s="345">
        <v>50.549968592801996</v>
      </c>
      <c r="U22" s="345">
        <f t="shared" si="5"/>
        <v>66.881942793114973</v>
      </c>
      <c r="V22" s="346">
        <f t="shared" si="6"/>
        <v>2.6094021422608416E-2</v>
      </c>
      <c r="X22" s="10" t="str">
        <f>name!B19</f>
        <v>Professional services</v>
      </c>
      <c r="Y22" s="11">
        <v>777.96899999999903</v>
      </c>
      <c r="Z22" s="11">
        <v>871.90899999999999</v>
      </c>
      <c r="AA22" s="345">
        <f t="shared" si="7"/>
        <v>93.940000000000964</v>
      </c>
      <c r="AB22" s="11">
        <v>410.45671215098201</v>
      </c>
      <c r="AC22" s="345">
        <f t="shared" si="8"/>
        <v>504.39671215098298</v>
      </c>
      <c r="AD22" s="348">
        <f t="shared" si="9"/>
        <v>2.8649256464384321E-2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112.80165404505561</v>
      </c>
      <c r="C23" s="11">
        <f t="shared" si="10"/>
        <v>132.93713315082874</v>
      </c>
      <c r="D23" s="11">
        <f t="shared" si="10"/>
        <v>20.135479105773161</v>
      </c>
      <c r="E23" s="11">
        <f t="shared" si="10"/>
        <v>53.122341754836519</v>
      </c>
      <c r="F23" s="11">
        <f t="shared" si="10"/>
        <v>73.257820860609684</v>
      </c>
      <c r="G23" s="200">
        <f t="shared" si="3"/>
        <v>2.6060373201441944E-2</v>
      </c>
      <c r="H23" s="11"/>
      <c r="I23" s="11" t="str">
        <f t="shared" si="11"/>
        <v>Skilled trades occupations</v>
      </c>
      <c r="J23" s="11">
        <v>1.3265146194742505</v>
      </c>
      <c r="K23" s="11">
        <v>3.694560097908985</v>
      </c>
      <c r="L23" s="11">
        <v>2.3680454784347349</v>
      </c>
      <c r="M23" s="11">
        <v>1.2874233119657941</v>
      </c>
      <c r="N23" s="11">
        <v>3.655468790400529</v>
      </c>
      <c r="O23" s="11"/>
      <c r="P23" s="10" t="str">
        <f>name!D20</f>
        <v>54 Textiles, printing and other skilled trades</v>
      </c>
      <c r="Q23" s="11">
        <v>75.965910396276513</v>
      </c>
      <c r="R23" s="11">
        <v>93.454421986623856</v>
      </c>
      <c r="S23" s="345">
        <f t="shared" si="4"/>
        <v>17.488511590347343</v>
      </c>
      <c r="T23" s="345">
        <v>30.367783581387389</v>
      </c>
      <c r="U23" s="345">
        <f t="shared" si="5"/>
        <v>47.856295171734729</v>
      </c>
      <c r="V23" s="346">
        <f t="shared" si="6"/>
        <v>2.2673047509940591E-2</v>
      </c>
      <c r="X23" s="10" t="str">
        <f>name!B20</f>
        <v>Support services</v>
      </c>
      <c r="Y23" s="11">
        <v>583.18399999999997</v>
      </c>
      <c r="Z23" s="11">
        <v>643.20000000000061</v>
      </c>
      <c r="AA23" s="345">
        <f t="shared" si="7"/>
        <v>60.016000000000645</v>
      </c>
      <c r="AB23" s="11">
        <v>292.14336349151296</v>
      </c>
      <c r="AC23" s="345">
        <f t="shared" si="8"/>
        <v>352.1593634915136</v>
      </c>
      <c r="AD23" s="348">
        <f t="shared" si="9"/>
        <v>2.7442817092097949E-2</v>
      </c>
    </row>
    <row r="24" spans="1:30" x14ac:dyDescent="0.2">
      <c r="A24" s="10" t="str">
        <f>name!D21</f>
        <v>61 Caring personal service occupations</v>
      </c>
      <c r="B24" s="11">
        <f t="shared" si="10"/>
        <v>251.29616554691606</v>
      </c>
      <c r="C24" s="11">
        <f t="shared" si="10"/>
        <v>278.13924167195745</v>
      </c>
      <c r="D24" s="11">
        <f t="shared" si="10"/>
        <v>26.843076125041389</v>
      </c>
      <c r="E24" s="11">
        <f t="shared" si="10"/>
        <v>145.48742670900378</v>
      </c>
      <c r="F24" s="11">
        <f t="shared" si="10"/>
        <v>172.33050283404518</v>
      </c>
      <c r="G24" s="200">
        <f t="shared" si="3"/>
        <v>3.0918950289751113E-2</v>
      </c>
      <c r="H24" s="11"/>
      <c r="I24" s="11" t="str">
        <f t="shared" si="11"/>
        <v>Caring, leisure and other service occupations</v>
      </c>
      <c r="J24" s="11">
        <v>0.82738328703220954</v>
      </c>
      <c r="K24" s="11">
        <v>2.6609583322701056</v>
      </c>
      <c r="L24" s="11">
        <v>1.8335750452378963</v>
      </c>
      <c r="M24" s="11">
        <v>0.92420813543771096</v>
      </c>
      <c r="N24" s="11">
        <v>2.7577831806756068</v>
      </c>
      <c r="O24" s="11"/>
      <c r="P24" s="10" t="str">
        <f>name!D21</f>
        <v>61 Caring personal service occupations</v>
      </c>
      <c r="Q24" s="11">
        <v>61.758323416991871</v>
      </c>
      <c r="R24" s="11">
        <v>83.050398964382239</v>
      </c>
      <c r="S24" s="345">
        <f t="shared" si="4"/>
        <v>21.292075547390368</v>
      </c>
      <c r="T24" s="345">
        <v>35.028288567322342</v>
      </c>
      <c r="U24" s="345">
        <f t="shared" si="5"/>
        <v>56.32036411471271</v>
      </c>
      <c r="V24" s="346">
        <f t="shared" si="6"/>
        <v>3.0405067838982891E-2</v>
      </c>
      <c r="X24" s="10" t="str">
        <f>name!B21</f>
        <v>Public admin. and defence</v>
      </c>
      <c r="Y24" s="11">
        <v>260.13199999999995</v>
      </c>
      <c r="Z24" s="11">
        <v>263.22799999999961</v>
      </c>
      <c r="AA24" s="345">
        <f t="shared" si="7"/>
        <v>3.0959999999996626</v>
      </c>
      <c r="AB24" s="11">
        <v>128.07761821258632</v>
      </c>
      <c r="AC24" s="345">
        <f t="shared" si="8"/>
        <v>131.17361821258598</v>
      </c>
      <c r="AD24" s="348">
        <f t="shared" si="9"/>
        <v>2.7049796204376086E-2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99.89608128474535</v>
      </c>
      <c r="C25" s="11">
        <f t="shared" si="10"/>
        <v>105.04985723488628</v>
      </c>
      <c r="D25" s="11">
        <f t="shared" si="10"/>
        <v>5.1537759501409077</v>
      </c>
      <c r="E25" s="11">
        <f t="shared" si="10"/>
        <v>51.710887836829208</v>
      </c>
      <c r="F25" s="11">
        <f t="shared" si="10"/>
        <v>56.864663786970105</v>
      </c>
      <c r="G25" s="200">
        <f t="shared" si="3"/>
        <v>2.8201060726994687E-2</v>
      </c>
      <c r="H25" s="11"/>
      <c r="I25" s="11" t="str">
        <f t="shared" si="11"/>
        <v>Sales and customer service occupations</v>
      </c>
      <c r="J25" s="11">
        <v>2.1503067307796853</v>
      </c>
      <c r="K25" s="11">
        <v>5.8598443218221341</v>
      </c>
      <c r="L25" s="11">
        <v>3.7095375910424488</v>
      </c>
      <c r="M25" s="11">
        <v>1.8713984752979209</v>
      </c>
      <c r="N25" s="11">
        <v>5.58093606634037</v>
      </c>
      <c r="O25" s="11"/>
      <c r="P25" s="10" t="str">
        <f>name!D22</f>
        <v>62 Leisure, travel and related personal service occupations</v>
      </c>
      <c r="Q25" s="11">
        <v>37.874944664135647</v>
      </c>
      <c r="R25" s="11">
        <v>42.280391318526405</v>
      </c>
      <c r="S25" s="345">
        <f t="shared" si="4"/>
        <v>4.405446654390758</v>
      </c>
      <c r="T25" s="345">
        <v>17.46940279529376</v>
      </c>
      <c r="U25" s="345">
        <f t="shared" si="5"/>
        <v>21.874849449684518</v>
      </c>
      <c r="V25" s="346">
        <f t="shared" si="6"/>
        <v>2.5608042087446048E-2</v>
      </c>
      <c r="X25" s="10" t="str">
        <f>name!B22</f>
        <v>Education</v>
      </c>
      <c r="Y25" s="11">
        <v>428.92799999999949</v>
      </c>
      <c r="Z25" s="11">
        <v>426.25200000000132</v>
      </c>
      <c r="AA25" s="345">
        <f t="shared" si="7"/>
        <v>-2.6759999999981687</v>
      </c>
      <c r="AB25" s="11">
        <v>220.66274035673027</v>
      </c>
      <c r="AC25" s="345">
        <f t="shared" si="8"/>
        <v>217.9867403567321</v>
      </c>
      <c r="AD25" s="348">
        <f t="shared" si="9"/>
        <v>2.8056607090025887E-2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6.6207981505724227</v>
      </c>
      <c r="C26" s="11">
        <f t="shared" si="10"/>
        <v>5.4760822689049791</v>
      </c>
      <c r="D26" s="11">
        <f t="shared" si="10"/>
        <v>-1.144715881667445</v>
      </c>
      <c r="E26" s="11">
        <f t="shared" si="10"/>
        <v>2.8465597054074792</v>
      </c>
      <c r="F26" s="11">
        <f t="shared" si="10"/>
        <v>1.7018438237400342</v>
      </c>
      <c r="G26" s="200">
        <f t="shared" si="3"/>
        <v>2.4128761642520313E-2</v>
      </c>
      <c r="H26" s="11"/>
      <c r="I26" s="11" t="str">
        <f t="shared" si="11"/>
        <v>Process, plant and machine operatives</v>
      </c>
      <c r="J26" s="11">
        <v>1.5122594842015229</v>
      </c>
      <c r="K26" s="11">
        <v>5.7118693623125703</v>
      </c>
      <c r="L26" s="11">
        <v>4.1996098781110476</v>
      </c>
      <c r="M26" s="11">
        <v>2.2701865272033754</v>
      </c>
      <c r="N26" s="11">
        <v>6.4697964053144235</v>
      </c>
      <c r="O26" s="11"/>
      <c r="P26" s="10" t="str">
        <f>name!D23</f>
        <v>63 Community and civil enforcement occupations</v>
      </c>
      <c r="Q26" s="11">
        <v>5.0525136811861087</v>
      </c>
      <c r="R26" s="11">
        <v>3.3697843508615022</v>
      </c>
      <c r="S26" s="345">
        <f t="shared" si="4"/>
        <v>-1.6827293303246065</v>
      </c>
      <c r="T26" s="345">
        <v>1.4479698032062616</v>
      </c>
      <c r="U26" s="345">
        <f t="shared" si="5"/>
        <v>-0.23475952711834491</v>
      </c>
      <c r="V26" s="346">
        <f t="shared" si="6"/>
        <v>1.6941281624129001E-2</v>
      </c>
      <c r="X26" s="10" t="str">
        <f>name!B23</f>
        <v>Health and social work</v>
      </c>
      <c r="Y26" s="11">
        <v>585.47700000000032</v>
      </c>
      <c r="Z26" s="11">
        <v>618.37099999999987</v>
      </c>
      <c r="AA26" s="345">
        <f t="shared" si="7"/>
        <v>32.893999999999551</v>
      </c>
      <c r="AB26" s="11">
        <v>330.36095314614676</v>
      </c>
      <c r="AC26" s="345">
        <f t="shared" si="8"/>
        <v>363.25495314614631</v>
      </c>
      <c r="AD26" s="348">
        <f t="shared" si="9"/>
        <v>3.0276798787411296E-2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277.68859705633912</v>
      </c>
      <c r="C27" s="11">
        <f t="shared" si="12"/>
        <v>266.75991044431697</v>
      </c>
      <c r="D27" s="11">
        <f t="shared" si="12"/>
        <v>-10.928686612022123</v>
      </c>
      <c r="E27" s="11">
        <f t="shared" si="12"/>
        <v>123.28653235465174</v>
      </c>
      <c r="F27" s="11">
        <f t="shared" si="12"/>
        <v>112.35784574262962</v>
      </c>
      <c r="G27" s="200">
        <f t="shared" si="3"/>
        <v>2.4795695752247271E-2</v>
      </c>
      <c r="H27" s="11"/>
      <c r="I27" s="11" t="str">
        <f t="shared" si="11"/>
        <v>Elementary occupations</v>
      </c>
      <c r="J27" s="11">
        <v>0.74548969618639793</v>
      </c>
      <c r="K27" s="11">
        <v>1.8695853083494502</v>
      </c>
      <c r="L27" s="11">
        <v>1.1240956121630523</v>
      </c>
      <c r="M27" s="11">
        <v>0.75373463060915336</v>
      </c>
      <c r="N27" s="11">
        <v>1.8778302427722056</v>
      </c>
      <c r="O27" s="11"/>
      <c r="P27" s="10" t="str">
        <f>name!D24</f>
        <v>71 Sales occupations</v>
      </c>
      <c r="Q27" s="11">
        <v>138.93044326184241</v>
      </c>
      <c r="R27" s="11">
        <v>139.82028676026334</v>
      </c>
      <c r="S27" s="345">
        <f t="shared" si="4"/>
        <v>0.88984349842093025</v>
      </c>
      <c r="T27" s="345">
        <v>49.562607090243255</v>
      </c>
      <c r="U27" s="345">
        <f t="shared" si="5"/>
        <v>50.452450588664185</v>
      </c>
      <c r="V27" s="346">
        <f t="shared" si="6"/>
        <v>2.0547433216865363E-2</v>
      </c>
      <c r="X27" s="10" t="str">
        <f>name!B24</f>
        <v>Arts and entertainment</v>
      </c>
      <c r="Y27" s="11">
        <v>208.18700000000049</v>
      </c>
      <c r="Z27" s="11">
        <v>253.43499999999941</v>
      </c>
      <c r="AA27" s="345">
        <f t="shared" si="7"/>
        <v>45.24799999999891</v>
      </c>
      <c r="AB27" s="11">
        <v>118.03326636095477</v>
      </c>
      <c r="AC27" s="345">
        <f t="shared" si="8"/>
        <v>163.28126636095368</v>
      </c>
      <c r="AD27" s="348">
        <f t="shared" si="9"/>
        <v>3.0395188531200601E-2</v>
      </c>
    </row>
    <row r="28" spans="1:30" x14ac:dyDescent="0.2">
      <c r="A28" s="10" t="str">
        <f>name!D25</f>
        <v>72 Customer service occupations</v>
      </c>
      <c r="B28" s="11">
        <f t="shared" si="12"/>
        <v>84.562891433321866</v>
      </c>
      <c r="C28" s="11">
        <f t="shared" si="12"/>
        <v>100.01592944676868</v>
      </c>
      <c r="D28" s="11">
        <f t="shared" si="12"/>
        <v>15.453038013446811</v>
      </c>
      <c r="E28" s="11">
        <f t="shared" si="12"/>
        <v>43.358809166214776</v>
      </c>
      <c r="F28" s="11">
        <f t="shared" si="12"/>
        <v>58.811847179661584</v>
      </c>
      <c r="G28" s="200">
        <f t="shared" si="3"/>
        <v>2.7979119636563299E-2</v>
      </c>
      <c r="H28" s="11"/>
      <c r="O28" s="11"/>
      <c r="P28" s="10" t="str">
        <f>name!D25</f>
        <v>72 Customer service occupations</v>
      </c>
      <c r="Q28" s="11">
        <v>31.142374209641577</v>
      </c>
      <c r="R28" s="11">
        <v>41.33713151848729</v>
      </c>
      <c r="S28" s="345">
        <f t="shared" si="4"/>
        <v>10.194757308845713</v>
      </c>
      <c r="T28" s="345">
        <v>13.128360325869947</v>
      </c>
      <c r="U28" s="345">
        <f t="shared" si="5"/>
        <v>23.323117634715658</v>
      </c>
      <c r="V28" s="346">
        <f t="shared" si="6"/>
        <v>2.3727415601953128E-2</v>
      </c>
      <c r="X28" s="10" t="str">
        <f>name!B25</f>
        <v>Other services</v>
      </c>
      <c r="Y28" s="11">
        <v>160.08899999999994</v>
      </c>
      <c r="Z28" s="11">
        <v>190.78300000000047</v>
      </c>
      <c r="AA28" s="345">
        <f t="shared" si="7"/>
        <v>30.694000000000528</v>
      </c>
      <c r="AB28" s="11">
        <v>90.274246198559595</v>
      </c>
      <c r="AC28" s="345">
        <f t="shared" si="8"/>
        <v>120.96824619856012</v>
      </c>
      <c r="AD28" s="348">
        <f t="shared" si="9"/>
        <v>3.0261028470394136E-2</v>
      </c>
    </row>
    <row r="29" spans="1:30" x14ac:dyDescent="0.2">
      <c r="A29" s="10" t="str">
        <f>name!D26</f>
        <v>81 Process, plant and machine operatives</v>
      </c>
      <c r="B29" s="11">
        <f t="shared" si="12"/>
        <v>31.307403594994796</v>
      </c>
      <c r="C29" s="11">
        <f t="shared" si="12"/>
        <v>36.705745393517574</v>
      </c>
      <c r="D29" s="11">
        <f t="shared" si="12"/>
        <v>5.3983417985227842</v>
      </c>
      <c r="E29" s="11">
        <f t="shared" si="12"/>
        <v>14.618197690723866</v>
      </c>
      <c r="F29" s="11">
        <f t="shared" si="12"/>
        <v>20.01653948924665</v>
      </c>
      <c r="G29" s="200">
        <f t="shared" si="3"/>
        <v>2.58735988689478E-2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22.992051741808439</v>
      </c>
      <c r="R29" s="11">
        <v>24.258805190219714</v>
      </c>
      <c r="S29" s="345">
        <f t="shared" si="4"/>
        <v>1.2667534484112757</v>
      </c>
      <c r="T29" s="345">
        <v>8.940588942466686</v>
      </c>
      <c r="U29" s="345">
        <f t="shared" si="5"/>
        <v>10.207342390877962</v>
      </c>
      <c r="V29" s="346">
        <f t="shared" si="6"/>
        <v>2.214021092368279E-2</v>
      </c>
      <c r="X29" s="231" t="str">
        <f>name!B3</f>
        <v>All industries</v>
      </c>
      <c r="Y29" s="34">
        <f>SUM(Y7:Y28)</f>
        <v>5942.46</v>
      </c>
      <c r="Z29" s="34">
        <f>SUM(Z7:Z28)</f>
        <v>6485.7840000000024</v>
      </c>
      <c r="AA29" s="349">
        <f t="shared" si="7"/>
        <v>543.32400000000234</v>
      </c>
      <c r="AB29" s="34">
        <f>SUM(AB7:AB28)</f>
        <v>3035.693133405241</v>
      </c>
      <c r="AC29" s="349">
        <f t="shared" si="8"/>
        <v>3579.0171334052434</v>
      </c>
      <c r="AD29" s="350">
        <f t="shared" si="9"/>
        <v>2.7893333550394361E-2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183.72322413891209</v>
      </c>
      <c r="C30" s="11">
        <f t="shared" si="12"/>
        <v>191.10353136831102</v>
      </c>
      <c r="D30" s="11">
        <f t="shared" si="12"/>
        <v>7.380307229398948</v>
      </c>
      <c r="E30" s="11">
        <f t="shared" si="12"/>
        <v>103.07433250804539</v>
      </c>
      <c r="F30" s="11">
        <f t="shared" si="12"/>
        <v>110.45463973744437</v>
      </c>
      <c r="G30" s="200">
        <f t="shared" si="3"/>
        <v>3.0134880271762032E-2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164.85077732651948</v>
      </c>
      <c r="K30" s="11">
        <f t="array" ref="K30:K38">MMULT(aggregation!$B$13:$AA$21,C65:C90)</f>
        <v>330.43793888521384</v>
      </c>
      <c r="L30" s="11">
        <f t="array" ref="L30:L38">MMULT(aggregation!$B$13:$AA$21,D65:D90)</f>
        <v>165.58716155869433</v>
      </c>
      <c r="M30" s="11">
        <f t="array" ref="M30:M38">MMULT(aggregation!$B$13:$AA$21,E65:E90)</f>
        <v>132.63272238386349</v>
      </c>
      <c r="N30" s="11">
        <f t="array" ref="N30:N38">MMULT(aggregation!$B$13:$AA$21,F65:F90)</f>
        <v>298.21988394255783</v>
      </c>
      <c r="O30" s="11"/>
      <c r="P30" s="10" t="str">
        <f>name!D27</f>
        <v>82 Transport and mobile machine drivers and operatives</v>
      </c>
      <c r="Q30" s="11">
        <v>172.29253009760458</v>
      </c>
      <c r="R30" s="11">
        <v>174.26795410465405</v>
      </c>
      <c r="S30" s="345">
        <f t="shared" si="4"/>
        <v>1.9754240070494689</v>
      </c>
      <c r="T30" s="345">
        <v>93.808096057249173</v>
      </c>
      <c r="U30" s="345">
        <f t="shared" si="5"/>
        <v>95.783520064298642</v>
      </c>
      <c r="V30" s="346">
        <f t="shared" si="6"/>
        <v>2.9402684607851226E-2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35.634051017148671</v>
      </c>
      <c r="C31" s="11">
        <f t="shared" si="12"/>
        <v>77.782022381100461</v>
      </c>
      <c r="D31" s="11">
        <f t="shared" si="12"/>
        <v>42.147971363951783</v>
      </c>
      <c r="E31" s="11">
        <f t="shared" si="12"/>
        <v>32.428012801974802</v>
      </c>
      <c r="F31" s="11">
        <f t="shared" si="12"/>
        <v>74.575984165926585</v>
      </c>
      <c r="G31" s="200">
        <f t="shared" si="3"/>
        <v>4.4085331714057707E-2</v>
      </c>
      <c r="H31" s="11"/>
      <c r="I31" s="11" t="str">
        <f>I20</f>
        <v>Professional occupations</v>
      </c>
      <c r="J31" s="11">
        <v>684.19867015159309</v>
      </c>
      <c r="K31" s="11">
        <v>1228.0861563602875</v>
      </c>
      <c r="L31" s="11">
        <v>543.88748620869455</v>
      </c>
      <c r="M31" s="11">
        <v>470.19590203851391</v>
      </c>
      <c r="N31" s="11">
        <v>1014.0833882472084</v>
      </c>
      <c r="O31" s="11"/>
      <c r="P31" s="10" t="str">
        <f>name!D28</f>
        <v>91 Elementary trades and related occupations</v>
      </c>
      <c r="Q31" s="11">
        <v>29.352931162900415</v>
      </c>
      <c r="R31" s="11">
        <v>42.616857472054932</v>
      </c>
      <c r="S31" s="345">
        <f t="shared" si="4"/>
        <v>13.263926309154517</v>
      </c>
      <c r="T31" s="345">
        <v>14.054126331356139</v>
      </c>
      <c r="U31" s="345">
        <f t="shared" si="5"/>
        <v>27.318052640510658</v>
      </c>
      <c r="V31" s="346">
        <f t="shared" si="6"/>
        <v>2.6425086728256719E-2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487.124992687732</v>
      </c>
      <c r="C32" s="11">
        <f t="shared" si="12"/>
        <v>440.00229594785276</v>
      </c>
      <c r="D32" s="11">
        <f t="shared" si="12"/>
        <v>-47.122696739879238</v>
      </c>
      <c r="E32" s="11">
        <f t="shared" si="12"/>
        <v>228.67393673215474</v>
      </c>
      <c r="F32" s="11">
        <f t="shared" si="12"/>
        <v>181.55123999227555</v>
      </c>
      <c r="G32" s="200">
        <f t="shared" ref="G32" si="13">IF(B32&gt;0,(1+(E32/B32))^(1/($C$6-$B$6))-1,0)</f>
        <v>2.599058497560347E-2</v>
      </c>
      <c r="H32" s="11"/>
      <c r="I32" s="11" t="str">
        <f>I21</f>
        <v>Associate professional occupations</v>
      </c>
      <c r="J32" s="11">
        <v>258.66593021697065</v>
      </c>
      <c r="K32" s="11">
        <v>544.33228558491112</v>
      </c>
      <c r="L32" s="11">
        <v>285.66635536794047</v>
      </c>
      <c r="M32" s="11">
        <v>200.51356627109814</v>
      </c>
      <c r="N32" s="11">
        <v>486.17992163903853</v>
      </c>
      <c r="O32" s="11"/>
      <c r="P32" s="10" t="str">
        <f>name!D29</f>
        <v>92 Elementary administration and service occupations</v>
      </c>
      <c r="Q32" s="11">
        <v>242.9458516189253</v>
      </c>
      <c r="R32" s="11">
        <v>231.13031669029289</v>
      </c>
      <c r="S32" s="345">
        <f t="shared" ref="S32" si="14">R32-Q32</f>
        <v>-11.815534928632417</v>
      </c>
      <c r="T32" s="345">
        <v>100.42228504755114</v>
      </c>
      <c r="U32" s="345">
        <f>SUM(S32:T32)</f>
        <v>88.606750118918725</v>
      </c>
      <c r="V32" s="346">
        <f t="shared" ref="V32" si="15">IF(Q32&gt;0,(1+(T32/Q32))^(1/($C$6-$B$6))-1,0)</f>
        <v>2.3332342523305183E-2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5942.4599999999991</v>
      </c>
      <c r="C33" s="11">
        <f>SUM(C62,C91,C120,C149,C178,C207,C236,C265,C294)</f>
        <v>6485.7840000000015</v>
      </c>
      <c r="D33" s="11">
        <f t="shared" si="12"/>
        <v>543.32400000000393</v>
      </c>
      <c r="E33" s="11">
        <f t="shared" si="12"/>
        <v>3035.6931334052406</v>
      </c>
      <c r="F33" s="11">
        <f t="shared" si="12"/>
        <v>3579.0171334052457</v>
      </c>
      <c r="G33" s="200">
        <f t="shared" si="3"/>
        <v>2.7893333550394361E-2</v>
      </c>
      <c r="H33" s="11"/>
      <c r="I33" s="11" t="str">
        <f>I22</f>
        <v>Administrative and secretarial occupations</v>
      </c>
      <c r="J33" s="11">
        <v>60.511894817921601</v>
      </c>
      <c r="K33" s="11">
        <v>152.48445720211524</v>
      </c>
      <c r="L33" s="11">
        <v>91.972562384193651</v>
      </c>
      <c r="M33" s="11">
        <v>59.870862212894011</v>
      </c>
      <c r="N33" s="11">
        <v>151.84342459708768</v>
      </c>
      <c r="O33" s="11"/>
      <c r="P33" s="10" t="str">
        <f>name!D3</f>
        <v>All occupations</v>
      </c>
      <c r="Q33" s="11">
        <f>SUM(Q7:Q32)</f>
        <v>3115.6275375689406</v>
      </c>
      <c r="R33" s="11">
        <f>SUM(R7:R32)</f>
        <v>3408.9371590098353</v>
      </c>
      <c r="S33" s="345">
        <f>R33-Q33</f>
        <v>293.30962144089472</v>
      </c>
      <c r="T33" s="11">
        <f>SUM(T7:T32)</f>
        <v>1360.2818412632655</v>
      </c>
      <c r="U33" s="345">
        <f>SUM(S33:T33)</f>
        <v>1653.5914627041602</v>
      </c>
      <c r="V33" s="346">
        <f t="shared" si="6"/>
        <v>2.4445950523075188E-2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17.820214497025265</v>
      </c>
      <c r="K34" s="11">
        <v>62.304471766440891</v>
      </c>
      <c r="L34" s="11">
        <v>44.484257269415622</v>
      </c>
      <c r="M34" s="11">
        <v>20.107685357622564</v>
      </c>
      <c r="N34" s="11">
        <v>64.591942627038179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29.494131366581652</v>
      </c>
      <c r="K35" s="11">
        <v>83.187758329620067</v>
      </c>
      <c r="L35" s="11">
        <v>53.693626963038405</v>
      </c>
      <c r="M35" s="11">
        <v>33.03119934422363</v>
      </c>
      <c r="N35" s="11">
        <v>86.724826307262049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14.474673762686765</v>
      </c>
      <c r="C36" s="11">
        <v>29.904836537719628</v>
      </c>
      <c r="D36" s="11">
        <f>C36-B36</f>
        <v>15.430162775032864</v>
      </c>
      <c r="E36" s="11">
        <v>11.709677794692499</v>
      </c>
      <c r="F36" s="11">
        <f>SUM(D36:E36)</f>
        <v>27.139840569725365</v>
      </c>
      <c r="G36" s="200">
        <f>IF(B36&gt;0,(1+(E36/B36))^(1/($C$6-$B$6))-1,0)</f>
        <v>4.0308633269594774E-2</v>
      </c>
      <c r="I36" s="11" t="str">
        <f t="shared" si="17"/>
        <v>Sales and customer service occupations</v>
      </c>
      <c r="J36" s="11">
        <v>31.423801197345039</v>
      </c>
      <c r="K36" s="11">
        <v>96.280158128358607</v>
      </c>
      <c r="L36" s="11">
        <v>64.856356931013565</v>
      </c>
      <c r="M36" s="11">
        <v>30.031609735846942</v>
      </c>
      <c r="N36" s="11">
        <v>94.887966666860507</v>
      </c>
      <c r="P36" s="10" t="str">
        <f>name!D4</f>
        <v>11 Corporate managers and directors</v>
      </c>
      <c r="Q36" s="11">
        <v>194.98712465265976</v>
      </c>
      <c r="R36" s="11">
        <v>218.51404867653093</v>
      </c>
      <c r="S36" s="345">
        <f>R36-Q36</f>
        <v>23.526924023871175</v>
      </c>
      <c r="T36" s="345">
        <v>117.92725849838082</v>
      </c>
      <c r="U36" s="345">
        <f>SUM(S36:T36)</f>
        <v>141.45418252225198</v>
      </c>
      <c r="V36" s="346">
        <f>IF(Q36&gt;0,(1+(T36/Q36))^(1/($C$6-$B$6))-1,0)</f>
        <v>3.2035507053205015E-2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4.5806101886875403</v>
      </c>
      <c r="C37" s="11">
        <v>12.862832825872749</v>
      </c>
      <c r="D37" s="11">
        <f t="shared" ref="D37:D60" si="25">C37-B37</f>
        <v>8.2822226371852086</v>
      </c>
      <c r="E37" s="11">
        <v>5.0857457435415121</v>
      </c>
      <c r="F37" s="11">
        <f t="shared" ref="F37:F60" si="26">SUM(D37:E37)</f>
        <v>13.367968380726721</v>
      </c>
      <c r="G37" s="200">
        <f t="shared" ref="G37:G62" si="27">IF(B37&gt;0,(1+(E37/B37))^(1/($C$6-$B$6))-1,0)</f>
        <v>5.1048192903202283E-2</v>
      </c>
      <c r="I37" s="11" t="str">
        <f t="shared" si="17"/>
        <v>Process, plant and machine operatives</v>
      </c>
      <c r="J37" s="11">
        <v>10.278016440536112</v>
      </c>
      <c r="K37" s="11">
        <v>35.820180165128029</v>
      </c>
      <c r="L37" s="11">
        <v>25.542163724591916</v>
      </c>
      <c r="M37" s="11">
        <v>14.367506603112075</v>
      </c>
      <c r="N37" s="11">
        <v>39.909670327703992</v>
      </c>
      <c r="P37" s="10" t="str">
        <f>name!D5</f>
        <v>12 Other managers and proprietors</v>
      </c>
      <c r="Q37" s="11">
        <v>76.687392551347727</v>
      </c>
      <c r="R37" s="11">
        <v>76.256596639012074</v>
      </c>
      <c r="S37" s="345">
        <f t="shared" ref="S37:S60" si="28">R37-Q37</f>
        <v>-0.43079591233565395</v>
      </c>
      <c r="T37" s="345">
        <v>46.822167106949834</v>
      </c>
      <c r="U37" s="345">
        <f t="shared" ref="U37:U60" si="29">SUM(S37:T37)</f>
        <v>46.39137119461418</v>
      </c>
      <c r="V37" s="346">
        <f t="shared" ref="V37:V62" si="30">IF(Q37&gt;0,(1+(T37/Q37))^(1/($C$6-$B$6))-1,0)</f>
        <v>3.2282203337507198E-2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26.734503495617833</v>
      </c>
      <c r="C38" s="11">
        <v>58.590209253775313</v>
      </c>
      <c r="D38" s="11">
        <f t="shared" si="25"/>
        <v>31.85570575815748</v>
      </c>
      <c r="E38" s="11">
        <v>17.505566114056982</v>
      </c>
      <c r="F38" s="11">
        <f t="shared" si="26"/>
        <v>49.361271872214459</v>
      </c>
      <c r="G38" s="200">
        <f t="shared" si="27"/>
        <v>3.4148513225506827E-2</v>
      </c>
      <c r="I38" s="11" t="str">
        <f t="shared" si="17"/>
        <v>Elementary occupations</v>
      </c>
      <c r="J38" s="11">
        <v>30.99898972697623</v>
      </c>
      <c r="K38" s="11">
        <v>104.08208266106674</v>
      </c>
      <c r="L38" s="11">
        <v>73.083092934090502</v>
      </c>
      <c r="M38" s="11">
        <v>38.926560641386899</v>
      </c>
      <c r="N38" s="11">
        <v>112.00965357547739</v>
      </c>
      <c r="P38" s="10" t="str">
        <f>name!D6</f>
        <v>21 Science, research, engineering and technology professionals</v>
      </c>
      <c r="Q38" s="11">
        <v>125.81404706384436</v>
      </c>
      <c r="R38" s="11">
        <v>202.45091896991485</v>
      </c>
      <c r="S38" s="345">
        <f t="shared" si="28"/>
        <v>76.636871906070496</v>
      </c>
      <c r="T38" s="345">
        <v>91.691819119982839</v>
      </c>
      <c r="U38" s="345">
        <f t="shared" si="29"/>
        <v>168.32869102605332</v>
      </c>
      <c r="V38" s="346">
        <f t="shared" si="30"/>
        <v>3.7168829218976462E-2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25.565029404804807</v>
      </c>
      <c r="C39" s="11">
        <v>47.212651305650255</v>
      </c>
      <c r="D39" s="11">
        <f t="shared" si="25"/>
        <v>21.647621900845447</v>
      </c>
      <c r="E39" s="11">
        <v>18.430571426154781</v>
      </c>
      <c r="F39" s="11">
        <f t="shared" si="26"/>
        <v>40.078193327000228</v>
      </c>
      <c r="G39" s="200">
        <f t="shared" si="27"/>
        <v>3.6853816143854301E-2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208.54265746073051</v>
      </c>
      <c r="R39" s="11">
        <v>202.95585586284457</v>
      </c>
      <c r="S39" s="345">
        <f t="shared" si="28"/>
        <v>-5.5868015978859376</v>
      </c>
      <c r="T39" s="345">
        <v>118.306715734842</v>
      </c>
      <c r="U39" s="345">
        <f t="shared" si="29"/>
        <v>112.71991413695606</v>
      </c>
      <c r="V39" s="346">
        <f t="shared" si="30"/>
        <v>3.0410281682980989E-2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37.405816946394246</v>
      </c>
      <c r="C40" s="11">
        <v>51.637195242762914</v>
      </c>
      <c r="D40" s="11">
        <f>C40-B40</f>
        <v>14.231378296368668</v>
      </c>
      <c r="E40" s="11">
        <v>22.42671542329769</v>
      </c>
      <c r="F40" s="11">
        <f>SUM(D40:E40)</f>
        <v>36.658093719666354</v>
      </c>
      <c r="G40" s="200">
        <f>IF(B40&gt;0,(1+(E40/B40))^(1/($C$6-$B$6))-1,0)</f>
        <v>3.1810356539009321E-2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249.78204469044684</v>
      </c>
      <c r="R40" s="11">
        <v>250.62916052395136</v>
      </c>
      <c r="S40" s="345">
        <f t="shared" si="28"/>
        <v>0.84711583350451747</v>
      </c>
      <c r="T40" s="345">
        <v>135.48940885622059</v>
      </c>
      <c r="U40" s="345">
        <f t="shared" si="29"/>
        <v>136.33652468972511</v>
      </c>
      <c r="V40" s="346">
        <f t="shared" si="30"/>
        <v>2.9312012026098788E-2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21.080336625447021</v>
      </c>
      <c r="C41" s="11">
        <v>47.821404497619945</v>
      </c>
      <c r="D41" s="11">
        <f t="shared" si="25"/>
        <v>26.741067872172923</v>
      </c>
      <c r="E41" s="11">
        <v>16.89794642840538</v>
      </c>
      <c r="F41" s="11">
        <f t="shared" si="26"/>
        <v>43.639014300578303</v>
      </c>
      <c r="G41" s="200">
        <f t="shared" si="27"/>
        <v>4.002517579146958E-2</v>
      </c>
      <c r="I41" s="11" t="str">
        <f>I30</f>
        <v>Managers, directors and senior officials</v>
      </c>
      <c r="J41" s="11">
        <f t="array" ref="J41:J49">MMULT(aggregation!$B$13:$AA$21,B94:B119)</f>
        <v>239.38272898421314</v>
      </c>
      <c r="K41" s="11">
        <f t="array" ref="K41:K49">MMULT(aggregation!$B$13:$AA$21,C94:C119)</f>
        <v>199.51611447296438</v>
      </c>
      <c r="L41" s="11">
        <f t="array" ref="L41:L49">MMULT(aggregation!$B$13:$AA$21,D94:D119)</f>
        <v>-39.866614511248763</v>
      </c>
      <c r="M41" s="11">
        <f t="array" ref="M41:M49">MMULT(aggregation!$B$13:$AA$21,E94:E119)</f>
        <v>125.54646692428199</v>
      </c>
      <c r="N41" s="11">
        <f t="array" ref="N41:N49">MMULT(aggregation!$B$13:$AA$21,F94:F119)</f>
        <v>85.679852413033217</v>
      </c>
      <c r="P41" s="10" t="str">
        <f>name!D9</f>
        <v>24 Business, media and public service professionals</v>
      </c>
      <c r="Q41" s="11">
        <v>327.92395519114035</v>
      </c>
      <c r="R41" s="11">
        <v>385.09036067398114</v>
      </c>
      <c r="S41" s="345">
        <f t="shared" si="28"/>
        <v>57.166405482840787</v>
      </c>
      <c r="T41" s="345">
        <v>195.65771874130371</v>
      </c>
      <c r="U41" s="345">
        <f t="shared" si="29"/>
        <v>252.8241242241445</v>
      </c>
      <c r="V41" s="346">
        <f t="shared" si="30"/>
        <v>3.1685720604373913E-2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3.6617092015634243</v>
      </c>
      <c r="C42" s="11">
        <v>8.2135450438758504</v>
      </c>
      <c r="D42" s="11">
        <f t="shared" si="25"/>
        <v>4.5518358423124265</v>
      </c>
      <c r="E42" s="11">
        <v>2.7006654069699088</v>
      </c>
      <c r="F42" s="11">
        <f t="shared" si="26"/>
        <v>7.2525012492823357</v>
      </c>
      <c r="G42" s="200">
        <f t="shared" si="27"/>
        <v>3.7518124839359235E-2</v>
      </c>
      <c r="I42" s="11" t="str">
        <f>I31</f>
        <v>Professional occupations</v>
      </c>
      <c r="J42" s="11">
        <v>626.92784453221657</v>
      </c>
      <c r="K42" s="11">
        <v>458.34946703226399</v>
      </c>
      <c r="L42" s="11">
        <v>-168.57837749995255</v>
      </c>
      <c r="M42" s="11">
        <v>269.60646615231883</v>
      </c>
      <c r="N42" s="11">
        <v>101.02808865236628</v>
      </c>
      <c r="P42" s="10" t="str">
        <f>name!D10</f>
        <v>31 Science, engineering and technology associate professionals</v>
      </c>
      <c r="Q42" s="11">
        <v>36.152883465714446</v>
      </c>
      <c r="R42" s="11">
        <v>46.380409858301405</v>
      </c>
      <c r="S42" s="345">
        <f t="shared" si="28"/>
        <v>10.22752639258696</v>
      </c>
      <c r="T42" s="345">
        <v>21.18274520682208</v>
      </c>
      <c r="U42" s="345">
        <f t="shared" si="29"/>
        <v>31.41027159940904</v>
      </c>
      <c r="V42" s="346">
        <f t="shared" si="30"/>
        <v>3.12218564017408E-2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0.86937079786331861</v>
      </c>
      <c r="C43" s="11">
        <v>3.660041150485887</v>
      </c>
      <c r="D43" s="11">
        <f t="shared" si="25"/>
        <v>2.7906703526225685</v>
      </c>
      <c r="E43" s="11">
        <v>1.4439795288788941</v>
      </c>
      <c r="F43" s="11">
        <f t="shared" si="26"/>
        <v>4.234649881501463</v>
      </c>
      <c r="G43" s="200">
        <f t="shared" si="27"/>
        <v>6.7421035654240846E-2</v>
      </c>
      <c r="I43" s="11" t="str">
        <f>I32</f>
        <v>Associate professional occupations</v>
      </c>
      <c r="J43" s="11">
        <v>373.85993582694459</v>
      </c>
      <c r="K43" s="11">
        <v>329.28660296407509</v>
      </c>
      <c r="L43" s="11">
        <v>-44.573332862869442</v>
      </c>
      <c r="M43" s="11">
        <v>180.11602599949262</v>
      </c>
      <c r="N43" s="11">
        <v>135.5426931366232</v>
      </c>
      <c r="P43" s="10" t="str">
        <f>name!D11</f>
        <v>32 Health and social care associate professionals</v>
      </c>
      <c r="Q43" s="11">
        <v>79.490877067234493</v>
      </c>
      <c r="R43" s="11">
        <v>147.9011547062147</v>
      </c>
      <c r="S43" s="345">
        <f t="shared" si="28"/>
        <v>68.410277638980205</v>
      </c>
      <c r="T43" s="345">
        <v>79.064552114409466</v>
      </c>
      <c r="U43" s="345">
        <f t="shared" si="29"/>
        <v>147.47482975338966</v>
      </c>
      <c r="V43" s="346">
        <f t="shared" si="30"/>
        <v>4.7106660082192553E-2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0.42514471429584511</v>
      </c>
      <c r="C44" s="11">
        <v>0.95007914121033543</v>
      </c>
      <c r="D44" s="11">
        <f t="shared" si="25"/>
        <v>0.52493442691449033</v>
      </c>
      <c r="E44" s="11">
        <v>0.22650844952498461</v>
      </c>
      <c r="F44" s="11">
        <f t="shared" si="26"/>
        <v>0.75144287643947494</v>
      </c>
      <c r="G44" s="200">
        <f t="shared" si="27"/>
        <v>2.8881397098594164E-2</v>
      </c>
      <c r="I44" s="11" t="str">
        <f>I33</f>
        <v>Administrative and secretarial occupations</v>
      </c>
      <c r="J44" s="11">
        <v>129.89331445790737</v>
      </c>
      <c r="K44" s="11">
        <v>148.49172859048693</v>
      </c>
      <c r="L44" s="11">
        <v>18.598414132579556</v>
      </c>
      <c r="M44" s="11">
        <v>83.875677063983801</v>
      </c>
      <c r="N44" s="11">
        <v>102.47409119656335</v>
      </c>
      <c r="P44" s="10" t="str">
        <f>name!D12</f>
        <v>33 Protective service occupations</v>
      </c>
      <c r="Q44" s="11">
        <v>20.297768219292465</v>
      </c>
      <c r="R44" s="11">
        <v>23.001447317627971</v>
      </c>
      <c r="S44" s="345">
        <f t="shared" si="28"/>
        <v>2.7036790983355061</v>
      </c>
      <c r="T44" s="345">
        <v>9.555649647938921</v>
      </c>
      <c r="U44" s="345">
        <f t="shared" si="29"/>
        <v>12.259328746274427</v>
      </c>
      <c r="V44" s="346">
        <f t="shared" si="30"/>
        <v>2.6052819388270088E-2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2.9125198635428773</v>
      </c>
      <c r="C45" s="11">
        <v>5.5321517905686868</v>
      </c>
      <c r="D45" s="11">
        <f t="shared" ref="D45:D46" si="31">C45-B45</f>
        <v>2.6196319270258095</v>
      </c>
      <c r="E45" s="11">
        <v>2.2395342078180382</v>
      </c>
      <c r="F45" s="11">
        <f t="shared" ref="F45:F46" si="32">SUM(D45:E45)</f>
        <v>4.8591661348438482</v>
      </c>
      <c r="G45" s="200">
        <f t="shared" si="27"/>
        <v>3.8757329250752814E-2</v>
      </c>
      <c r="I45" s="11" t="str">
        <f t="shared" ref="I45:I49" si="33">I34</f>
        <v>Skilled trades occupations</v>
      </c>
      <c r="J45" s="11">
        <v>38.522042959370857</v>
      </c>
      <c r="K45" s="11">
        <v>59.122064726957952</v>
      </c>
      <c r="L45" s="11">
        <v>20.600021767587094</v>
      </c>
      <c r="M45" s="11">
        <v>28.71962057135152</v>
      </c>
      <c r="N45" s="11">
        <v>49.319642338938621</v>
      </c>
      <c r="P45" s="10" t="str">
        <f>name!D13</f>
        <v>34 Culture, media and sports occupations</v>
      </c>
      <c r="Q45" s="11">
        <v>114.24247601164726</v>
      </c>
      <c r="R45" s="11">
        <v>123.15401884280067</v>
      </c>
      <c r="S45" s="345">
        <f t="shared" si="28"/>
        <v>8.9115428311534117</v>
      </c>
      <c r="T45" s="345">
        <v>62.802519878002499</v>
      </c>
      <c r="U45" s="345">
        <f t="shared" si="29"/>
        <v>71.714062709155911</v>
      </c>
      <c r="V45" s="346">
        <f t="shared" si="30"/>
        <v>2.9636042307927379E-2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12.888094384457064</v>
      </c>
      <c r="C46" s="11">
        <v>31.793706918410059</v>
      </c>
      <c r="D46" s="11">
        <f t="shared" si="31"/>
        <v>18.905612533952997</v>
      </c>
      <c r="E46" s="11">
        <v>10.603911492783032</v>
      </c>
      <c r="F46" s="11">
        <f t="shared" si="32"/>
        <v>29.509524026736031</v>
      </c>
      <c r="G46" s="200">
        <f t="shared" si="27"/>
        <v>4.0835491559936044E-2</v>
      </c>
      <c r="I46" s="11" t="str">
        <f t="shared" si="33"/>
        <v>Caring, leisure and other service occupations</v>
      </c>
      <c r="J46" s="11">
        <v>61.158769883018486</v>
      </c>
      <c r="K46" s="11">
        <v>73.45052389069113</v>
      </c>
      <c r="L46" s="11">
        <v>12.291754007672655</v>
      </c>
      <c r="M46" s="11">
        <v>43.046317995511629</v>
      </c>
      <c r="N46" s="11">
        <v>55.33807200318428</v>
      </c>
      <c r="P46" s="10" t="str">
        <f>name!D14</f>
        <v>35 Business and public service associate professionals</v>
      </c>
      <c r="Q46" s="11">
        <v>256.33708298250718</v>
      </c>
      <c r="R46" s="11">
        <v>286.02944846884463</v>
      </c>
      <c r="S46" s="345">
        <f t="shared" si="28"/>
        <v>29.692365486337451</v>
      </c>
      <c r="T46" s="345">
        <v>146.78818113565524</v>
      </c>
      <c r="U46" s="345">
        <f t="shared" si="29"/>
        <v>176.48054662199269</v>
      </c>
      <c r="V46" s="346">
        <f t="shared" si="30"/>
        <v>3.0643745109260934E-2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4.2050157213903274</v>
      </c>
      <c r="C47" s="11">
        <v>12.094610016135896</v>
      </c>
      <c r="D47" s="11">
        <f t="shared" si="25"/>
        <v>7.8895942947455682</v>
      </c>
      <c r="E47" s="11">
        <v>4.3686376383077041</v>
      </c>
      <c r="F47" s="11">
        <f t="shared" si="26"/>
        <v>12.258231933053272</v>
      </c>
      <c r="G47" s="200">
        <f t="shared" si="27"/>
        <v>4.864032214497005E-2</v>
      </c>
      <c r="I47" s="11" t="str">
        <f t="shared" si="33"/>
        <v>Sales and customer service occupations</v>
      </c>
      <c r="J47" s="11">
        <v>75.693452358317415</v>
      </c>
      <c r="K47" s="11">
        <v>92.04658935801524</v>
      </c>
      <c r="L47" s="11">
        <v>16.353136999697828</v>
      </c>
      <c r="M47" s="11">
        <v>45.790895172168582</v>
      </c>
      <c r="N47" s="11">
        <v>62.144032171866414</v>
      </c>
      <c r="P47" s="10" t="str">
        <f>name!D15</f>
        <v>41 Administrative occupations</v>
      </c>
      <c r="Q47" s="11">
        <v>284.767676582391</v>
      </c>
      <c r="R47" s="11">
        <v>270.10654022602517</v>
      </c>
      <c r="S47" s="345">
        <f t="shared" si="28"/>
        <v>-14.66113635636583</v>
      </c>
      <c r="T47" s="345">
        <v>162.26437890084711</v>
      </c>
      <c r="U47" s="345">
        <f t="shared" si="29"/>
        <v>147.60324254448128</v>
      </c>
      <c r="V47" s="346">
        <f t="shared" si="30"/>
        <v>3.0520253395718955E-2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0.44446266407864621</v>
      </c>
      <c r="C48" s="11">
        <v>1.632451307373453</v>
      </c>
      <c r="D48" s="11">
        <f t="shared" si="25"/>
        <v>1.1879886432948068</v>
      </c>
      <c r="E48" s="11">
        <v>0.72349439942594995</v>
      </c>
      <c r="F48" s="11">
        <f t="shared" si="26"/>
        <v>1.9114830427207568</v>
      </c>
      <c r="G48" s="200">
        <f t="shared" si="27"/>
        <v>6.6529255347514082E-2</v>
      </c>
      <c r="I48" s="11" t="str">
        <f t="shared" si="33"/>
        <v>Process, plant and machine operatives</v>
      </c>
      <c r="J48" s="11">
        <v>18.753887775913675</v>
      </c>
      <c r="K48" s="11">
        <v>29.38809058967658</v>
      </c>
      <c r="L48" s="11">
        <v>10.634202813762904</v>
      </c>
      <c r="M48" s="11">
        <v>17.05992678848714</v>
      </c>
      <c r="N48" s="11">
        <v>27.694129602250044</v>
      </c>
      <c r="P48" s="10" t="str">
        <f>name!D16</f>
        <v>42 Secretarial and related occupations</v>
      </c>
      <c r="Q48" s="11">
        <v>84.505305903027434</v>
      </c>
      <c r="R48" s="11">
        <v>63.71736176793091</v>
      </c>
      <c r="S48" s="345">
        <f t="shared" si="28"/>
        <v>-20.787944135096524</v>
      </c>
      <c r="T48" s="345">
        <v>41.328494505770408</v>
      </c>
      <c r="U48" s="345">
        <f t="shared" si="29"/>
        <v>20.540550370673884</v>
      </c>
      <c r="V48" s="346">
        <f t="shared" si="30"/>
        <v>2.6898585576077716E-2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0.12391001751158018</v>
      </c>
      <c r="C49" s="11">
        <v>0.30067115714167575</v>
      </c>
      <c r="D49" s="11">
        <f t="shared" si="25"/>
        <v>0.17676113963009557</v>
      </c>
      <c r="E49" s="11">
        <v>0.1588177441163513</v>
      </c>
      <c r="F49" s="11">
        <f t="shared" si="26"/>
        <v>0.33557888374644684</v>
      </c>
      <c r="G49" s="200">
        <f t="shared" si="27"/>
        <v>5.6535601377565081E-2</v>
      </c>
      <c r="I49" s="11" t="str">
        <f t="shared" si="33"/>
        <v>Elementary occupations</v>
      </c>
      <c r="J49" s="11">
        <v>69.3551559972653</v>
      </c>
      <c r="K49" s="11">
        <v>90.527234069799306</v>
      </c>
      <c r="L49" s="11">
        <v>21.172078072534003</v>
      </c>
      <c r="M49" s="11">
        <v>53.857997681831904</v>
      </c>
      <c r="N49" s="11">
        <v>75.030075754365924</v>
      </c>
      <c r="P49" s="10" t="str">
        <f>name!D17</f>
        <v>51 Skilled agricultural and related trades</v>
      </c>
      <c r="Q49" s="11">
        <v>5.6182071789523427</v>
      </c>
      <c r="R49" s="11">
        <v>9.5675669421500551</v>
      </c>
      <c r="S49" s="345">
        <f t="shared" si="28"/>
        <v>3.9493597631977124</v>
      </c>
      <c r="T49" s="345">
        <v>5.6856543393927224</v>
      </c>
      <c r="U49" s="345">
        <f t="shared" si="29"/>
        <v>9.6350141025904357</v>
      </c>
      <c r="V49" s="346">
        <f t="shared" si="30"/>
        <v>4.7712049196930062E-2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0.4962139806035884</v>
      </c>
      <c r="C50" s="11">
        <v>1.3294034423590215</v>
      </c>
      <c r="D50" s="11">
        <f t="shared" si="25"/>
        <v>0.83318946175543318</v>
      </c>
      <c r="E50" s="11">
        <v>0.41920303846766777</v>
      </c>
      <c r="F50" s="11">
        <f t="shared" si="26"/>
        <v>1.2523925002231009</v>
      </c>
      <c r="G50" s="200">
        <f t="shared" si="27"/>
        <v>4.1669621948122071E-2</v>
      </c>
      <c r="O50" s="71"/>
      <c r="P50" s="10" t="str">
        <f>name!D18</f>
        <v>52 Skilled metal, electrical and electronic trades</v>
      </c>
      <c r="Q50" s="11">
        <v>3.8452328805291134</v>
      </c>
      <c r="R50" s="11">
        <v>7.5311316241545772</v>
      </c>
      <c r="S50" s="345">
        <f t="shared" si="28"/>
        <v>3.6858987436254638</v>
      </c>
      <c r="T50" s="345">
        <v>3.9714847260408472</v>
      </c>
      <c r="U50" s="345">
        <f t="shared" si="29"/>
        <v>7.6573834696663106</v>
      </c>
      <c r="V50" s="346">
        <f t="shared" si="30"/>
        <v>4.8431638938621013E-2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0.10504685725602304</v>
      </c>
      <c r="C51" s="11">
        <v>0.34651694243418896</v>
      </c>
      <c r="D51" s="11">
        <f t="shared" ref="D51" si="34">C51-B51</f>
        <v>0.24147008517816593</v>
      </c>
      <c r="E51" s="11">
        <v>0.11305756796721481</v>
      </c>
      <c r="F51" s="11">
        <f t="shared" ref="F51" si="35">SUM(D51:E51)</f>
        <v>0.35452765314538071</v>
      </c>
      <c r="G51" s="200">
        <f t="shared" si="27"/>
        <v>4.9910053163142454E-2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5.4897458251677076</v>
      </c>
      <c r="R51" s="11">
        <v>5.1754189378025437</v>
      </c>
      <c r="S51" s="345">
        <f t="shared" si="28"/>
        <v>-0.3143268873651639</v>
      </c>
      <c r="T51" s="345">
        <v>2.4950149115201845</v>
      </c>
      <c r="U51" s="345">
        <f t="shared" si="29"/>
        <v>2.1806880241550206</v>
      </c>
      <c r="V51" s="346">
        <f t="shared" si="30"/>
        <v>2.5291392304058968E-2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0.60134376410305879</v>
      </c>
      <c r="C52" s="11">
        <v>1.7179685559740987</v>
      </c>
      <c r="D52" s="11">
        <f t="shared" si="25"/>
        <v>1.1166247918710399</v>
      </c>
      <c r="E52" s="11">
        <v>0.59634496141456028</v>
      </c>
      <c r="F52" s="11">
        <f t="shared" si="26"/>
        <v>1.7129697532856003</v>
      </c>
      <c r="G52" s="200">
        <f t="shared" si="27"/>
        <v>4.7003362987921182E-2</v>
      </c>
      <c r="I52" s="11" t="str">
        <f>I41</f>
        <v>Managers, directors and senior officials</v>
      </c>
      <c r="J52" s="11">
        <f t="array" ref="J52:J60">MMULT(aggregation!$B$13:$AA$21,B123:B148)</f>
        <v>42.366643758333616</v>
      </c>
      <c r="K52" s="11">
        <f t="array" ref="K52:K60">MMULT(aggregation!$B$13:$AA$21,C123:C148)</f>
        <v>34.355703550022767</v>
      </c>
      <c r="L52" s="11">
        <f t="array" ref="L52:L60">MMULT(aggregation!$B$13:$AA$21,D123:D148)</f>
        <v>-8.0109402083108545</v>
      </c>
      <c r="M52" s="11">
        <f t="array" ref="M52:M60">MMULT(aggregation!$B$13:$AA$21,E123:E148)</f>
        <v>20.33638942396151</v>
      </c>
      <c r="N52" s="11">
        <f t="array" ref="N52:N60">MMULT(aggregation!$B$13:$AA$21,F123:F148)</f>
        <v>12.325449215650655</v>
      </c>
      <c r="P52" s="10" t="str">
        <f>name!D20</f>
        <v>54 Textiles, printing and other skilled trades</v>
      </c>
      <c r="Q52" s="11">
        <v>36.835743648779186</v>
      </c>
      <c r="R52" s="11">
        <v>39.482711164205064</v>
      </c>
      <c r="S52" s="345">
        <f t="shared" si="28"/>
        <v>2.646967515425878</v>
      </c>
      <c r="T52" s="345">
        <v>22.754558173449123</v>
      </c>
      <c r="U52" s="345">
        <f t="shared" si="29"/>
        <v>25.401525688875001</v>
      </c>
      <c r="V52" s="346">
        <f t="shared" si="30"/>
        <v>3.2588006021314619E-2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0.55358590395017371</v>
      </c>
      <c r="C53" s="11">
        <v>1.9148890711943256</v>
      </c>
      <c r="D53" s="11">
        <f t="shared" si="25"/>
        <v>1.3613031672441518</v>
      </c>
      <c r="E53" s="11">
        <v>0.66246257329265179</v>
      </c>
      <c r="F53" s="11">
        <f t="shared" si="26"/>
        <v>2.0237657405368035</v>
      </c>
      <c r="G53" s="200">
        <f t="shared" si="27"/>
        <v>5.3863567451281735E-2</v>
      </c>
      <c r="I53" s="11" t="str">
        <f>I42</f>
        <v>Professional occupations</v>
      </c>
      <c r="J53" s="11">
        <v>80.196005591988381</v>
      </c>
      <c r="K53" s="11">
        <v>47.097282162025401</v>
      </c>
      <c r="L53" s="11">
        <v>-33.098723429962973</v>
      </c>
      <c r="M53" s="11">
        <v>22.867290501182701</v>
      </c>
      <c r="N53" s="11">
        <v>-10.23143292878027</v>
      </c>
      <c r="P53" s="10" t="str">
        <f>name!D21</f>
        <v>61 Caring personal service occupations</v>
      </c>
      <c r="Q53" s="11">
        <v>189.53784212992426</v>
      </c>
      <c r="R53" s="11">
        <v>195.08884270757528</v>
      </c>
      <c r="S53" s="345">
        <f t="shared" si="28"/>
        <v>5.5510005776510241</v>
      </c>
      <c r="T53" s="345">
        <v>110.45913814168144</v>
      </c>
      <c r="U53" s="345">
        <f t="shared" si="29"/>
        <v>116.01013871933246</v>
      </c>
      <c r="V53" s="346">
        <f t="shared" si="30"/>
        <v>3.1085620140088643E-2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0.24829457640467972</v>
      </c>
      <c r="C54" s="11">
        <v>0.68896284337907387</v>
      </c>
      <c r="D54" s="11">
        <f t="shared" ref="D54:D55" si="36">C54-B54</f>
        <v>0.44066826697439415</v>
      </c>
      <c r="E54" s="11">
        <v>0.23948815830414952</v>
      </c>
      <c r="F54" s="11">
        <f t="shared" ref="F54:F55" si="37">SUM(D54:E54)</f>
        <v>0.6801564252785437</v>
      </c>
      <c r="G54" s="200">
        <f t="shared" si="27"/>
        <v>4.6045589644871265E-2</v>
      </c>
      <c r="I54" s="11" t="str">
        <f>I43</f>
        <v>Associate professional occupations</v>
      </c>
      <c r="J54" s="11">
        <v>90.805004368603051</v>
      </c>
      <c r="K54" s="11">
        <v>80.199238587460584</v>
      </c>
      <c r="L54" s="11">
        <v>-10.60576578114247</v>
      </c>
      <c r="M54" s="11">
        <v>40.800432483815747</v>
      </c>
      <c r="N54" s="11">
        <v>30.194666702673274</v>
      </c>
      <c r="P54" s="10" t="str">
        <f>name!D22</f>
        <v>62 Leisure, travel and related personal service occupations</v>
      </c>
      <c r="Q54" s="11">
        <v>62.021136620609674</v>
      </c>
      <c r="R54" s="11">
        <v>62.769465916359799</v>
      </c>
      <c r="S54" s="345">
        <f t="shared" si="28"/>
        <v>0.74832929575012486</v>
      </c>
      <c r="T54" s="345">
        <v>34.241485041535448</v>
      </c>
      <c r="U54" s="345">
        <f t="shared" si="29"/>
        <v>34.989814337285573</v>
      </c>
      <c r="V54" s="346">
        <f t="shared" si="30"/>
        <v>2.9740666630557078E-2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2.5502806677356209E-2</v>
      </c>
      <c r="C55" s="11">
        <v>5.7106417696706414E-2</v>
      </c>
      <c r="D55" s="11">
        <f t="shared" si="36"/>
        <v>3.1603611019350206E-2</v>
      </c>
      <c r="E55" s="11">
        <v>2.2257403840909639E-2</v>
      </c>
      <c r="F55" s="11">
        <f t="shared" si="37"/>
        <v>5.3861014860259848E-2</v>
      </c>
      <c r="G55" s="200">
        <f t="shared" si="27"/>
        <v>4.2714029471593307E-2</v>
      </c>
      <c r="I55" s="11" t="str">
        <f>I44</f>
        <v>Administrative and secretarial occupations</v>
      </c>
      <c r="J55" s="11">
        <v>43.515956939746722</v>
      </c>
      <c r="K55" s="11">
        <v>45.259273373188812</v>
      </c>
      <c r="L55" s="11">
        <v>1.7433164334420894</v>
      </c>
      <c r="M55" s="11">
        <v>27.077637368462838</v>
      </c>
      <c r="N55" s="11">
        <v>28.820953801904928</v>
      </c>
      <c r="P55" s="10" t="str">
        <f>name!D23</f>
        <v>63 Community and civil enforcement occupations</v>
      </c>
      <c r="Q55" s="11">
        <v>1.5682844693863167</v>
      </c>
      <c r="R55" s="11">
        <v>2.1062979180434755</v>
      </c>
      <c r="S55" s="345">
        <f t="shared" si="28"/>
        <v>0.53801344865715883</v>
      </c>
      <c r="T55" s="345">
        <v>1.3985899022012171</v>
      </c>
      <c r="U55" s="345">
        <f t="shared" si="29"/>
        <v>1.936603350858376</v>
      </c>
      <c r="V55" s="346">
        <f t="shared" si="30"/>
        <v>4.341791165519937E-2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1.4985179773781976</v>
      </c>
      <c r="C56" s="11">
        <v>3.8561129522256299</v>
      </c>
      <c r="D56" s="11">
        <f t="shared" si="25"/>
        <v>2.3575949748474323</v>
      </c>
      <c r="E56" s="11">
        <v>1.2237937454755943</v>
      </c>
      <c r="F56" s="11">
        <f t="shared" si="26"/>
        <v>3.5813887203230266</v>
      </c>
      <c r="G56" s="200">
        <f t="shared" si="27"/>
        <v>4.0602966735938884E-2</v>
      </c>
      <c r="I56" s="11" t="str">
        <f t="shared" ref="I56:I60" si="38">I45</f>
        <v>Skilled trades occupations</v>
      </c>
      <c r="J56" s="11">
        <v>16.730949319123777</v>
      </c>
      <c r="K56" s="11">
        <v>24.057399227244147</v>
      </c>
      <c r="L56" s="11">
        <v>7.3264499081203738</v>
      </c>
      <c r="M56" s="11">
        <v>12.265403952562227</v>
      </c>
      <c r="N56" s="11">
        <v>19.591853860682601</v>
      </c>
      <c r="P56" s="10" t="str">
        <f>name!D24</f>
        <v>71 Sales occupations</v>
      </c>
      <c r="Q56" s="11">
        <v>138.75815379449668</v>
      </c>
      <c r="R56" s="11">
        <v>126.93962368405356</v>
      </c>
      <c r="S56" s="345">
        <f t="shared" si="28"/>
        <v>-11.81853011044312</v>
      </c>
      <c r="T56" s="345">
        <v>73.723925264408479</v>
      </c>
      <c r="U56" s="345">
        <f t="shared" si="29"/>
        <v>61.905395153965358</v>
      </c>
      <c r="V56" s="346">
        <f t="shared" si="30"/>
        <v>2.881570759572627E-2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0.65178875340148779</v>
      </c>
      <c r="C57" s="11">
        <v>2.0037313695965042</v>
      </c>
      <c r="D57" s="11">
        <f t="shared" si="25"/>
        <v>1.3519426161950165</v>
      </c>
      <c r="E57" s="11">
        <v>0.64760472982232664</v>
      </c>
      <c r="F57" s="11">
        <f t="shared" si="26"/>
        <v>1.9995473460173432</v>
      </c>
      <c r="G57" s="200">
        <f t="shared" si="27"/>
        <v>4.706969017234508E-2</v>
      </c>
      <c r="I57" s="11" t="str">
        <f t="shared" si="38"/>
        <v>Caring, leisure and other service occupations</v>
      </c>
      <c r="J57" s="11">
        <v>45.833486667236969</v>
      </c>
      <c r="K57" s="11">
        <v>43.809038245562405</v>
      </c>
      <c r="L57" s="11">
        <v>-2.0244484216745606</v>
      </c>
      <c r="M57" s="11">
        <v>26.767548971162107</v>
      </c>
      <c r="N57" s="11">
        <v>24.743100549487547</v>
      </c>
      <c r="P57" s="10" t="str">
        <f>name!D25</f>
        <v>72 Customer service occupations</v>
      </c>
      <c r="Q57" s="11">
        <v>53.420517223680356</v>
      </c>
      <c r="R57" s="11">
        <v>58.678797928281391</v>
      </c>
      <c r="S57" s="345">
        <f t="shared" si="28"/>
        <v>5.2582807046010345</v>
      </c>
      <c r="T57" s="345">
        <v>30.230448840344824</v>
      </c>
      <c r="U57" s="345">
        <f t="shared" si="29"/>
        <v>35.488729544945855</v>
      </c>
      <c r="V57" s="346">
        <f t="shared" si="30"/>
        <v>3.0348614607116353E-2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0.23120146022512431</v>
      </c>
      <c r="C58" s="11">
        <v>0.96229743322069072</v>
      </c>
      <c r="D58" s="11">
        <f t="shared" ref="D58:D59" si="39">C58-B58</f>
        <v>0.73109597299556639</v>
      </c>
      <c r="E58" s="11">
        <v>0.28060701705236923</v>
      </c>
      <c r="F58" s="11">
        <f t="shared" ref="F58:F59" si="40">SUM(D58:E58)</f>
        <v>1.0117029900479357</v>
      </c>
      <c r="G58" s="200">
        <f t="shared" si="27"/>
        <v>5.440581771154851E-2</v>
      </c>
      <c r="I58" s="11" t="str">
        <f t="shared" si="38"/>
        <v>Sales and customer service occupations</v>
      </c>
      <c r="J58" s="11">
        <v>22.69998155823296</v>
      </c>
      <c r="K58" s="11">
        <v>26.426015769003591</v>
      </c>
      <c r="L58" s="11">
        <v>3.7260342107706306</v>
      </c>
      <c r="M58" s="11">
        <v>13.581254974967305</v>
      </c>
      <c r="N58" s="11">
        <v>17.307289185737936</v>
      </c>
      <c r="P58" s="10" t="str">
        <f>name!D26</f>
        <v>81 Process, plant and machine operatives</v>
      </c>
      <c r="Q58" s="11">
        <v>8.3153518531863373</v>
      </c>
      <c r="R58" s="11">
        <v>12.446940203297849</v>
      </c>
      <c r="S58" s="345">
        <f t="shared" si="28"/>
        <v>4.131588350111512</v>
      </c>
      <c r="T58" s="345">
        <v>5.6776087482571791</v>
      </c>
      <c r="U58" s="345">
        <f t="shared" si="29"/>
        <v>9.809197098368692</v>
      </c>
      <c r="V58" s="346">
        <f t="shared" si="30"/>
        <v>3.5305684841297813E-2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1.2810580239763987</v>
      </c>
      <c r="C59" s="11">
        <v>4.7495719290918794</v>
      </c>
      <c r="D59" s="11">
        <f t="shared" si="39"/>
        <v>3.468513905115481</v>
      </c>
      <c r="E59" s="11">
        <v>1.9895795101510063</v>
      </c>
      <c r="F59" s="11">
        <f t="shared" si="40"/>
        <v>5.4580934152664877</v>
      </c>
      <c r="G59" s="200">
        <f t="shared" si="27"/>
        <v>6.4480167305501324E-2</v>
      </c>
      <c r="I59" s="11" t="str">
        <f t="shared" si="38"/>
        <v>Process, plant and machine operatives</v>
      </c>
      <c r="J59" s="11">
        <v>8.9907303516838919</v>
      </c>
      <c r="K59" s="11">
        <v>13.828445584401857</v>
      </c>
      <c r="L59" s="11">
        <v>4.8377152327179642</v>
      </c>
      <c r="M59" s="11">
        <v>7.9971518927134984</v>
      </c>
      <c r="N59" s="11">
        <v>12.834867125431463</v>
      </c>
      <c r="P59" s="10" t="str">
        <f>name!D27</f>
        <v>82 Transport and mobile machine drivers and operatives</v>
      </c>
      <c r="Q59" s="11">
        <v>11.430694041307634</v>
      </c>
      <c r="R59" s="11">
        <v>16.835577263656781</v>
      </c>
      <c r="S59" s="345">
        <f t="shared" si="28"/>
        <v>5.404883222349147</v>
      </c>
      <c r="T59" s="345">
        <v>9.2662364507962263</v>
      </c>
      <c r="U59" s="345">
        <f t="shared" si="29"/>
        <v>14.671119673145373</v>
      </c>
      <c r="V59" s="346">
        <f t="shared" si="30"/>
        <v>4.0372560713344274E-2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4.6913838637340916E-3</v>
      </c>
      <c r="C60" s="11">
        <v>5.0731938666625752E-2</v>
      </c>
      <c r="D60" s="11">
        <f t="shared" si="25"/>
        <v>4.604055480289166E-2</v>
      </c>
      <c r="E60" s="11">
        <v>1.4910917108076705E-2</v>
      </c>
      <c r="F60" s="11">
        <f t="shared" si="26"/>
        <v>6.0951471910968363E-2</v>
      </c>
      <c r="G60" s="200">
        <f t="shared" si="27"/>
        <v>0.1000195547251892</v>
      </c>
      <c r="I60" s="11" t="str">
        <f t="shared" si="38"/>
        <v>Elementary occupations</v>
      </c>
      <c r="J60" s="11">
        <v>31.60414032512147</v>
      </c>
      <c r="K60" s="11">
        <v>39.371186902410876</v>
      </c>
      <c r="L60" s="11">
        <v>7.7670465772894053</v>
      </c>
      <c r="M60" s="11">
        <v>22.90172824418979</v>
      </c>
      <c r="N60" s="11">
        <v>30.668774821479197</v>
      </c>
      <c r="P60" s="10" t="str">
        <f>name!D28</f>
        <v>91 Elementary trades and related occupations</v>
      </c>
      <c r="Q60" s="11">
        <v>6.2811198542482627</v>
      </c>
      <c r="R60" s="11">
        <v>35.165164909045487</v>
      </c>
      <c r="S60" s="345">
        <f t="shared" si="28"/>
        <v>28.884045054797223</v>
      </c>
      <c r="T60" s="345">
        <v>18.373886470618658</v>
      </c>
      <c r="U60" s="345">
        <f t="shared" si="29"/>
        <v>47.257931525415884</v>
      </c>
      <c r="V60" s="346">
        <f t="shared" si="30"/>
        <v>9.5446576695363161E-2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0.7407983123226638</v>
      </c>
      <c r="C61" s="11">
        <v>1.8188533696828244</v>
      </c>
      <c r="D61" s="11">
        <f t="shared" ref="D61" si="41">C61-B61</f>
        <v>1.0780550573601606</v>
      </c>
      <c r="E61" s="11">
        <v>0.73882371350107667</v>
      </c>
      <c r="F61" s="11">
        <f t="shared" ref="F61" si="42">SUM(D61:E61)</f>
        <v>1.8168787708612373</v>
      </c>
      <c r="G61" s="200">
        <f t="shared" ref="G61" si="43">IF(B61&gt;0,(1+(E61/B61))^(1/($C$6-$B$6))-1,0)</f>
        <v>4.7201012770902828E-2</v>
      </c>
      <c r="P61" s="10" t="str">
        <f>name!D29</f>
        <v>92 Elementary administration and service occupations</v>
      </c>
      <c r="Q61" s="11">
        <v>244.17914106880679</v>
      </c>
      <c r="R61" s="11">
        <v>208.87197925756018</v>
      </c>
      <c r="S61" s="345">
        <f t="shared" ref="S61" si="44">R61-Q61</f>
        <v>-35.307161811246601</v>
      </c>
      <c r="T61" s="345">
        <v>128.25165168460364</v>
      </c>
      <c r="U61" s="345">
        <f t="shared" ref="U61" si="45">SUM(S61:T61)</f>
        <v>92.944489873357043</v>
      </c>
      <c r="V61" s="346">
        <f t="shared" ref="V61" si="46">IF(Q61&gt;0,(1+(T61/Q61))^(1/($C$6-$B$6))-1,0)</f>
        <v>2.8543035877973244E-2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161.80924158850374</v>
      </c>
      <c r="C62" s="11">
        <f t="shared" ref="C62:F62" si="47">SUM(C36:C61)</f>
        <v>331.7025324541242</v>
      </c>
      <c r="D62" s="11">
        <f t="shared" si="47"/>
        <v>169.89329086562046</v>
      </c>
      <c r="E62" s="11">
        <f t="shared" si="47"/>
        <v>121.46990513437133</v>
      </c>
      <c r="F62" s="11">
        <f t="shared" si="47"/>
        <v>291.36319599999183</v>
      </c>
      <c r="G62" s="200">
        <f t="shared" si="27"/>
        <v>3.8039991738192613E-2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2826.832462431058</v>
      </c>
      <c r="R62" s="11">
        <f>SUM(R36:R61)</f>
        <v>3076.8468409901666</v>
      </c>
      <c r="S62" s="345">
        <f>R62-Q62</f>
        <v>250.01437855910854</v>
      </c>
      <c r="T62" s="11">
        <f>SUM(T36:T61)</f>
        <v>1675.4112921419755</v>
      </c>
      <c r="U62" s="345">
        <f>SUM(S62:T62)</f>
        <v>1925.4256707010841</v>
      </c>
      <c r="V62" s="346">
        <f t="shared" si="30"/>
        <v>3.151432200400528E-2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63.351697194485546</v>
      </c>
      <c r="K63" s="11">
        <f t="array" ref="K63:K71">MMULT(aggregation!$B$13:$AA$21,C152:C177)</f>
        <v>50.725276798170434</v>
      </c>
      <c r="L63" s="11">
        <f t="array" ref="L63:L71">MMULT(aggregation!$B$13:$AA$21,D152:D177)</f>
        <v>-12.626420396315112</v>
      </c>
      <c r="M63" s="11">
        <f t="array" ref="M63:M71">MMULT(aggregation!$B$13:$AA$21,E152:E177)</f>
        <v>30.906338058819401</v>
      </c>
      <c r="N63" s="11">
        <f t="array" ref="N63:N71">MMULT(aggregation!$B$13:$AA$21,F152:F177)</f>
        <v>18.279917662504289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86.279101181193226</v>
      </c>
      <c r="K64" s="11">
        <v>71.6547777679761</v>
      </c>
      <c r="L64" s="11">
        <v>-14.624323413217123</v>
      </c>
      <c r="M64" s="11">
        <v>37.549860148701057</v>
      </c>
      <c r="N64" s="11">
        <v>22.925536735483931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123.57446387753217</v>
      </c>
      <c r="C65" s="11">
        <v>234.81572828955606</v>
      </c>
      <c r="D65" s="11">
        <f>C65-B65</f>
        <v>111.2412644120239</v>
      </c>
      <c r="E65" s="11">
        <v>93.160953165953472</v>
      </c>
      <c r="F65" s="11">
        <f>SUM(D65:E65)</f>
        <v>204.40221757797735</v>
      </c>
      <c r="G65" s="200">
        <f>IF(B65&gt;0,(1+(E65/B65))^(1/($C$6-$B$6))-1,0)</f>
        <v>3.8165860836204324E-2</v>
      </c>
      <c r="I65" s="11" t="str">
        <f>I54</f>
        <v>Associate professional occupations</v>
      </c>
      <c r="J65" s="11">
        <v>73.126535949983861</v>
      </c>
      <c r="K65" s="11">
        <v>60.857555027403833</v>
      </c>
      <c r="L65" s="11">
        <v>-12.268980922580031</v>
      </c>
      <c r="M65" s="11">
        <v>31.208922835129314</v>
      </c>
      <c r="N65" s="11">
        <v>18.939941912549283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41.27631344898731</v>
      </c>
      <c r="C66" s="11">
        <v>95.622210595657762</v>
      </c>
      <c r="D66" s="11">
        <f t="shared" ref="D66:D89" si="50">C66-B66</f>
        <v>54.345897146670453</v>
      </c>
      <c r="E66" s="11">
        <v>39.471769217910037</v>
      </c>
      <c r="F66" s="11">
        <f t="shared" ref="F66:F89" si="51">SUM(D66:E66)</f>
        <v>93.817666364580489</v>
      </c>
      <c r="G66" s="200">
        <f t="shared" ref="G66:G89" si="52">IF(B66&gt;0,(1+(E66/B66))^(1/($C$6-$B$6))-1,0)</f>
        <v>4.5752121930247247E-2</v>
      </c>
      <c r="I66" s="11" t="str">
        <f>I55</f>
        <v>Administrative and secretarial occupations</v>
      </c>
      <c r="J66" s="11">
        <v>40.508763150423462</v>
      </c>
      <c r="K66" s="11">
        <v>36.998781692197682</v>
      </c>
      <c r="L66" s="11">
        <v>-3.509981458225778</v>
      </c>
      <c r="M66" s="11">
        <v>22.445363432562662</v>
      </c>
      <c r="N66" s="11">
        <v>18.935381974336885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135.11432699553805</v>
      </c>
      <c r="C67" s="11">
        <v>339.43329213300177</v>
      </c>
      <c r="D67" s="11">
        <f t="shared" si="50"/>
        <v>204.31896513746372</v>
      </c>
      <c r="E67" s="11">
        <v>100.41803515538427</v>
      </c>
      <c r="F67" s="11">
        <f t="shared" si="51"/>
        <v>304.73700029284799</v>
      </c>
      <c r="G67" s="200">
        <f t="shared" si="52"/>
        <v>3.7743318085363242E-2</v>
      </c>
      <c r="I67" s="11" t="str">
        <f t="shared" ref="I67:I71" si="53">I56</f>
        <v>Skilled trades occupations</v>
      </c>
      <c r="J67" s="11">
        <v>30.904475560338113</v>
      </c>
      <c r="K67" s="11">
        <v>44.821169303248404</v>
      </c>
      <c r="L67" s="11">
        <v>13.916693742910287</v>
      </c>
      <c r="M67" s="11">
        <v>20.730139992193809</v>
      </c>
      <c r="N67" s="11">
        <v>34.646833735104096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78.5928979327051</v>
      </c>
      <c r="C68" s="11">
        <v>124.71285068265225</v>
      </c>
      <c r="D68" s="11">
        <f t="shared" si="50"/>
        <v>46.119952749947146</v>
      </c>
      <c r="E68" s="11">
        <v>55.497822747725529</v>
      </c>
      <c r="F68" s="11">
        <f t="shared" si="51"/>
        <v>101.61777549767268</v>
      </c>
      <c r="G68" s="200">
        <f t="shared" si="52"/>
        <v>3.6257519099178959E-2</v>
      </c>
      <c r="I68" s="11" t="str">
        <f t="shared" si="53"/>
        <v>Caring, leisure and other service occupations</v>
      </c>
      <c r="J68" s="11">
        <v>33.5497197558187</v>
      </c>
      <c r="K68" s="11">
        <v>37.247383491302422</v>
      </c>
      <c r="L68" s="11">
        <v>3.6976637354837241</v>
      </c>
      <c r="M68" s="11">
        <v>21.380500171856468</v>
      </c>
      <c r="N68" s="11">
        <v>25.078163907340194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212.1948915613138</v>
      </c>
      <c r="C69" s="11">
        <v>266.60768843828845</v>
      </c>
      <c r="D69" s="11">
        <f t="shared" ref="D69" si="54">C69-B69</f>
        <v>54.412796876974653</v>
      </c>
      <c r="E69" s="11">
        <v>126.64549373010531</v>
      </c>
      <c r="F69" s="11">
        <f t="shared" ref="F69" si="55">SUM(D69:E69)</f>
        <v>181.05829060707998</v>
      </c>
      <c r="G69" s="200">
        <f t="shared" si="52"/>
        <v>3.1693472633377295E-2</v>
      </c>
      <c r="I69" s="11" t="str">
        <f t="shared" si="53"/>
        <v>Sales and customer service occupations</v>
      </c>
      <c r="J69" s="11">
        <v>21.230804815641402</v>
      </c>
      <c r="K69" s="11">
        <v>23.723785818154283</v>
      </c>
      <c r="L69" s="11">
        <v>2.4929810025128809</v>
      </c>
      <c r="M69" s="11">
        <v>10.750661645812329</v>
      </c>
      <c r="N69" s="11">
        <v>13.24364264832521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258.29655366203616</v>
      </c>
      <c r="C70" s="11">
        <v>497.33232510634514</v>
      </c>
      <c r="D70" s="11">
        <f t="shared" si="50"/>
        <v>239.03577144430898</v>
      </c>
      <c r="E70" s="11">
        <v>187.6345504052988</v>
      </c>
      <c r="F70" s="11">
        <f t="shared" si="51"/>
        <v>426.67032184960777</v>
      </c>
      <c r="G70" s="200">
        <f t="shared" si="52"/>
        <v>3.7074470927231484E-2</v>
      </c>
      <c r="I70" s="11" t="str">
        <f t="shared" si="53"/>
        <v>Process, plant and machine operatives</v>
      </c>
      <c r="J70" s="11">
        <v>15.175833938742942</v>
      </c>
      <c r="K70" s="11">
        <v>20.04774279940008</v>
      </c>
      <c r="L70" s="11">
        <v>4.8719088606571379</v>
      </c>
      <c r="M70" s="11">
        <v>12.372350945942658</v>
      </c>
      <c r="N70" s="11">
        <v>17.244259806599796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21.530684688092904</v>
      </c>
      <c r="C71" s="11">
        <v>40.909229821820759</v>
      </c>
      <c r="D71" s="11">
        <f t="shared" si="50"/>
        <v>19.378545133727854</v>
      </c>
      <c r="E71" s="11">
        <v>13.310749180663368</v>
      </c>
      <c r="F71" s="11">
        <f t="shared" si="51"/>
        <v>32.689294314391219</v>
      </c>
      <c r="G71" s="200">
        <f t="shared" si="52"/>
        <v>3.2608934957920166E-2</v>
      </c>
      <c r="I71" s="11" t="str">
        <f t="shared" si="53"/>
        <v>Elementary occupations</v>
      </c>
      <c r="J71" s="11">
        <v>28.409579426700162</v>
      </c>
      <c r="K71" s="11">
        <v>38.084625451570055</v>
      </c>
      <c r="L71" s="11">
        <v>9.6750460248698911</v>
      </c>
      <c r="M71" s="11">
        <v>20.782427029664628</v>
      </c>
      <c r="N71" s="11">
        <v>30.457473054534518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20.980124199336629</v>
      </c>
      <c r="C72" s="11">
        <v>77.319127881739249</v>
      </c>
      <c r="D72" s="11">
        <f t="shared" si="50"/>
        <v>56.33900368240262</v>
      </c>
      <c r="E72" s="11">
        <v>30.869656560561989</v>
      </c>
      <c r="F72" s="11">
        <f t="shared" si="51"/>
        <v>87.208660242964612</v>
      </c>
      <c r="G72" s="200">
        <f t="shared" si="52"/>
        <v>6.217463131145351E-2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9.0530995063460171</v>
      </c>
      <c r="C73" s="11">
        <v>19.781711765630366</v>
      </c>
      <c r="D73" s="11">
        <f t="shared" si="50"/>
        <v>10.728612259284349</v>
      </c>
      <c r="E73" s="11">
        <v>4.3733463159437642</v>
      </c>
      <c r="F73" s="11">
        <f t="shared" si="51"/>
        <v>15.101958575228114</v>
      </c>
      <c r="G73" s="200">
        <f t="shared" si="52"/>
        <v>2.6622830313656198E-2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70.181134359145602</v>
      </c>
      <c r="C74" s="11">
        <v>127.27263690618781</v>
      </c>
      <c r="D74" s="11">
        <f t="shared" ref="D74:D75" si="56">C74-B74</f>
        <v>57.091502547042211</v>
      </c>
      <c r="E74" s="11">
        <v>49.199043579703257</v>
      </c>
      <c r="F74" s="11">
        <f t="shared" ref="F74:F75" si="57">SUM(D74:E74)</f>
        <v>106.29054612674547</v>
      </c>
      <c r="G74" s="200">
        <f t="shared" si="52"/>
        <v>3.605017691302792E-2</v>
      </c>
      <c r="I74" s="11" t="str">
        <f>I63</f>
        <v>Managers, directors and senior officials</v>
      </c>
      <c r="J74" s="11">
        <f t="array" ref="J74:J82">MMULT(aggregation!$B$13:$AA$21,B181:B206)</f>
        <v>79.194735316875267</v>
      </c>
      <c r="K74" s="11">
        <f t="array" ref="K74:K82">MMULT(aggregation!$B$13:$AA$21,C181:C206)</f>
        <v>40.896226173433753</v>
      </c>
      <c r="L74" s="11">
        <f t="array" ref="L74:L82">MMULT(aggregation!$B$13:$AA$21,D181:D206)</f>
        <v>-38.298509143441521</v>
      </c>
      <c r="M74" s="11">
        <f t="array" ref="M74:M82">MMULT(aggregation!$B$13:$AA$21,E181:E206)</f>
        <v>22.910825391622346</v>
      </c>
      <c r="N74" s="11">
        <f t="array" ref="N74:N82">MMULT(aggregation!$B$13:$AA$21,F181:F206)</f>
        <v>-15.387683751819175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136.92088746404951</v>
      </c>
      <c r="C75" s="11">
        <v>279.04957920953291</v>
      </c>
      <c r="D75" s="11">
        <f t="shared" si="56"/>
        <v>142.12869174548339</v>
      </c>
      <c r="E75" s="11">
        <v>102.76077063422576</v>
      </c>
      <c r="F75" s="11">
        <f t="shared" si="57"/>
        <v>244.88946237970916</v>
      </c>
      <c r="G75" s="200">
        <f t="shared" si="52"/>
        <v>3.8032631900979608E-2</v>
      </c>
      <c r="I75" s="11" t="str">
        <f>I64</f>
        <v>Professional occupations</v>
      </c>
      <c r="J75" s="11">
        <v>102.5626316275799</v>
      </c>
      <c r="K75" s="11">
        <v>63.053158578644044</v>
      </c>
      <c r="L75" s="11">
        <v>-39.509473048935853</v>
      </c>
      <c r="M75" s="11">
        <v>31.60940076712847</v>
      </c>
      <c r="N75" s="11">
        <v>-7.9000722818073825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52.609489367571641</v>
      </c>
      <c r="C76" s="11">
        <v>134.47781281217001</v>
      </c>
      <c r="D76" s="11">
        <f t="shared" si="50"/>
        <v>81.868323444598374</v>
      </c>
      <c r="E76" s="11">
        <v>51.693635030044106</v>
      </c>
      <c r="F76" s="11">
        <f t="shared" si="51"/>
        <v>133.56195847464249</v>
      </c>
      <c r="G76" s="200">
        <f t="shared" si="52"/>
        <v>4.6683911615522211E-2</v>
      </c>
      <c r="I76" s="11" t="str">
        <f>I65</f>
        <v>Associate professional occupations</v>
      </c>
      <c r="J76" s="11">
        <v>114.77625694108849</v>
      </c>
      <c r="K76" s="11">
        <v>73.511867268176843</v>
      </c>
      <c r="L76" s="11">
        <v>-41.264389672911648</v>
      </c>
      <c r="M76" s="11">
        <v>37.0102871072027</v>
      </c>
      <c r="N76" s="11">
        <v>-4.2541025657089495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7.9024054503499563</v>
      </c>
      <c r="C77" s="11">
        <v>18.006644389945233</v>
      </c>
      <c r="D77" s="11">
        <f t="shared" si="50"/>
        <v>10.104238939595277</v>
      </c>
      <c r="E77" s="11">
        <v>8.1772271828499026</v>
      </c>
      <c r="F77" s="11">
        <f t="shared" si="51"/>
        <v>18.281466122445181</v>
      </c>
      <c r="G77" s="200">
        <f t="shared" si="52"/>
        <v>4.8498437483550427E-2</v>
      </c>
      <c r="I77" s="11" t="str">
        <f>I66</f>
        <v>Administrative and secretarial occupations</v>
      </c>
      <c r="J77" s="11">
        <v>74.832642784885465</v>
      </c>
      <c r="K77" s="11">
        <v>35.263247730083066</v>
      </c>
      <c r="L77" s="11">
        <v>-39.569395054802399</v>
      </c>
      <c r="M77" s="11">
        <v>24.891740158544525</v>
      </c>
      <c r="N77" s="11">
        <v>-14.677654896257875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1.0872909544460525</v>
      </c>
      <c r="C78" s="11">
        <v>2.7896089982880161</v>
      </c>
      <c r="D78" s="11">
        <f t="shared" si="50"/>
        <v>1.7023180438419636</v>
      </c>
      <c r="E78" s="11">
        <v>1.4265939316280858</v>
      </c>
      <c r="F78" s="11">
        <f t="shared" si="51"/>
        <v>3.1289119754700492</v>
      </c>
      <c r="G78" s="200">
        <f t="shared" si="52"/>
        <v>5.7466555412621689E-2</v>
      </c>
      <c r="I78" s="11" t="str">
        <f t="shared" ref="I78:I82" si="58">I67</f>
        <v>Skilled trades occupations</v>
      </c>
      <c r="J78" s="11">
        <v>101.09182416634644</v>
      </c>
      <c r="K78" s="11">
        <v>74.939797350929254</v>
      </c>
      <c r="L78" s="11">
        <v>-26.152026815417187</v>
      </c>
      <c r="M78" s="11">
        <v>31.895916422061511</v>
      </c>
      <c r="N78" s="11">
        <v>5.743889606644327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6.1821897751062291</v>
      </c>
      <c r="C79" s="11">
        <v>20.258271858415387</v>
      </c>
      <c r="D79" s="11">
        <f t="shared" si="50"/>
        <v>14.076082083309158</v>
      </c>
      <c r="E79" s="11">
        <v>6.3060468902545948</v>
      </c>
      <c r="F79" s="11">
        <f t="shared" si="51"/>
        <v>20.382128973563752</v>
      </c>
      <c r="G79" s="200">
        <f t="shared" si="52"/>
        <v>4.7990274935097554E-2</v>
      </c>
      <c r="I79" s="11" t="str">
        <f t="shared" si="58"/>
        <v>Caring, leisure and other service occupations</v>
      </c>
      <c r="J79" s="11">
        <v>90.037958017253203</v>
      </c>
      <c r="K79" s="11">
        <v>85.346256637709473</v>
      </c>
      <c r="L79" s="11">
        <v>-4.6917013795437406</v>
      </c>
      <c r="M79" s="11">
        <v>43.835753933802742</v>
      </c>
      <c r="N79" s="11">
        <v>39.144052554258998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3.5855762457580407</v>
      </c>
      <c r="C80" s="11">
        <v>12.227566209418034</v>
      </c>
      <c r="D80" s="11">
        <f t="shared" ref="D80" si="59">C80-B80</f>
        <v>8.6419899636599933</v>
      </c>
      <c r="E80" s="11">
        <v>4.1096089751007439</v>
      </c>
      <c r="F80" s="11">
        <f t="shared" ref="F80" si="60">SUM(D80:E80)</f>
        <v>12.751598938760736</v>
      </c>
      <c r="G80" s="200">
        <f t="shared" si="52"/>
        <v>5.2229986964770214E-2</v>
      </c>
      <c r="I80" s="11" t="str">
        <f t="shared" si="58"/>
        <v>Sales and customer service occupations</v>
      </c>
      <c r="J80" s="11">
        <v>77.972568761961867</v>
      </c>
      <c r="K80" s="11">
        <v>59.311802085563244</v>
      </c>
      <c r="L80" s="11">
        <v>-18.660766676398623</v>
      </c>
      <c r="M80" s="11">
        <v>29.161652558914174</v>
      </c>
      <c r="N80" s="11">
        <v>10.500885882515551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6.9651575217149428</v>
      </c>
      <c r="C81" s="11">
        <v>27.029024700319454</v>
      </c>
      <c r="D81" s="11">
        <f t="shared" si="50"/>
        <v>20.063867178604511</v>
      </c>
      <c r="E81" s="11">
        <v>8.2654355606391405</v>
      </c>
      <c r="F81" s="11">
        <f t="shared" si="51"/>
        <v>28.329302739243651</v>
      </c>
      <c r="G81" s="200">
        <f t="shared" si="52"/>
        <v>5.3543304710804263E-2</v>
      </c>
      <c r="I81" s="11" t="str">
        <f t="shared" si="58"/>
        <v>Process, plant and machine operatives</v>
      </c>
      <c r="J81" s="11">
        <v>40.112098745881603</v>
      </c>
      <c r="K81" s="11">
        <v>32.62131137873201</v>
      </c>
      <c r="L81" s="11">
        <v>-7.4907873671495926</v>
      </c>
      <c r="M81" s="11">
        <v>17.26356950020282</v>
      </c>
      <c r="N81" s="11">
        <v>9.7727821330532265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24.195001291629474</v>
      </c>
      <c r="C82" s="11">
        <v>70.051344519764854</v>
      </c>
      <c r="D82" s="11">
        <f t="shared" si="50"/>
        <v>45.85634322813538</v>
      </c>
      <c r="E82" s="11">
        <v>28.028400293609735</v>
      </c>
      <c r="F82" s="11">
        <f t="shared" si="51"/>
        <v>73.884743521745122</v>
      </c>
      <c r="G82" s="200">
        <f t="shared" si="52"/>
        <v>5.2630542542076997E-2</v>
      </c>
      <c r="I82" s="11" t="str">
        <f t="shared" si="58"/>
        <v>Elementary occupations</v>
      </c>
      <c r="J82" s="11">
        <v>78.121043393261132</v>
      </c>
      <c r="K82" s="11">
        <v>62.192289723413936</v>
      </c>
      <c r="L82" s="11">
        <v>-15.928753669847193</v>
      </c>
      <c r="M82" s="11">
        <v>33.108994736596415</v>
      </c>
      <c r="N82" s="11">
        <v>17.180241066749225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4.699607580619813</v>
      </c>
      <c r="C83" s="11">
        <v>11.921476395411798</v>
      </c>
      <c r="D83" s="11">
        <f t="shared" ref="D83:D84" si="61">C83-B83</f>
        <v>7.2218688147919847</v>
      </c>
      <c r="E83" s="11">
        <v>4.5528146790852171</v>
      </c>
      <c r="F83" s="11">
        <f t="shared" ref="F83:F84" si="62">SUM(D83:E83)</f>
        <v>11.774683493877202</v>
      </c>
      <c r="G83" s="200">
        <f t="shared" si="52"/>
        <v>4.6195682139021921E-2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0.59952249433236593</v>
      </c>
      <c r="C84" s="11">
        <v>1.2149374144434075</v>
      </c>
      <c r="D84" s="11">
        <f t="shared" si="61"/>
        <v>0.6154149201110416</v>
      </c>
      <c r="E84" s="11">
        <v>0.4499843715286771</v>
      </c>
      <c r="F84" s="11">
        <f t="shared" si="62"/>
        <v>1.0653992916397188</v>
      </c>
      <c r="G84" s="200">
        <f t="shared" si="52"/>
        <v>3.8034975274609195E-2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23.255606011923149</v>
      </c>
      <c r="C85" s="11">
        <v>74.843902128247365</v>
      </c>
      <c r="D85" s="11">
        <f t="shared" si="50"/>
        <v>51.588296116324216</v>
      </c>
      <c r="E85" s="11">
        <v>22.442712938922163</v>
      </c>
      <c r="F85" s="11">
        <f t="shared" si="51"/>
        <v>74.031009055246386</v>
      </c>
      <c r="G85" s="200">
        <f t="shared" si="52"/>
        <v>4.6063794443247597E-2</v>
      </c>
      <c r="I85" s="11" t="str">
        <f>I74</f>
        <v>Managers, directors and senior officials</v>
      </c>
      <c r="J85" s="11">
        <f t="array" ref="J85:J93">MMULT(aggregation!$B$13:$AA$21,B210:B235)</f>
        <v>56.92846659732129</v>
      </c>
      <c r="K85" s="11">
        <f t="array" ref="K85:K93">MMULT(aggregation!$B$13:$AA$21,C210:C235)</f>
        <v>23.973785148710018</v>
      </c>
      <c r="L85" s="11">
        <f t="array" ref="L85:L93">MMULT(aggregation!$B$13:$AA$21,D210:D235)</f>
        <v>-32.954681448611268</v>
      </c>
      <c r="M85" s="11">
        <f t="array" ref="M85:M93">MMULT(aggregation!$B$13:$AA$21,E210:E235)</f>
        <v>16.164784022255294</v>
      </c>
      <c r="N85" s="11">
        <f t="array" ref="N85:N93">MMULT(aggregation!$B$13:$AA$21,F210:F235)</f>
        <v>-16.789897426355974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8.1681951854218902</v>
      </c>
      <c r="C86" s="11">
        <v>21.436256000111239</v>
      </c>
      <c r="D86" s="11">
        <f t="shared" si="50"/>
        <v>13.268060814689349</v>
      </c>
      <c r="E86" s="11">
        <v>7.5888967969247805</v>
      </c>
      <c r="F86" s="11">
        <f t="shared" si="51"/>
        <v>20.856957611614128</v>
      </c>
      <c r="G86" s="200">
        <f t="shared" si="52"/>
        <v>4.4776344497262865E-2</v>
      </c>
      <c r="I86" s="11" t="str">
        <f>I75</f>
        <v>Professional occupations</v>
      </c>
      <c r="J86" s="11">
        <v>66.015008846337523</v>
      </c>
      <c r="K86" s="11">
        <v>38.863515005499615</v>
      </c>
      <c r="L86" s="11">
        <v>-27.151493840837912</v>
      </c>
      <c r="M86" s="11">
        <v>19.345507453831239</v>
      </c>
      <c r="N86" s="11">
        <v>-7.8059863870066737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1.7135310470817064</v>
      </c>
      <c r="C87" s="11">
        <v>6.9176130339057869</v>
      </c>
      <c r="D87" s="11">
        <f t="shared" ref="D87:D88" si="63">C87-B87</f>
        <v>5.2040819868240806</v>
      </c>
      <c r="E87" s="11">
        <v>2.2597747308235387</v>
      </c>
      <c r="F87" s="11">
        <f t="shared" ref="F87:F88" si="64">SUM(D87:E87)</f>
        <v>7.4638567176476194</v>
      </c>
      <c r="G87" s="200">
        <f t="shared" si="52"/>
        <v>5.7671172166276596E-2</v>
      </c>
      <c r="I87" s="11" t="str">
        <f>I76</f>
        <v>Associate professional occupations</v>
      </c>
      <c r="J87" s="11">
        <v>80.18980729328365</v>
      </c>
      <c r="K87" s="11">
        <v>41.815112170515349</v>
      </c>
      <c r="L87" s="11">
        <v>-38.374695122768316</v>
      </c>
      <c r="M87" s="11">
        <v>21.246312793167657</v>
      </c>
      <c r="N87" s="11">
        <v>-17.128382329600655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8.5644853934544045</v>
      </c>
      <c r="C88" s="11">
        <v>28.902567131222241</v>
      </c>
      <c r="D88" s="11">
        <f t="shared" si="63"/>
        <v>20.338081737767837</v>
      </c>
      <c r="E88" s="11">
        <v>12.107731872288536</v>
      </c>
      <c r="F88" s="11">
        <f t="shared" si="64"/>
        <v>32.445813610056376</v>
      </c>
      <c r="G88" s="200">
        <f t="shared" si="52"/>
        <v>6.0504182964793429E-2</v>
      </c>
      <c r="I88" s="11" t="str">
        <f>I77</f>
        <v>Administrative and secretarial occupations</v>
      </c>
      <c r="J88" s="11">
        <v>68.58817501373187</v>
      </c>
      <c r="K88" s="11">
        <v>21.774489601556585</v>
      </c>
      <c r="L88" s="11">
        <v>-46.813685412175282</v>
      </c>
      <c r="M88" s="11">
        <v>16.341558029837625</v>
      </c>
      <c r="N88" s="11">
        <v>-30.472127382337661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0.89927588960785088</v>
      </c>
      <c r="C89" s="11">
        <v>8.5844041926812746</v>
      </c>
      <c r="D89" s="11">
        <f t="shared" si="50"/>
        <v>7.6851283030734239</v>
      </c>
      <c r="E89" s="11">
        <v>2.7493960660230208</v>
      </c>
      <c r="F89" s="11">
        <f t="shared" si="51"/>
        <v>10.434524369096444</v>
      </c>
      <c r="G89" s="200">
        <f t="shared" si="52"/>
        <v>9.7866309357212522E-2</v>
      </c>
      <c r="I89" s="11" t="str">
        <f t="shared" ref="I89:I93" si="65">I78</f>
        <v>Skilled trades occupations</v>
      </c>
      <c r="J89" s="11">
        <v>74.414005208465753</v>
      </c>
      <c r="K89" s="11">
        <v>69.807739816557984</v>
      </c>
      <c r="L89" s="11">
        <v>-4.6062653919077761</v>
      </c>
      <c r="M89" s="11">
        <v>28.729357765593377</v>
      </c>
      <c r="N89" s="11">
        <v>24.123092373685601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30.09971383736838</v>
      </c>
      <c r="C90" s="11">
        <v>95.497678468385459</v>
      </c>
      <c r="D90" s="11">
        <f t="shared" ref="D90" si="66">C90-B90</f>
        <v>65.397964631017075</v>
      </c>
      <c r="E90" s="11">
        <v>36.177164575363875</v>
      </c>
      <c r="F90" s="11">
        <f t="shared" ref="F90" si="67">SUM(D90:E90)</f>
        <v>101.57512920638095</v>
      </c>
      <c r="G90" s="200">
        <f t="shared" ref="G90:G91" si="68">IF(B90&gt;0,(1+(E90/B90))^(1/($C$6-$B$6))-1,0)</f>
        <v>5.4030824894685248E-2</v>
      </c>
      <c r="I90" s="11" t="str">
        <f t="shared" si="65"/>
        <v>Caring, leisure and other service occupations</v>
      </c>
      <c r="J90" s="11">
        <v>62.272562024500488</v>
      </c>
      <c r="K90" s="11">
        <v>38.897330261247106</v>
      </c>
      <c r="L90" s="11">
        <v>-23.375231763253389</v>
      </c>
      <c r="M90" s="11">
        <v>21.850526280066667</v>
      </c>
      <c r="N90" s="11">
        <v>-1.5247054831867204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1288.2424257414693</v>
      </c>
      <c r="C91" s="11">
        <f t="shared" ref="C91:F91" si="69">SUM(C65:C90)</f>
        <v>2637.0154890831423</v>
      </c>
      <c r="D91" s="11">
        <f t="shared" si="69"/>
        <v>1348.7730633416732</v>
      </c>
      <c r="E91" s="11">
        <f t="shared" si="69"/>
        <v>999.67761458856182</v>
      </c>
      <c r="F91" s="11">
        <f t="shared" si="69"/>
        <v>2348.4506779302351</v>
      </c>
      <c r="G91" s="200">
        <f t="shared" si="68"/>
        <v>3.9033498940935774E-2</v>
      </c>
      <c r="I91" s="11" t="str">
        <f t="shared" si="65"/>
        <v>Sales and customer service occupations</v>
      </c>
      <c r="J91" s="11">
        <v>62.581320361961829</v>
      </c>
      <c r="K91" s="11">
        <v>42.180669742192627</v>
      </c>
      <c r="L91" s="11">
        <v>-20.400650619769205</v>
      </c>
      <c r="M91" s="11">
        <v>21.790608217609851</v>
      </c>
      <c r="N91" s="11">
        <v>1.3899575978406435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48.144572683063714</v>
      </c>
      <c r="K92" s="11">
        <v>46.428760166610999</v>
      </c>
      <c r="L92" s="11">
        <v>-1.7158125164527176</v>
      </c>
      <c r="M92" s="11">
        <v>23.31109210570466</v>
      </c>
      <c r="N92" s="11">
        <v>21.595279589251941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111.38728172857454</v>
      </c>
      <c r="K93" s="11">
        <v>87.441088102222807</v>
      </c>
      <c r="L93" s="11">
        <v>-23.946193626351729</v>
      </c>
      <c r="M93" s="11">
        <v>43.747115599631833</v>
      </c>
      <c r="N93" s="11">
        <v>19.800921973280101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180.81023087950473</v>
      </c>
      <c r="C94" s="11">
        <v>140.40796720093468</v>
      </c>
      <c r="D94" s="11">
        <f>C94-B94</f>
        <v>-40.402263678570051</v>
      </c>
      <c r="E94" s="11">
        <v>88.253056837768767</v>
      </c>
      <c r="F94" s="11">
        <f>SUM(D94:E94)</f>
        <v>47.850793159198716</v>
      </c>
      <c r="G94" s="200">
        <f>IF(B94&gt;0,(1+(E94/B94))^(1/($C$6-$B$6))-1,0)</f>
        <v>2.6854150680877709E-2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58.572498104708409</v>
      </c>
      <c r="C95" s="11">
        <v>59.108147272029697</v>
      </c>
      <c r="D95" s="11">
        <f t="shared" ref="D95:D118" si="72">C95-B95</f>
        <v>0.53564916732128864</v>
      </c>
      <c r="E95" s="11">
        <v>37.293410086513219</v>
      </c>
      <c r="F95" s="11">
        <f t="shared" ref="F95:F118" si="73">SUM(D95:E95)</f>
        <v>37.829059253834508</v>
      </c>
      <c r="G95" s="200">
        <f t="shared" ref="G95:G120" si="74">IF(B95&gt;0,(1+(E95/B95))^(1/($C$6-$B$6))-1,0)</f>
        <v>3.3391050898654351E-2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151.01868544795488</v>
      </c>
      <c r="C96" s="11">
        <v>138.86015036646756</v>
      </c>
      <c r="D96" s="11">
        <f t="shared" si="72"/>
        <v>-12.158535081487315</v>
      </c>
      <c r="E96" s="11">
        <v>64.827209809008991</v>
      </c>
      <c r="F96" s="11">
        <f t="shared" si="73"/>
        <v>52.668674727521676</v>
      </c>
      <c r="G96" s="200">
        <f t="shared" si="74"/>
        <v>2.4096481187400931E-2</v>
      </c>
      <c r="I96" s="11" t="str">
        <f>I85</f>
        <v>Managers, directors and senior officials</v>
      </c>
      <c r="J96" s="11">
        <f t="array" ref="J96:J104">MMULT(aggregation!$B$13:$AA$21,B239:B264)</f>
        <v>53.476552008146726</v>
      </c>
      <c r="K96" s="11">
        <f t="array" ref="K96:K104">MMULT(aggregation!$B$13:$AA$21,C239:C264)</f>
        <v>27.003719386727958</v>
      </c>
      <c r="L96" s="11">
        <f t="array" ref="L96:L104">MMULT(aggregation!$B$13:$AA$21,D239:D264)</f>
        <v>-26.472832621418771</v>
      </c>
      <c r="M96" s="11">
        <f t="array" ref="M96:M104">MMULT(aggregation!$B$13:$AA$21,E239:E264)</f>
        <v>15.399221157126934</v>
      </c>
      <c r="N96" s="11">
        <f t="array" ref="N96:N104">MMULT(aggregation!$B$13:$AA$21,F239:F264)</f>
        <v>-11.073611464291837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102.47467085550019</v>
      </c>
      <c r="C97" s="11">
        <v>70.383208068265787</v>
      </c>
      <c r="D97" s="11">
        <f t="shared" si="72"/>
        <v>-32.091462787234406</v>
      </c>
      <c r="E97" s="11">
        <v>48.145122081522025</v>
      </c>
      <c r="F97" s="11">
        <f t="shared" si="73"/>
        <v>16.05365929428762</v>
      </c>
      <c r="G97" s="200">
        <f t="shared" si="74"/>
        <v>2.6008678510371919E-2</v>
      </c>
      <c r="I97" s="11" t="str">
        <f>I86</f>
        <v>Professional occupations</v>
      </c>
      <c r="J97" s="11">
        <v>51.527994730787185</v>
      </c>
      <c r="K97" s="11">
        <v>22.360059466982612</v>
      </c>
      <c r="L97" s="11">
        <v>-29.167935263804573</v>
      </c>
      <c r="M97" s="11">
        <v>12.194824965720553</v>
      </c>
      <c r="N97" s="11">
        <v>-16.973110298084023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84.698915311822844</v>
      </c>
      <c r="C98" s="11">
        <v>35.774954330447535</v>
      </c>
      <c r="D98" s="11">
        <f t="shared" ref="D98" si="75">C98-B98</f>
        <v>-48.923960981375309</v>
      </c>
      <c r="E98" s="11">
        <v>27.605492388029557</v>
      </c>
      <c r="F98" s="11">
        <f t="shared" ref="F98" si="76">SUM(D98:E98)</f>
        <v>-21.318468593345752</v>
      </c>
      <c r="G98" s="200">
        <f t="shared" si="74"/>
        <v>1.8985326597767527E-2</v>
      </c>
      <c r="I98" s="11" t="str">
        <f>I87</f>
        <v>Associate professional occupations</v>
      </c>
      <c r="J98" s="11">
        <v>62.456843628000186</v>
      </c>
      <c r="K98" s="11">
        <v>29.823329109596081</v>
      </c>
      <c r="L98" s="11">
        <v>-32.633514518404112</v>
      </c>
      <c r="M98" s="11">
        <v>14.547931731890724</v>
      </c>
      <c r="N98" s="11">
        <v>-18.085582786513385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288.73557291693862</v>
      </c>
      <c r="C99" s="11">
        <v>213.33115426708309</v>
      </c>
      <c r="D99" s="11">
        <f t="shared" si="72"/>
        <v>-75.404418649855529</v>
      </c>
      <c r="E99" s="11">
        <v>129.02864187375826</v>
      </c>
      <c r="F99" s="11">
        <f t="shared" si="73"/>
        <v>53.624223223902732</v>
      </c>
      <c r="G99" s="200">
        <f t="shared" si="74"/>
        <v>2.4932810609902711E-2</v>
      </c>
      <c r="I99" s="11" t="str">
        <f>I88</f>
        <v>Administrative and secretarial occupations</v>
      </c>
      <c r="J99" s="11">
        <v>57.616448149025231</v>
      </c>
      <c r="K99" s="11">
        <v>5.7902442603811837</v>
      </c>
      <c r="L99" s="11">
        <v>-51.826203888644045</v>
      </c>
      <c r="M99" s="11">
        <v>8.6411156165775367</v>
      </c>
      <c r="N99" s="11">
        <v>-43.185088272066508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35.496260594463557</v>
      </c>
      <c r="C100" s="11">
        <v>31.150729233356188</v>
      </c>
      <c r="D100" s="11">
        <f t="shared" si="72"/>
        <v>-4.3455313611073692</v>
      </c>
      <c r="E100" s="11">
        <v>15.021465595492202</v>
      </c>
      <c r="F100" s="11">
        <f t="shared" si="73"/>
        <v>10.675934234384833</v>
      </c>
      <c r="G100" s="200">
        <f t="shared" si="74"/>
        <v>2.3805392516689228E-2</v>
      </c>
      <c r="I100" s="11" t="str">
        <f t="shared" ref="I100:I104" si="77">I89</f>
        <v>Skilled trades occupations</v>
      </c>
      <c r="J100" s="11">
        <v>60.055561341446946</v>
      </c>
      <c r="K100" s="11">
        <v>60.18614001911768</v>
      </c>
      <c r="L100" s="11">
        <v>0.13057867767073983</v>
      </c>
      <c r="M100" s="11">
        <v>21.541350039342085</v>
      </c>
      <c r="N100" s="11">
        <v>21.671928717012822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38.105889499909182</v>
      </c>
      <c r="C101" s="11">
        <v>58.393820893016333</v>
      </c>
      <c r="D101" s="11">
        <f t="shared" si="72"/>
        <v>20.287931393107151</v>
      </c>
      <c r="E101" s="11">
        <v>36.051978485719587</v>
      </c>
      <c r="F101" s="11">
        <f t="shared" si="73"/>
        <v>56.339909878826738</v>
      </c>
      <c r="G101" s="200">
        <f t="shared" si="74"/>
        <v>4.5388396982472212E-2</v>
      </c>
      <c r="I101" s="11" t="str">
        <f t="shared" si="77"/>
        <v>Caring, leisure and other service occupations</v>
      </c>
      <c r="J101" s="11">
        <v>26.871666357934188</v>
      </c>
      <c r="K101" s="11">
        <v>20.985328644967652</v>
      </c>
      <c r="L101" s="11">
        <v>-5.8863377129665331</v>
      </c>
      <c r="M101" s="11">
        <v>7.7350941275718483</v>
      </c>
      <c r="N101" s="11">
        <v>1.8487564146053146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25.334765357619446</v>
      </c>
      <c r="C102" s="11">
        <v>24.718730778405877</v>
      </c>
      <c r="D102" s="11">
        <f t="shared" si="72"/>
        <v>-0.61603457921356863</v>
      </c>
      <c r="E102" s="11">
        <v>9.6140708840807783</v>
      </c>
      <c r="F102" s="11">
        <f t="shared" si="73"/>
        <v>8.9980363048672096</v>
      </c>
      <c r="G102" s="200">
        <f t="shared" si="74"/>
        <v>2.167881655038717E-2</v>
      </c>
      <c r="I102" s="11" t="str">
        <f t="shared" si="77"/>
        <v>Sales and customer service occupations</v>
      </c>
      <c r="J102" s="11">
        <v>53.069779883773748</v>
      </c>
      <c r="K102" s="11">
        <v>16.242781153608128</v>
      </c>
      <c r="L102" s="11">
        <v>-36.82699873016562</v>
      </c>
      <c r="M102" s="11">
        <v>11.216517188397166</v>
      </c>
      <c r="N102" s="11">
        <v>-25.610481541768458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98.446260823681101</v>
      </c>
      <c r="C103" s="11">
        <v>75.666616103424403</v>
      </c>
      <c r="D103" s="11">
        <f t="shared" ref="D103:D104" si="78">C103-B103</f>
        <v>-22.779644720256698</v>
      </c>
      <c r="E103" s="11">
        <v>39.801032884798829</v>
      </c>
      <c r="F103" s="11">
        <f t="shared" ref="F103:F104" si="79">SUM(D103:E103)</f>
        <v>17.021388164542131</v>
      </c>
      <c r="G103" s="200">
        <f t="shared" si="74"/>
        <v>2.2893677389358214E-2</v>
      </c>
      <c r="I103" s="11" t="str">
        <f t="shared" si="77"/>
        <v>Process, plant and machine operatives</v>
      </c>
      <c r="J103" s="11">
        <v>53.846330867647907</v>
      </c>
      <c r="K103" s="11">
        <v>38.741451923672514</v>
      </c>
      <c r="L103" s="11">
        <v>-15.104878943975393</v>
      </c>
      <c r="M103" s="11">
        <v>18.965634451914017</v>
      </c>
      <c r="N103" s="11">
        <v>3.8607555079386233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176.47675955127127</v>
      </c>
      <c r="C104" s="11">
        <v>139.35670595587231</v>
      </c>
      <c r="D104" s="11">
        <f t="shared" si="78"/>
        <v>-37.120053595398957</v>
      </c>
      <c r="E104" s="11">
        <v>79.627478149401227</v>
      </c>
      <c r="F104" s="11">
        <f t="shared" si="79"/>
        <v>42.50742455400227</v>
      </c>
      <c r="G104" s="200">
        <f t="shared" si="74"/>
        <v>2.5137096596495878E-2</v>
      </c>
      <c r="I104" s="11" t="str">
        <f t="shared" si="77"/>
        <v>Elementary occupations</v>
      </c>
      <c r="J104" s="11">
        <v>130.13123465173183</v>
      </c>
      <c r="K104" s="11">
        <v>77.989638343050956</v>
      </c>
      <c r="L104" s="11">
        <v>-52.14159630868086</v>
      </c>
      <c r="M104" s="11">
        <v>39.476051138156606</v>
      </c>
      <c r="N104" s="11">
        <v>-12.665545170524259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109.6877757295738</v>
      </c>
      <c r="C105" s="11">
        <v>119.41120768226821</v>
      </c>
      <c r="D105" s="11">
        <f t="shared" si="72"/>
        <v>9.723431952694412</v>
      </c>
      <c r="E105" s="11">
        <v>67.692406816682791</v>
      </c>
      <c r="F105" s="11">
        <f t="shared" si="73"/>
        <v>77.415838769377203</v>
      </c>
      <c r="G105" s="200">
        <f t="shared" si="74"/>
        <v>3.2562759862430068E-2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20.205538728333572</v>
      </c>
      <c r="C106" s="11">
        <v>29.080520908218716</v>
      </c>
      <c r="D106" s="11">
        <f t="shared" si="72"/>
        <v>8.8749821798851443</v>
      </c>
      <c r="E106" s="11">
        <v>16.183270247301003</v>
      </c>
      <c r="F106" s="11">
        <f t="shared" si="73"/>
        <v>25.058252427186147</v>
      </c>
      <c r="G106" s="200">
        <f t="shared" si="74"/>
        <v>3.9999571731786476E-2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5.3994649678926407</v>
      </c>
      <c r="C107" s="11">
        <v>8.4634824743364678</v>
      </c>
      <c r="D107" s="11">
        <f t="shared" si="72"/>
        <v>3.0640175064438271</v>
      </c>
      <c r="E107" s="11">
        <v>5.2986712779478573</v>
      </c>
      <c r="F107" s="11">
        <f t="shared" si="73"/>
        <v>8.3626887843916844</v>
      </c>
      <c r="G107" s="200">
        <f t="shared" si="74"/>
        <v>4.6639593674595137E-2</v>
      </c>
      <c r="I107" s="11" t="str">
        <f>I96</f>
        <v>Managers, directors and senior officials</v>
      </c>
      <c r="J107" s="11">
        <f t="array" ref="J107:J115">MMULT(aggregation!$B$13:$AA$21,B268:B293)</f>
        <v>8.8342042451089</v>
      </c>
      <c r="K107" s="11">
        <f t="array" ref="K107:K115">MMULT(aggregation!$B$13:$AA$21,C268:C293)</f>
        <v>4.8392070788384833</v>
      </c>
      <c r="L107" s="11">
        <f t="array" ref="L107:L115">MMULT(aggregation!$B$13:$AA$21,D268:D293)</f>
        <v>-3.9949971662704158</v>
      </c>
      <c r="M107" s="11">
        <f t="array" ref="M107:M115">MMULT(aggregation!$B$13:$AA$21,E268:E293)</f>
        <v>2.1006875688046254</v>
      </c>
      <c r="N107" s="11">
        <f t="array" ref="N107:N115">MMULT(aggregation!$B$13:$AA$21,F268:F293)</f>
        <v>-1.8943095974657906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11.31817408492233</v>
      </c>
      <c r="C108" s="11">
        <v>15.833720857911473</v>
      </c>
      <c r="D108" s="11">
        <f t="shared" si="72"/>
        <v>4.5155467729891434</v>
      </c>
      <c r="E108" s="11">
        <v>7.0319787761423838</v>
      </c>
      <c r="F108" s="11">
        <f t="shared" si="73"/>
        <v>11.547525549131528</v>
      </c>
      <c r="G108" s="200">
        <f t="shared" si="74"/>
        <v>3.2739736960294197E-2</v>
      </c>
      <c r="I108" s="11" t="str">
        <f>I97</f>
        <v>Professional occupations</v>
      </c>
      <c r="J108" s="11">
        <v>9.3097524415813169</v>
      </c>
      <c r="K108" s="11">
        <v>7.3401266190528762</v>
      </c>
      <c r="L108" s="11">
        <v>-1.9696258225284411</v>
      </c>
      <c r="M108" s="11">
        <v>2.8281740340978407</v>
      </c>
      <c r="N108" s="11">
        <v>0.85854821156940009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7.2683871466700234</v>
      </c>
      <c r="C109" s="11">
        <v>9.3678181426036939</v>
      </c>
      <c r="D109" s="11">
        <f t="shared" ref="D109" si="80">C109-B109</f>
        <v>2.0994309959336706</v>
      </c>
      <c r="E109" s="11">
        <v>5.0344309049411118</v>
      </c>
      <c r="F109" s="11">
        <f t="shared" ref="F109" si="81">SUM(D109:E109)</f>
        <v>7.1338619008747823</v>
      </c>
      <c r="G109" s="200">
        <f t="shared" si="74"/>
        <v>3.5709047253746462E-2</v>
      </c>
      <c r="I109" s="11" t="str">
        <f>I98</f>
        <v>Associate professional occupations</v>
      </c>
      <c r="J109" s="11">
        <v>11.741410994686426</v>
      </c>
      <c r="K109" s="11">
        <v>9.187214589096941</v>
      </c>
      <c r="L109" s="11">
        <v>-2.5541964055894839</v>
      </c>
      <c r="M109" s="11">
        <v>3.3156481469430812</v>
      </c>
      <c r="N109" s="11">
        <v>0.7614517413535975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14.536016759885866</v>
      </c>
      <c r="C110" s="11">
        <v>25.457043252106317</v>
      </c>
      <c r="D110" s="11">
        <f t="shared" si="72"/>
        <v>10.921026492220451</v>
      </c>
      <c r="E110" s="11">
        <v>11.354539612320169</v>
      </c>
      <c r="F110" s="11">
        <f t="shared" si="73"/>
        <v>22.275566104540619</v>
      </c>
      <c r="G110" s="200">
        <f t="shared" si="74"/>
        <v>3.9233324469499564E-2</v>
      </c>
      <c r="I110" s="11" t="str">
        <f>I99</f>
        <v>Administrative and secretarial occupations</v>
      </c>
      <c r="J110" s="11">
        <v>11.538737340670789</v>
      </c>
      <c r="K110" s="11">
        <v>5.1336744916285735</v>
      </c>
      <c r="L110" s="11">
        <v>-6.4050628490422152</v>
      </c>
      <c r="M110" s="11">
        <v>2.7542770757904798</v>
      </c>
      <c r="N110" s="11">
        <v>-3.650785773251735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43.779726326341788</v>
      </c>
      <c r="C111" s="11">
        <v>49.230299378841146</v>
      </c>
      <c r="D111" s="11">
        <f>C111-B111</f>
        <v>5.4505730524993581</v>
      </c>
      <c r="E111" s="11">
        <v>30.562379435318629</v>
      </c>
      <c r="F111" s="11">
        <f>SUM(D111:E111)</f>
        <v>36.012952487817984</v>
      </c>
      <c r="G111" s="200">
        <f t="shared" si="74"/>
        <v>3.5930900554501655E-2</v>
      </c>
      <c r="I111" s="11" t="str">
        <f t="shared" ref="I111:I115" si="82">I100</f>
        <v>Skilled trades occupations</v>
      </c>
      <c r="J111" s="11">
        <v>20.462447238740616</v>
      </c>
      <c r="K111" s="11">
        <v>5.1487097728318645</v>
      </c>
      <c r="L111" s="11">
        <v>-15.313737465908751</v>
      </c>
      <c r="M111" s="11">
        <v>3.7163671140612147</v>
      </c>
      <c r="N111" s="11">
        <v>-11.597370351847538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15.7408935443849</v>
      </c>
      <c r="C112" s="11">
        <v>22.478483991700912</v>
      </c>
      <c r="D112" s="11">
        <f t="shared" ref="D112:D113" si="83">C112-B112</f>
        <v>6.7375904473160126</v>
      </c>
      <c r="E112" s="11">
        <v>11.365573819540163</v>
      </c>
      <c r="F112" s="11">
        <f t="shared" ref="F112:F113" si="84">SUM(D112:E112)</f>
        <v>18.103164266856176</v>
      </c>
      <c r="G112" s="200">
        <f t="shared" si="74"/>
        <v>3.6898475647449303E-2</v>
      </c>
      <c r="I112" s="11" t="str">
        <f t="shared" si="82"/>
        <v>Caring, leisure and other service occupations</v>
      </c>
      <c r="J112" s="11">
        <v>7.7673676228578952</v>
      </c>
      <c r="K112" s="11">
        <v>3.0806033423782866</v>
      </c>
      <c r="L112" s="11">
        <v>-4.6867642804796086</v>
      </c>
      <c r="M112" s="11">
        <v>1.4737252916076808</v>
      </c>
      <c r="N112" s="11">
        <v>-3.2130389888719284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1.6381500122917978</v>
      </c>
      <c r="C113" s="11">
        <v>1.7417405201490825</v>
      </c>
      <c r="D113" s="11">
        <f t="shared" si="83"/>
        <v>0.10359050785728474</v>
      </c>
      <c r="E113" s="11">
        <v>1.118364740652833</v>
      </c>
      <c r="F113" s="11">
        <f t="shared" si="84"/>
        <v>1.2219552485101177</v>
      </c>
      <c r="G113" s="200">
        <f t="shared" si="74"/>
        <v>3.5302136199362177E-2</v>
      </c>
      <c r="I113" s="11" t="str">
        <f t="shared" si="82"/>
        <v>Sales and customer service occupations</v>
      </c>
      <c r="J113" s="11">
        <v>15.429472821647019</v>
      </c>
      <c r="K113" s="11">
        <v>4.7041935143678089</v>
      </c>
      <c r="L113" s="11">
        <v>-10.725279307279211</v>
      </c>
      <c r="M113" s="11">
        <v>2.4507435518522378</v>
      </c>
      <c r="N113" s="11">
        <v>-8.2745357554269745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56.391970830983361</v>
      </c>
      <c r="C114" s="11">
        <v>67.680136367538992</v>
      </c>
      <c r="D114" s="11">
        <f t="shared" si="72"/>
        <v>11.288165536555631</v>
      </c>
      <c r="E114" s="11">
        <v>34.381771627346708</v>
      </c>
      <c r="F114" s="11">
        <f t="shared" si="73"/>
        <v>45.66993716390234</v>
      </c>
      <c r="G114" s="200">
        <f t="shared" si="74"/>
        <v>3.2245182145017592E-2</v>
      </c>
      <c r="I114" s="11" t="str">
        <f t="shared" si="82"/>
        <v>Process, plant and machine operatives</v>
      </c>
      <c r="J114" s="11">
        <v>18.216897446235503</v>
      </c>
      <c r="K114" s="11">
        <v>5.2214247918939716</v>
      </c>
      <c r="L114" s="11">
        <v>-12.995472654341532</v>
      </c>
      <c r="M114" s="11">
        <v>4.0851113834890143</v>
      </c>
      <c r="N114" s="11">
        <v>-8.9103612708525155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19.301481527334055</v>
      </c>
      <c r="C115" s="11">
        <v>24.366452990476251</v>
      </c>
      <c r="D115" s="11">
        <f t="shared" si="72"/>
        <v>5.0649714631421965</v>
      </c>
      <c r="E115" s="11">
        <v>11.409123544821876</v>
      </c>
      <c r="F115" s="11">
        <f t="shared" si="73"/>
        <v>16.474095007964074</v>
      </c>
      <c r="G115" s="200">
        <f t="shared" si="74"/>
        <v>3.1446045575387771E-2</v>
      </c>
      <c r="I115" s="11" t="str">
        <f t="shared" si="82"/>
        <v>Elementary occupations</v>
      </c>
      <c r="J115" s="11">
        <v>42.006128759063664</v>
      </c>
      <c r="K115" s="11">
        <v>16.226587767069152</v>
      </c>
      <c r="L115" s="11">
        <v>-25.779540991994512</v>
      </c>
      <c r="M115" s="11">
        <v>7.5473398320623328</v>
      </c>
      <c r="N115" s="11">
        <v>-18.232201159932181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2.5070078038630763</v>
      </c>
      <c r="C116" s="11">
        <v>5.7076604334157839</v>
      </c>
      <c r="D116" s="11">
        <f t="shared" ref="D116:D117" si="85">C116-B116</f>
        <v>3.2006526295527076</v>
      </c>
      <c r="E116" s="11">
        <v>2.217371455132374</v>
      </c>
      <c r="F116" s="11">
        <f t="shared" ref="F116:F117" si="86">SUM(D116:E116)</f>
        <v>5.4180240846850811</v>
      </c>
      <c r="G116" s="200">
        <f t="shared" si="74"/>
        <v>4.3148019592108122E-2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16.2468799720506</v>
      </c>
      <c r="C117" s="11">
        <v>23.680430156260798</v>
      </c>
      <c r="D117" s="11">
        <f t="shared" si="85"/>
        <v>7.4335501842101976</v>
      </c>
      <c r="E117" s="11">
        <v>14.842555333354767</v>
      </c>
      <c r="F117" s="11">
        <f t="shared" si="86"/>
        <v>22.276105517564964</v>
      </c>
      <c r="G117" s="200">
        <f t="shared" si="74"/>
        <v>4.4214030114926306E-2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2.2600092404688938</v>
      </c>
      <c r="C118" s="11">
        <v>8.1851528556380817</v>
      </c>
      <c r="D118" s="11">
        <f t="shared" si="72"/>
        <v>5.9251436151691879</v>
      </c>
      <c r="E118" s="11">
        <v>4.3465735085348696</v>
      </c>
      <c r="F118" s="11">
        <f t="shared" si="73"/>
        <v>10.271717123704057</v>
      </c>
      <c r="G118" s="200">
        <f t="shared" si="74"/>
        <v>7.4132303103695341E-2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67.09514675679641</v>
      </c>
      <c r="C119" s="11">
        <v>82.342081214161226</v>
      </c>
      <c r="D119" s="11">
        <f t="shared" ref="D119" si="87">C119-B119</f>
        <v>15.246934457364816</v>
      </c>
      <c r="E119" s="11">
        <v>49.511424173297037</v>
      </c>
      <c r="F119" s="11">
        <f t="shared" ref="F119" si="88">SUM(D119:E119)</f>
        <v>64.75835863066186</v>
      </c>
      <c r="G119" s="200">
        <f t="shared" si="74"/>
        <v>3.7533499140165683E-2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1633.547132775167</v>
      </c>
      <c r="C120" s="11">
        <f t="shared" ref="C120:F120" si="89">SUM(C94:C119)</f>
        <v>1480.1784156949309</v>
      </c>
      <c r="D120" s="11">
        <f t="shared" si="89"/>
        <v>-153.36871708023671</v>
      </c>
      <c r="E120" s="11">
        <f t="shared" si="89"/>
        <v>847.61939434942815</v>
      </c>
      <c r="F120" s="11">
        <f t="shared" si="89"/>
        <v>694.25067726919121</v>
      </c>
      <c r="G120" s="200">
        <f t="shared" si="74"/>
        <v>2.8256861603751293E-2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28.72233494479908</v>
      </c>
      <c r="C123" s="11">
        <v>21.914237699161728</v>
      </c>
      <c r="D123" s="11">
        <f>C123-B123</f>
        <v>-6.8080972456373523</v>
      </c>
      <c r="E123" s="11">
        <v>12.390661307377282</v>
      </c>
      <c r="F123" s="11">
        <f>SUM(D123:E123)</f>
        <v>5.5825640617399301</v>
      </c>
      <c r="G123" s="200">
        <f>IF(B123&gt;0,(1+(E123/B123))^(1/($C$6-$B$6))-1,0)</f>
        <v>2.4198084075713444E-2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13.644308813534538</v>
      </c>
      <c r="C124" s="11">
        <v>12.441465850861036</v>
      </c>
      <c r="D124" s="11">
        <f t="shared" ref="D124:D139" si="92">C124-B124</f>
        <v>-1.2028429626735022</v>
      </c>
      <c r="E124" s="11">
        <v>7.9457281165842275</v>
      </c>
      <c r="F124" s="11">
        <f t="shared" ref="F124:F131" si="93">SUM(D124:E124)</f>
        <v>6.7428851539107253</v>
      </c>
      <c r="G124" s="200">
        <f t="shared" ref="G124:G147" si="94">IF(B124&gt;0,(1+(E124/B124))^(1/($C$6-$B$6))-1,0)</f>
        <v>3.1066768455229044E-2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17.050792500552564</v>
      </c>
      <c r="C125" s="11">
        <v>18.519556734874502</v>
      </c>
      <c r="D125" s="11">
        <f t="shared" si="92"/>
        <v>1.468764234321938</v>
      </c>
      <c r="E125" s="11">
        <v>7.7602953814030622</v>
      </c>
      <c r="F125" s="11">
        <f t="shared" si="93"/>
        <v>9.2290596157249993</v>
      </c>
      <c r="G125" s="200">
        <f t="shared" si="94"/>
        <v>2.5321543231195287E-2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33.301621385819097</v>
      </c>
      <c r="C126" s="11">
        <v>6.8867612883938403</v>
      </c>
      <c r="D126" s="11">
        <f t="shared" si="92"/>
        <v>-26.414860097425255</v>
      </c>
      <c r="E126" s="11">
        <v>5.915906615290691</v>
      </c>
      <c r="F126" s="11">
        <f t="shared" si="93"/>
        <v>-20.498953482134564</v>
      </c>
      <c r="G126" s="200">
        <f t="shared" si="94"/>
        <v>1.0960814608512948E-2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7.5232955307278369</v>
      </c>
      <c r="C127" s="11">
        <v>4.3214427967255142</v>
      </c>
      <c r="D127" s="11">
        <f t="shared" si="92"/>
        <v>-3.2018527340023226</v>
      </c>
      <c r="E127" s="11">
        <v>1.5842316717586038</v>
      </c>
      <c r="F127" s="11">
        <f t="shared" si="93"/>
        <v>-1.6176210622437188</v>
      </c>
      <c r="G127" s="200">
        <f>IF(B127&gt;0,(1+(E127/B127))^(1/($C$6-$B$6))-1,0)</f>
        <v>1.2821294220177082E-2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22.320296174888878</v>
      </c>
      <c r="C128" s="11">
        <v>17.369521342031547</v>
      </c>
      <c r="D128" s="11">
        <f t="shared" si="92"/>
        <v>-4.9507748328573307</v>
      </c>
      <c r="E128" s="11">
        <v>7.6068568327303439</v>
      </c>
      <c r="F128" s="11">
        <f t="shared" si="93"/>
        <v>2.6560819998730132</v>
      </c>
      <c r="G128" s="200">
        <f t="shared" si="94"/>
        <v>1.9743697998553023E-2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5.8865763345506608</v>
      </c>
      <c r="C129" s="11">
        <v>7.4798629088351065</v>
      </c>
      <c r="D129" s="11">
        <f t="shared" si="92"/>
        <v>1.5932865742844458</v>
      </c>
      <c r="E129" s="11">
        <v>3.3218586728213686</v>
      </c>
      <c r="F129" s="11">
        <f t="shared" si="93"/>
        <v>4.9151452471058139</v>
      </c>
      <c r="G129" s="200">
        <f t="shared" si="94"/>
        <v>3.0279052285008268E-2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18.185658549145433</v>
      </c>
      <c r="C130" s="11">
        <v>10.074899732832961</v>
      </c>
      <c r="D130" s="11">
        <f t="shared" si="92"/>
        <v>-8.1107588163124724</v>
      </c>
      <c r="E130" s="11">
        <v>7.1150061994643163</v>
      </c>
      <c r="F130" s="11">
        <f t="shared" si="93"/>
        <v>-0.99575261684815608</v>
      </c>
      <c r="G130" s="200">
        <f t="shared" si="94"/>
        <v>2.225723581429917E-2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6.5819885988151201</v>
      </c>
      <c r="C131" s="11">
        <v>6.8192391882393393</v>
      </c>
      <c r="D131" s="11">
        <f t="shared" si="92"/>
        <v>0.23725058942421917</v>
      </c>
      <c r="E131" s="11">
        <v>2.3526034757901853</v>
      </c>
      <c r="F131" s="11">
        <f t="shared" si="93"/>
        <v>2.5898540652144044</v>
      </c>
      <c r="G131" s="200">
        <f t="shared" si="94"/>
        <v>2.058184911271832E-2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15.942753277480419</v>
      </c>
      <c r="C132" s="11">
        <v>16.080331965960564</v>
      </c>
      <c r="D132" s="11">
        <f t="shared" si="92"/>
        <v>0.13757868848014532</v>
      </c>
      <c r="E132" s="11">
        <v>7.5496418695280054</v>
      </c>
      <c r="F132" s="11">
        <f t="shared" ref="F132:F133" si="95">SUM(D132:E132)</f>
        <v>7.6872205580081507</v>
      </c>
      <c r="G132" s="200">
        <f t="shared" si="94"/>
        <v>2.6181698167249579E-2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44.208027608611424</v>
      </c>
      <c r="C133" s="11">
        <v>39.744904791592617</v>
      </c>
      <c r="D133" s="11">
        <f t="shared" si="92"/>
        <v>-4.4631228170188066</v>
      </c>
      <c r="E133" s="11">
        <v>20.461322266211869</v>
      </c>
      <c r="F133" s="11">
        <f t="shared" si="95"/>
        <v>15.998199449193063</v>
      </c>
      <c r="G133" s="200">
        <f t="shared" si="94"/>
        <v>2.5682999148254115E-2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34.521418348921642</v>
      </c>
      <c r="C134" s="11">
        <v>35.075782840941216</v>
      </c>
      <c r="D134" s="11">
        <f t="shared" si="92"/>
        <v>0.55436449201957316</v>
      </c>
      <c r="E134" s="11">
        <v>20.991701799883501</v>
      </c>
      <c r="F134" s="11">
        <f t="shared" ref="F134:F137" si="96">SUM(D134:E134)</f>
        <v>21.546066291903074</v>
      </c>
      <c r="G134" s="200">
        <f t="shared" si="94"/>
        <v>3.2176104006371498E-2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8.9945385908250799</v>
      </c>
      <c r="C135" s="11">
        <v>10.183490532247596</v>
      </c>
      <c r="D135" s="11">
        <f t="shared" si="92"/>
        <v>1.1889519414225163</v>
      </c>
      <c r="E135" s="11">
        <v>6.0859355685793357</v>
      </c>
      <c r="F135" s="11">
        <f t="shared" si="96"/>
        <v>7.274887510001852</v>
      </c>
      <c r="G135" s="200">
        <f t="shared" si="94"/>
        <v>3.5052567905350163E-2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2.7191058699430042</v>
      </c>
      <c r="C136" s="11">
        <v>3.6713481086632456</v>
      </c>
      <c r="D136" s="11">
        <f t="shared" si="92"/>
        <v>0.95224223872024139</v>
      </c>
      <c r="E136" s="11">
        <v>2.6264788990506003</v>
      </c>
      <c r="F136" s="11">
        <f t="shared" si="96"/>
        <v>3.5787211377708417</v>
      </c>
      <c r="G136" s="200">
        <f t="shared" si="94"/>
        <v>4.6095354689005497E-2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4.0071763374944114</v>
      </c>
      <c r="C137" s="11">
        <v>6.9197387245238815</v>
      </c>
      <c r="D137" s="11">
        <f t="shared" si="92"/>
        <v>2.9125623870294701</v>
      </c>
      <c r="E137" s="11">
        <v>2.6935064074932313</v>
      </c>
      <c r="F137" s="11">
        <f t="shared" si="96"/>
        <v>5.6060687945227015</v>
      </c>
      <c r="G137" s="200">
        <f t="shared" si="94"/>
        <v>3.486899003216859E-2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4.8318686358394185</v>
      </c>
      <c r="C138" s="11">
        <v>6.9843498850449226</v>
      </c>
      <c r="D138" s="11">
        <f t="shared" si="92"/>
        <v>2.1524812492055041</v>
      </c>
      <c r="E138" s="11">
        <v>3.7687584183289036</v>
      </c>
      <c r="F138" s="11">
        <f t="shared" ref="F138" si="97">SUM(D138:E138)</f>
        <v>5.9212396675344081</v>
      </c>
      <c r="G138" s="200">
        <f t="shared" si="94"/>
        <v>3.9188502652121482E-2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5.1727984758469416</v>
      </c>
      <c r="C139" s="11">
        <v>6.4819625090121002</v>
      </c>
      <c r="D139" s="11">
        <f t="shared" si="92"/>
        <v>1.3091640331651586</v>
      </c>
      <c r="E139" s="11">
        <v>3.1766602276894913</v>
      </c>
      <c r="F139" s="11">
        <f t="shared" ref="F139" si="98">SUM(D139:E139)</f>
        <v>4.4858242608546499</v>
      </c>
      <c r="G139" s="200">
        <f t="shared" si="94"/>
        <v>3.2433728684633012E-2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35.316336365659964</v>
      </c>
      <c r="C140" s="11">
        <v>29.834739727538249</v>
      </c>
      <c r="D140" s="11">
        <f>C140-B140</f>
        <v>-5.4815966381217152</v>
      </c>
      <c r="E140" s="11">
        <v>19.253215695280939</v>
      </c>
      <c r="F140" s="11">
        <f>SUM(D140:E140)</f>
        <v>13.771619057159224</v>
      </c>
      <c r="G140" s="200">
        <f t="shared" si="94"/>
        <v>2.9433545648656079E-2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10.018889623440156</v>
      </c>
      <c r="C141" s="11">
        <v>13.569868775097467</v>
      </c>
      <c r="D141" s="11">
        <f t="shared" ref="D141:D147" si="99">C141-B141</f>
        <v>3.5509791516573106</v>
      </c>
      <c r="E141" s="11">
        <v>7.2626451269223153</v>
      </c>
      <c r="F141" s="11">
        <f t="shared" ref="F141:F142" si="100">SUM(D141:E141)</f>
        <v>10.813624278579626</v>
      </c>
      <c r="G141" s="200">
        <f t="shared" si="94"/>
        <v>3.7012953164991202E-2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0.49826067813684327</v>
      </c>
      <c r="C142" s="11">
        <v>0.4044297429266871</v>
      </c>
      <c r="D142" s="11">
        <f t="shared" si="99"/>
        <v>-9.3830935210156174E-2</v>
      </c>
      <c r="E142" s="11">
        <v>0.25168814895885178</v>
      </c>
      <c r="F142" s="11">
        <f t="shared" si="100"/>
        <v>0.1578572137486956</v>
      </c>
      <c r="G142" s="200">
        <f t="shared" si="94"/>
        <v>2.7633691426250273E-2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16.262244151724605</v>
      </c>
      <c r="C143" s="11">
        <v>17.908620825555086</v>
      </c>
      <c r="D143" s="11">
        <f t="shared" si="99"/>
        <v>1.6463766738304813</v>
      </c>
      <c r="E143" s="11">
        <v>9.2906475834984708</v>
      </c>
      <c r="F143" s="11">
        <f t="shared" ref="F143:F144" si="101">SUM(D143:E143)</f>
        <v>10.937024257328952</v>
      </c>
      <c r="G143" s="200">
        <f t="shared" si="94"/>
        <v>3.0585367282235154E-2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6.4377374065083535</v>
      </c>
      <c r="C144" s="11">
        <v>8.5173949434485028</v>
      </c>
      <c r="D144" s="11">
        <f t="shared" si="99"/>
        <v>2.0796575369401493</v>
      </c>
      <c r="E144" s="11">
        <v>4.290607391468833</v>
      </c>
      <c r="F144" s="11">
        <f t="shared" si="101"/>
        <v>6.3702649284089823</v>
      </c>
      <c r="G144" s="200">
        <f t="shared" si="94"/>
        <v>3.4633725934796189E-2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1.0811327984298493</v>
      </c>
      <c r="C145" s="11">
        <v>2.4658422020672379</v>
      </c>
      <c r="D145" s="11">
        <f t="shared" si="99"/>
        <v>1.3847094036373886</v>
      </c>
      <c r="E145" s="11">
        <v>0.92546083822090008</v>
      </c>
      <c r="F145" s="11">
        <f t="shared" ref="F145:F146" si="102">SUM(D145:E145)</f>
        <v>2.3101702418582888</v>
      </c>
      <c r="G145" s="200">
        <f t="shared" si="94"/>
        <v>4.2090313876824936E-2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7.9095975532540432</v>
      </c>
      <c r="C146" s="11">
        <v>11.362603382334619</v>
      </c>
      <c r="D146" s="11">
        <f t="shared" si="99"/>
        <v>3.4530058290805759</v>
      </c>
      <c r="E146" s="11">
        <v>7.0716910544925984</v>
      </c>
      <c r="F146" s="11">
        <f t="shared" si="102"/>
        <v>10.524696883573174</v>
      </c>
      <c r="G146" s="200">
        <f t="shared" si="94"/>
        <v>4.3501278704265012E-2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1.2729352535305851</v>
      </c>
      <c r="C147" s="11">
        <v>4.1103791625995152</v>
      </c>
      <c r="D147" s="11">
        <f t="shared" si="99"/>
        <v>2.8374439090689298</v>
      </c>
      <c r="E147" s="11">
        <v>2.2906957913250579</v>
      </c>
      <c r="F147" s="11">
        <f t="shared" ref="F147" si="103">SUM(D147:E147)</f>
        <v>5.1281397003939873</v>
      </c>
      <c r="G147" s="200">
        <f t="shared" si="94"/>
        <v>7.1040174145040824E-2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30.331205071590887</v>
      </c>
      <c r="C148" s="11">
        <v>35.260807739811362</v>
      </c>
      <c r="D148" s="11">
        <f t="shared" ref="D148" si="104">C148-B148</f>
        <v>4.9296026682204754</v>
      </c>
      <c r="E148" s="11">
        <v>20.611032452864734</v>
      </c>
      <c r="F148" s="11">
        <f t="shared" ref="F148" si="105">SUM(D148:E148)</f>
        <v>25.540635121085209</v>
      </c>
      <c r="G148" s="200">
        <f t="shared" ref="G148:G149" si="106">IF(B148&gt;0,(1+(E148/B148))^(1/($C$6-$B$6))-1,0)</f>
        <v>3.5172096139901798E-2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382.74289888007081</v>
      </c>
      <c r="C149" s="11">
        <f t="shared" ref="C149:F149" si="107">SUM(C123:C148)</f>
        <v>354.40358340132042</v>
      </c>
      <c r="D149" s="11">
        <f t="shared" si="107"/>
        <v>-28.339315478750393</v>
      </c>
      <c r="E149" s="11">
        <f t="shared" si="107"/>
        <v>194.5948378130177</v>
      </c>
      <c r="F149" s="11">
        <f t="shared" si="107"/>
        <v>166.25552233426734</v>
      </c>
      <c r="G149" s="200">
        <f t="shared" si="106"/>
        <v>2.7783213585326871E-2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44.654818307541021</v>
      </c>
      <c r="C152" s="11">
        <v>32.636497350810018</v>
      </c>
      <c r="D152" s="11">
        <f>C152-B152</f>
        <v>-12.018320956731003</v>
      </c>
      <c r="E152" s="11">
        <v>19.479440525250695</v>
      </c>
      <c r="F152" s="11">
        <f>SUM(D152:E152)</f>
        <v>7.4611195685196918</v>
      </c>
      <c r="G152" s="200">
        <f>IF(B152&gt;0,(1+(E152/B152))^(1/($C$6-$B$6))-1,0)</f>
        <v>2.4428023586448022E-2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18.696878886944525</v>
      </c>
      <c r="C153" s="11">
        <v>18.088779447360416</v>
      </c>
      <c r="D153" s="11">
        <f t="shared" ref="D153:D168" si="110">C153-B153</f>
        <v>-0.60809943958410884</v>
      </c>
      <c r="E153" s="11">
        <v>11.426897533568706</v>
      </c>
      <c r="F153" s="11">
        <f t="shared" ref="F153:F160" si="111">SUM(D153:E153)</f>
        <v>10.818798093984597</v>
      </c>
      <c r="G153" s="200">
        <f t="shared" ref="G153:G155" si="112">IF(B153&gt;0,(1+(E153/B153))^(1/($C$6-$B$6))-1,0)</f>
        <v>3.2308143599716566E-2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31.839543373251768</v>
      </c>
      <c r="C154" s="11">
        <v>28.158582008928484</v>
      </c>
      <c r="D154" s="11">
        <f t="shared" si="110"/>
        <v>-3.6809613643232844</v>
      </c>
      <c r="E154" s="11">
        <v>12.827533690111348</v>
      </c>
      <c r="F154" s="11">
        <f t="shared" si="111"/>
        <v>9.146572325788064</v>
      </c>
      <c r="G154" s="200">
        <f t="shared" si="112"/>
        <v>2.2825107533569255E-2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8.4091957265230537</v>
      </c>
      <c r="C155" s="11">
        <v>7.3673610490957619</v>
      </c>
      <c r="D155" s="11">
        <f t="shared" si="110"/>
        <v>-1.0418346774272917</v>
      </c>
      <c r="E155" s="11">
        <v>4.0073885572203798</v>
      </c>
      <c r="F155" s="11">
        <f t="shared" si="111"/>
        <v>2.965553879793088</v>
      </c>
      <c r="G155" s="200">
        <f t="shared" si="112"/>
        <v>2.6320913457151818E-2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5.4518862642007706</v>
      </c>
      <c r="C156" s="11">
        <v>4.667330337935133</v>
      </c>
      <c r="D156" s="11">
        <f t="shared" si="110"/>
        <v>-0.78455592626563764</v>
      </c>
      <c r="E156" s="11">
        <v>2.6863546491550636</v>
      </c>
      <c r="F156" s="11">
        <f t="shared" si="111"/>
        <v>1.901798722889426</v>
      </c>
      <c r="G156" s="200">
        <f>IF(B156&gt;0,(1+(E156/B156))^(1/($C$6-$B$6))-1,0)</f>
        <v>2.7067334801385012E-2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40.57847581721763</v>
      </c>
      <c r="C157" s="11">
        <v>31.461504372016719</v>
      </c>
      <c r="D157" s="11">
        <f t="shared" si="110"/>
        <v>-9.1169714452009103</v>
      </c>
      <c r="E157" s="11">
        <v>18.028583252214265</v>
      </c>
      <c r="F157" s="11">
        <f t="shared" si="111"/>
        <v>8.9116118070133545</v>
      </c>
      <c r="G157" s="200">
        <f t="shared" ref="G157:G178" si="113">IF(B157&gt;0,(1+(E157/B157))^(1/($C$6-$B$6))-1,0)</f>
        <v>2.4810610391133858E-2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11.052285548086806</v>
      </c>
      <c r="C158" s="11">
        <v>8.2726681048196795</v>
      </c>
      <c r="D158" s="11">
        <f t="shared" si="110"/>
        <v>-2.7796174432671261</v>
      </c>
      <c r="E158" s="11">
        <v>3.7312314760551573</v>
      </c>
      <c r="F158" s="11">
        <f t="shared" si="111"/>
        <v>0.95161403278803114</v>
      </c>
      <c r="G158" s="200">
        <f t="shared" si="113"/>
        <v>1.9580947201017107E-2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5.7516603084930829</v>
      </c>
      <c r="C159" s="11">
        <v>7.3492875254969636</v>
      </c>
      <c r="D159" s="11">
        <f t="shared" si="110"/>
        <v>1.5976272170038808</v>
      </c>
      <c r="E159" s="11">
        <v>4.3394995083191459</v>
      </c>
      <c r="F159" s="11">
        <f t="shared" si="111"/>
        <v>5.9371267253230267</v>
      </c>
      <c r="G159" s="200">
        <f t="shared" si="113"/>
        <v>3.8189240588325291E-2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4.8794871027097031</v>
      </c>
      <c r="C160" s="11">
        <v>3.0688631420945631</v>
      </c>
      <c r="D160" s="11">
        <f t="shared" si="110"/>
        <v>-1.81062396061514</v>
      </c>
      <c r="E160" s="11">
        <v>1.2318891439036779</v>
      </c>
      <c r="F160" s="11">
        <f t="shared" si="111"/>
        <v>-0.5787348167114621</v>
      </c>
      <c r="G160" s="200">
        <f t="shared" si="113"/>
        <v>1.5120636056053627E-2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13.603706124112442</v>
      </c>
      <c r="C161" s="11">
        <v>9.7823151477855568</v>
      </c>
      <c r="D161" s="11">
        <f t="shared" si="110"/>
        <v>-3.8213909763268852</v>
      </c>
      <c r="E161" s="11">
        <v>5.1196733462758628</v>
      </c>
      <c r="F161" s="11">
        <f t="shared" ref="F161:F162" si="114">SUM(D161:E161)</f>
        <v>1.2982823699489776</v>
      </c>
      <c r="G161" s="200">
        <f t="shared" si="113"/>
        <v>2.1523745938571759E-2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37.839396866581836</v>
      </c>
      <c r="C162" s="11">
        <v>32.384421107207075</v>
      </c>
      <c r="D162" s="11">
        <f t="shared" si="110"/>
        <v>-5.4549757593747614</v>
      </c>
      <c r="E162" s="11">
        <v>16.786629360575471</v>
      </c>
      <c r="F162" s="11">
        <f t="shared" si="114"/>
        <v>11.33165360120071</v>
      </c>
      <c r="G162" s="200">
        <f t="shared" si="113"/>
        <v>2.4779337574993177E-2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34.624819076512082</v>
      </c>
      <c r="C163" s="11">
        <v>32.618810454677444</v>
      </c>
      <c r="D163" s="11">
        <f t="shared" si="110"/>
        <v>-2.0060086218346385</v>
      </c>
      <c r="E163" s="11">
        <v>19.203331979381726</v>
      </c>
      <c r="F163" s="11">
        <f t="shared" ref="F163:F166" si="115">SUM(D163:E163)</f>
        <v>17.197323357547088</v>
      </c>
      <c r="G163" s="200">
        <f t="shared" si="113"/>
        <v>2.985195234707394E-2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5.8839440739113806</v>
      </c>
      <c r="C164" s="11">
        <v>4.3799712375202411</v>
      </c>
      <c r="D164" s="11">
        <f t="shared" si="110"/>
        <v>-1.5039728363911395</v>
      </c>
      <c r="E164" s="11">
        <v>3.2420314531809367</v>
      </c>
      <c r="F164" s="11">
        <f t="shared" si="115"/>
        <v>1.7380586167897971</v>
      </c>
      <c r="G164" s="200">
        <f t="shared" si="113"/>
        <v>2.9692108251842653E-2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2.8617558790456434</v>
      </c>
      <c r="C165" s="11">
        <v>4.3488125630142331</v>
      </c>
      <c r="D165" s="11">
        <f t="shared" si="110"/>
        <v>1.4870566839685897</v>
      </c>
      <c r="E165" s="11">
        <v>2.663421864617336</v>
      </c>
      <c r="F165" s="11">
        <f t="shared" si="115"/>
        <v>4.1504785485859257</v>
      </c>
      <c r="G165" s="200">
        <f t="shared" si="113"/>
        <v>4.4834677098579689E-2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14.033358061234175</v>
      </c>
      <c r="C166" s="11">
        <v>20.887951190846756</v>
      </c>
      <c r="D166" s="11">
        <f t="shared" si="110"/>
        <v>6.8545931296125815</v>
      </c>
      <c r="E166" s="11">
        <v>8.2026658340683039</v>
      </c>
      <c r="F166" s="11">
        <f t="shared" si="115"/>
        <v>15.057258963680885</v>
      </c>
      <c r="G166" s="200">
        <f t="shared" si="113"/>
        <v>3.1160737324085863E-2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7.2106502870373523</v>
      </c>
      <c r="C167" s="11">
        <v>9.6239158340166693</v>
      </c>
      <c r="D167" s="11">
        <f t="shared" si="110"/>
        <v>2.4132655469793169</v>
      </c>
      <c r="E167" s="11">
        <v>5.3306846560281249</v>
      </c>
      <c r="F167" s="11">
        <f t="shared" ref="F167" si="116">SUM(D167:E167)</f>
        <v>7.7439502030074419</v>
      </c>
      <c r="G167" s="200">
        <f t="shared" si="113"/>
        <v>3.7587239979451681E-2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6.7987113330209423</v>
      </c>
      <c r="C168" s="11">
        <v>9.9604897153707395</v>
      </c>
      <c r="D168" s="11">
        <f t="shared" si="110"/>
        <v>3.1617783823497971</v>
      </c>
      <c r="E168" s="11">
        <v>4.533367637480044</v>
      </c>
      <c r="F168" s="11">
        <f t="shared" ref="F168" si="117">SUM(D168:E168)</f>
        <v>7.6951460198298411</v>
      </c>
      <c r="G168" s="200">
        <f t="shared" si="113"/>
        <v>3.4646991741618116E-2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20.614938471336231</v>
      </c>
      <c r="C169" s="11">
        <v>19.181859440182684</v>
      </c>
      <c r="D169" s="11">
        <f>C169-B169</f>
        <v>-1.4330790311535466</v>
      </c>
      <c r="E169" s="11">
        <v>11.900906705274112</v>
      </c>
      <c r="F169" s="11">
        <f>SUM(D169:E169)</f>
        <v>10.467827674120565</v>
      </c>
      <c r="G169" s="200">
        <f t="shared" si="113"/>
        <v>3.0846973662812305E-2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12.518601411462017</v>
      </c>
      <c r="C170" s="11">
        <v>17.808157885801176</v>
      </c>
      <c r="D170" s="11">
        <f t="shared" ref="D170:D176" si="118">C170-B170</f>
        <v>5.2895564743391592</v>
      </c>
      <c r="E170" s="11">
        <v>9.2981030952456365</v>
      </c>
      <c r="F170" s="11">
        <f t="shared" ref="F170:F171" si="119">SUM(D170:E170)</f>
        <v>14.587659569584796</v>
      </c>
      <c r="G170" s="200">
        <f t="shared" si="113"/>
        <v>3.7724863771334327E-2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0.41617987302045623</v>
      </c>
      <c r="C171" s="11">
        <v>0.25736616531856771</v>
      </c>
      <c r="D171" s="11">
        <f t="shared" si="118"/>
        <v>-0.15881370770188852</v>
      </c>
      <c r="E171" s="11">
        <v>0.181490371336721</v>
      </c>
      <c r="F171" s="11">
        <f t="shared" si="119"/>
        <v>2.2676663634832478E-2</v>
      </c>
      <c r="G171" s="200">
        <f t="shared" si="113"/>
        <v>2.4421545884756313E-2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13.726336881920259</v>
      </c>
      <c r="C172" s="11">
        <v>14.953093173701363</v>
      </c>
      <c r="D172" s="11">
        <f t="shared" si="118"/>
        <v>1.2267562917811041</v>
      </c>
      <c r="E172" s="11">
        <v>6.7284113212364156</v>
      </c>
      <c r="F172" s="11">
        <f t="shared" ref="F172:F173" si="120">SUM(D172:E172)</f>
        <v>7.9551676130175197</v>
      </c>
      <c r="G172" s="200">
        <f t="shared" si="113"/>
        <v>2.6949999311300044E-2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7.5044679337211431</v>
      </c>
      <c r="C173" s="11">
        <v>8.7706926444529199</v>
      </c>
      <c r="D173" s="11">
        <f t="shared" si="118"/>
        <v>1.2662247107317768</v>
      </c>
      <c r="E173" s="11">
        <v>4.0222503245759134</v>
      </c>
      <c r="F173" s="11">
        <f t="shared" si="120"/>
        <v>5.2884750353076901</v>
      </c>
      <c r="G173" s="200">
        <f t="shared" si="113"/>
        <v>2.902450743489049E-2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2.5701421918394485</v>
      </c>
      <c r="C174" s="11">
        <v>4.1597923597282325</v>
      </c>
      <c r="D174" s="11">
        <f t="shared" si="118"/>
        <v>1.589650167888784</v>
      </c>
      <c r="E174" s="11">
        <v>1.932753469352287</v>
      </c>
      <c r="F174" s="11">
        <f t="shared" ref="F174:F175" si="121">SUM(D174:E174)</f>
        <v>3.5224036372410712</v>
      </c>
      <c r="G174" s="200">
        <f t="shared" si="113"/>
        <v>3.8091533076382023E-2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12.605691746903494</v>
      </c>
      <c r="C175" s="11">
        <v>15.887950439671847</v>
      </c>
      <c r="D175" s="11">
        <f t="shared" si="118"/>
        <v>3.2822586927683535</v>
      </c>
      <c r="E175" s="11">
        <v>10.439597476590372</v>
      </c>
      <c r="F175" s="11">
        <f t="shared" si="121"/>
        <v>13.721856169358725</v>
      </c>
      <c r="G175" s="200">
        <f t="shared" si="113"/>
        <v>4.1040675723526432E-2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2.0679702303308951</v>
      </c>
      <c r="C176" s="11">
        <v>7.0269857689060879</v>
      </c>
      <c r="D176" s="11">
        <f t="shared" si="118"/>
        <v>4.9590155385751924</v>
      </c>
      <c r="E176" s="11">
        <v>3.563864637161775</v>
      </c>
      <c r="F176" s="11">
        <f t="shared" ref="F176" si="122">SUM(D176:E176)</f>
        <v>8.522880175736967</v>
      </c>
      <c r="G176" s="200">
        <f t="shared" si="113"/>
        <v>6.9072213832884755E-2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26.341609196369266</v>
      </c>
      <c r="C177" s="11">
        <v>31.057639682663964</v>
      </c>
      <c r="D177" s="11">
        <f t="shared" ref="D177" si="123">C177-B177</f>
        <v>4.7160304862946987</v>
      </c>
      <c r="E177" s="11">
        <v>17.218562392502854</v>
      </c>
      <c r="F177" s="11">
        <f t="shared" ref="F177" si="124">SUM(D177:E177)</f>
        <v>21.934592878797552</v>
      </c>
      <c r="G177" s="200">
        <f t="shared" si="113"/>
        <v>3.410146162267691E-2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392.53651097332749</v>
      </c>
      <c r="C178" s="11">
        <f t="shared" ref="C178:F178" si="125">SUM(C152:C177)</f>
        <v>384.16109814942325</v>
      </c>
      <c r="D178" s="11">
        <f t="shared" si="125"/>
        <v>-8.3754128239041226</v>
      </c>
      <c r="E178" s="11">
        <f t="shared" si="125"/>
        <v>208.12656426068233</v>
      </c>
      <c r="F178" s="11">
        <f t="shared" si="125"/>
        <v>199.7511514367782</v>
      </c>
      <c r="G178" s="200">
        <f t="shared" si="113"/>
        <v>2.876629009601972E-2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56.65103377737028</v>
      </c>
      <c r="C181" s="11">
        <v>28.738918658031249</v>
      </c>
      <c r="D181" s="11">
        <f>C181-B181</f>
        <v>-27.912115119339031</v>
      </c>
      <c r="E181" s="11">
        <v>15.735278422291763</v>
      </c>
      <c r="F181" s="11">
        <f>SUM(D181:E181)</f>
        <v>-12.176836697047268</v>
      </c>
      <c r="G181" s="200">
        <f>IF(B181&gt;0,(1+(E181/B181))^(1/($C$6-$B$6))-1,0)</f>
        <v>1.6474701419096238E-2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22.54370153950499</v>
      </c>
      <c r="C182" s="11">
        <v>12.157307515402502</v>
      </c>
      <c r="D182" s="11">
        <f t="shared" ref="D182:D197" si="128">C182-B182</f>
        <v>-10.386394024102488</v>
      </c>
      <c r="E182" s="11">
        <v>7.1755469693305809</v>
      </c>
      <c r="F182" s="11">
        <f t="shared" ref="F182:F189" si="129">SUM(D182:E182)</f>
        <v>-3.2108470547719072</v>
      </c>
      <c r="G182" s="200">
        <f t="shared" ref="G182:G184" si="130">IF(B182&gt;0,(1+(E182/B182))^(1/($C$6-$B$6))-1,0)</f>
        <v>1.8593357782090258E-2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25.721989572317309</v>
      </c>
      <c r="C183" s="11">
        <v>14.258259602151799</v>
      </c>
      <c r="D183" s="11">
        <f t="shared" si="128"/>
        <v>-11.46372997016551</v>
      </c>
      <c r="E183" s="11">
        <v>5.6171593231636283</v>
      </c>
      <c r="F183" s="11">
        <f t="shared" si="129"/>
        <v>-5.8465706470018812</v>
      </c>
      <c r="G183" s="200">
        <f t="shared" si="130"/>
        <v>1.3255203395831527E-2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20.446751205522045</v>
      </c>
      <c r="C184" s="11">
        <v>17.225162528080677</v>
      </c>
      <c r="D184" s="11">
        <f t="shared" si="128"/>
        <v>-3.2215886774413676</v>
      </c>
      <c r="E184" s="11">
        <v>9.9568605115038196</v>
      </c>
      <c r="F184" s="11">
        <f t="shared" si="129"/>
        <v>6.735271834062452</v>
      </c>
      <c r="G184" s="200">
        <f t="shared" si="130"/>
        <v>2.6802043539454479E-2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10.929093380821911</v>
      </c>
      <c r="C185" s="11">
        <v>8.4138333601900506</v>
      </c>
      <c r="D185" s="11">
        <f t="shared" si="128"/>
        <v>-2.5152600206318603</v>
      </c>
      <c r="E185" s="11">
        <v>3.8874691945877573</v>
      </c>
      <c r="F185" s="11">
        <f t="shared" si="129"/>
        <v>1.372209173955897</v>
      </c>
      <c r="G185" s="200">
        <f>IF(B185&gt;0,(1+(E185/B185))^(1/($C$6-$B$6))-1,0)</f>
        <v>2.0495016434140645E-2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45.46479746891864</v>
      </c>
      <c r="C186" s="11">
        <v>23.155903088221525</v>
      </c>
      <c r="D186" s="11">
        <f t="shared" si="128"/>
        <v>-22.308894380697115</v>
      </c>
      <c r="E186" s="11">
        <v>12.147911737873265</v>
      </c>
      <c r="F186" s="11">
        <f t="shared" si="129"/>
        <v>-10.16098264282385</v>
      </c>
      <c r="G186" s="200">
        <f t="shared" ref="G186:G205" si="131">IF(B186&gt;0,(1+(E186/B186))^(1/($C$6-$B$6))-1,0)</f>
        <v>1.591226253391298E-2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9.5895965357482211</v>
      </c>
      <c r="C187" s="11">
        <v>3.7672979672570017</v>
      </c>
      <c r="D187" s="11">
        <f t="shared" si="128"/>
        <v>-5.8222985684912194</v>
      </c>
      <c r="E187" s="11">
        <v>1.9264905582190219</v>
      </c>
      <c r="F187" s="11">
        <f t="shared" si="129"/>
        <v>-3.8958080102721975</v>
      </c>
      <c r="G187" s="200">
        <f t="shared" si="131"/>
        <v>1.2279185611102195E-2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12.763426344678571</v>
      </c>
      <c r="C188" s="11">
        <v>20.323959712023939</v>
      </c>
      <c r="D188" s="11">
        <f t="shared" si="128"/>
        <v>7.5605333673453679</v>
      </c>
      <c r="E188" s="11">
        <v>10.856044644037112</v>
      </c>
      <c r="F188" s="11">
        <f t="shared" si="129"/>
        <v>18.41657801138248</v>
      </c>
      <c r="G188" s="200">
        <f t="shared" si="131"/>
        <v>4.1885976679185255E-2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10.707839427999909</v>
      </c>
      <c r="C189" s="11">
        <v>3.8009666708696468</v>
      </c>
      <c r="D189" s="11">
        <f t="shared" si="128"/>
        <v>-6.9068727571302624</v>
      </c>
      <c r="E189" s="11">
        <v>1.4489596241213323</v>
      </c>
      <c r="F189" s="11">
        <f t="shared" si="129"/>
        <v>-5.4579131330089297</v>
      </c>
      <c r="G189" s="200">
        <f t="shared" si="131"/>
        <v>8.4967257305426092E-3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22.436835553741371</v>
      </c>
      <c r="C190" s="11">
        <v>11.2599307539233</v>
      </c>
      <c r="D190" s="11">
        <f t="shared" si="128"/>
        <v>-11.176904799818072</v>
      </c>
      <c r="E190" s="11">
        <v>5.2664386309708551</v>
      </c>
      <c r="F190" s="11">
        <f t="shared" ref="F190:F191" si="132">SUM(D190:E190)</f>
        <v>-5.9104661688472167</v>
      </c>
      <c r="G190" s="200">
        <f t="shared" si="131"/>
        <v>1.4155693242867251E-2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59.278559078920416</v>
      </c>
      <c r="C191" s="11">
        <v>34.359712164102952</v>
      </c>
      <c r="D191" s="11">
        <f t="shared" si="128"/>
        <v>-24.918846914817465</v>
      </c>
      <c r="E191" s="11">
        <v>17.512353649854379</v>
      </c>
      <c r="F191" s="11">
        <f t="shared" si="132"/>
        <v>-7.4064932649630855</v>
      </c>
      <c r="G191" s="200">
        <f t="shared" si="131"/>
        <v>1.7405652320727993E-2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63.227064065187029</v>
      </c>
      <c r="C192" s="11">
        <v>34.248725453128017</v>
      </c>
      <c r="D192" s="11">
        <f t="shared" si="128"/>
        <v>-28.978338612059012</v>
      </c>
      <c r="E192" s="11">
        <v>22.32625816266583</v>
      </c>
      <c r="F192" s="11">
        <f t="shared" ref="F192:F195" si="133">SUM(D192:E192)</f>
        <v>-6.652080449393182</v>
      </c>
      <c r="G192" s="200">
        <f t="shared" si="131"/>
        <v>2.0365088338391901E-2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11.605578719698435</v>
      </c>
      <c r="C193" s="11">
        <v>1.0145222769550457</v>
      </c>
      <c r="D193" s="11">
        <f t="shared" si="128"/>
        <v>-10.59105644274339</v>
      </c>
      <c r="E193" s="11">
        <v>2.5654819958786965</v>
      </c>
      <c r="F193" s="11">
        <f t="shared" si="133"/>
        <v>-8.0255744468646935</v>
      </c>
      <c r="G193" s="200">
        <f t="shared" si="131"/>
        <v>1.3403431365781371E-2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2.5472060931591063</v>
      </c>
      <c r="C194" s="11">
        <v>1.5125609428600402</v>
      </c>
      <c r="D194" s="11">
        <f t="shared" si="128"/>
        <v>-1.0346451502990661</v>
      </c>
      <c r="E194" s="11">
        <v>1.0127808992680956</v>
      </c>
      <c r="F194" s="11">
        <f t="shared" si="133"/>
        <v>-2.1864251030970561E-2</v>
      </c>
      <c r="G194" s="200">
        <f t="shared" si="131"/>
        <v>2.2568213131373804E-2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37.155574425145332</v>
      </c>
      <c r="C195" s="11">
        <v>24.383766926664055</v>
      </c>
      <c r="D195" s="11">
        <f t="shared" si="128"/>
        <v>-12.771807498481277</v>
      </c>
      <c r="E195" s="11">
        <v>9.7997490370413729</v>
      </c>
      <c r="F195" s="11">
        <f t="shared" si="133"/>
        <v>-2.9720584614399037</v>
      </c>
      <c r="G195" s="200">
        <f t="shared" si="131"/>
        <v>1.5727920204333667E-2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34.282777923858447</v>
      </c>
      <c r="C196" s="11">
        <v>22.519079478890838</v>
      </c>
      <c r="D196" s="11">
        <f t="shared" si="128"/>
        <v>-11.763698444967609</v>
      </c>
      <c r="E196" s="11">
        <v>10.338388180650469</v>
      </c>
      <c r="F196" s="11">
        <f t="shared" ref="F196" si="134">SUM(D196:E196)</f>
        <v>-1.4253102643171403</v>
      </c>
      <c r="G196" s="200">
        <f t="shared" si="131"/>
        <v>1.7726291453278087E-2</v>
      </c>
    </row>
    <row r="197" spans="1:14" x14ac:dyDescent="0.2">
      <c r="A197" t="str">
        <f t="shared" si="127"/>
        <v>54 Textiles, printing and other skilled trades</v>
      </c>
      <c r="B197" s="11">
        <v>27.106265724183555</v>
      </c>
      <c r="C197" s="11">
        <v>26.52439000251432</v>
      </c>
      <c r="D197" s="11">
        <f t="shared" si="128"/>
        <v>-0.58187572166923474</v>
      </c>
      <c r="E197" s="11">
        <v>10.744998305101577</v>
      </c>
      <c r="F197" s="11">
        <f t="shared" ref="F197" si="135">SUM(D197:E197)</f>
        <v>10.163122583432342</v>
      </c>
      <c r="G197" s="200">
        <f t="shared" si="131"/>
        <v>2.2509566034068174E-2</v>
      </c>
    </row>
    <row r="198" spans="1:14" x14ac:dyDescent="0.2">
      <c r="A198" t="str">
        <f t="shared" si="127"/>
        <v>61 Caring personal service occupations</v>
      </c>
      <c r="B198" s="11">
        <v>68.920232661268244</v>
      </c>
      <c r="C198" s="11">
        <v>69.12792445180213</v>
      </c>
      <c r="D198" s="11">
        <f>C198-B198</f>
        <v>0.20769179053388598</v>
      </c>
      <c r="E198" s="11">
        <v>35.77266618287549</v>
      </c>
      <c r="F198" s="11">
        <f>SUM(D198:E198)</f>
        <v>35.980357973409376</v>
      </c>
      <c r="G198" s="200">
        <f t="shared" si="131"/>
        <v>2.8264161317044456E-2</v>
      </c>
    </row>
    <row r="199" spans="1:14" x14ac:dyDescent="0.2">
      <c r="A199" t="str">
        <f t="shared" si="127"/>
        <v>62 Leisure, travel and related personal service occupations</v>
      </c>
      <c r="B199" s="11">
        <v>20.273460696188501</v>
      </c>
      <c r="C199" s="11">
        <v>15.874396348030539</v>
      </c>
      <c r="D199" s="11">
        <f t="shared" ref="D199:D205" si="136">C199-B199</f>
        <v>-4.3990643481579621</v>
      </c>
      <c r="E199" s="11">
        <v>7.8905514518201452</v>
      </c>
      <c r="F199" s="11">
        <f t="shared" ref="F199:F200" si="137">SUM(D199:E199)</f>
        <v>3.4914871036621831</v>
      </c>
      <c r="G199" s="200">
        <f t="shared" si="131"/>
        <v>2.2157396400136253E-2</v>
      </c>
    </row>
    <row r="200" spans="1:14" x14ac:dyDescent="0.2">
      <c r="A200" t="str">
        <f t="shared" si="127"/>
        <v>63 Community and civil enforcement occupations</v>
      </c>
      <c r="B200" s="11">
        <v>0.84426465979646459</v>
      </c>
      <c r="C200" s="11">
        <v>0.3439358378768006</v>
      </c>
      <c r="D200" s="11">
        <f t="shared" si="136"/>
        <v>-0.50032882191966399</v>
      </c>
      <c r="E200" s="11">
        <v>0.1725362991071076</v>
      </c>
      <c r="F200" s="11">
        <f t="shared" si="137"/>
        <v>-0.32779252281255639</v>
      </c>
      <c r="G200" s="200">
        <f t="shared" si="131"/>
        <v>1.2473867007424699E-2</v>
      </c>
    </row>
    <row r="201" spans="1:14" x14ac:dyDescent="0.2">
      <c r="A201" t="str">
        <f t="shared" si="127"/>
        <v>71 Sales occupations</v>
      </c>
      <c r="B201" s="11">
        <v>61.990832186251168</v>
      </c>
      <c r="C201" s="11">
        <v>45.146687109617417</v>
      </c>
      <c r="D201" s="11">
        <f t="shared" si="136"/>
        <v>-16.844145076633751</v>
      </c>
      <c r="E201" s="11">
        <v>22.932791703357658</v>
      </c>
      <c r="F201" s="11">
        <f t="shared" ref="F201:F202" si="138">SUM(D201:E201)</f>
        <v>6.0886466267239072</v>
      </c>
      <c r="G201" s="200">
        <f t="shared" si="131"/>
        <v>2.1206107349667436E-2</v>
      </c>
    </row>
    <row r="202" spans="1:14" x14ac:dyDescent="0.2">
      <c r="A202" t="str">
        <f t="shared" si="127"/>
        <v>72 Customer service occupations</v>
      </c>
      <c r="B202" s="11">
        <v>15.981736575710697</v>
      </c>
      <c r="C202" s="11">
        <v>14.165114975945826</v>
      </c>
      <c r="D202" s="11">
        <f t="shared" si="136"/>
        <v>-1.8166215997648703</v>
      </c>
      <c r="E202" s="11">
        <v>6.2288608555565146</v>
      </c>
      <c r="F202" s="11">
        <f t="shared" si="138"/>
        <v>4.4122392557916443</v>
      </c>
      <c r="G202" s="200">
        <f t="shared" si="131"/>
        <v>2.218401429424488E-2</v>
      </c>
    </row>
    <row r="203" spans="1:14" x14ac:dyDescent="0.2">
      <c r="A203" t="str">
        <f t="shared" si="127"/>
        <v>81 Process, plant and machine operatives</v>
      </c>
      <c r="B203" s="11">
        <v>6.140433069829399</v>
      </c>
      <c r="C203" s="11">
        <v>5.1416398481132441</v>
      </c>
      <c r="D203" s="11">
        <f t="shared" si="136"/>
        <v>-0.99879322171615481</v>
      </c>
      <c r="E203" s="11">
        <v>2.1212542574813682</v>
      </c>
      <c r="F203" s="11">
        <f t="shared" ref="F203:F204" si="139">SUM(D203:E203)</f>
        <v>1.1224610357652134</v>
      </c>
      <c r="G203" s="200">
        <f t="shared" si="131"/>
        <v>1.9979203222941999E-2</v>
      </c>
    </row>
    <row r="204" spans="1:14" x14ac:dyDescent="0.2">
      <c r="A204" t="str">
        <f t="shared" si="127"/>
        <v>82 Transport and mobile machine drivers and operatives</v>
      </c>
      <c r="B204" s="11">
        <v>33.971665676052204</v>
      </c>
      <c r="C204" s="11">
        <v>27.479671530618766</v>
      </c>
      <c r="D204" s="11">
        <f t="shared" si="136"/>
        <v>-6.4919941454334378</v>
      </c>
      <c r="E204" s="11">
        <v>15.142315242721452</v>
      </c>
      <c r="F204" s="11">
        <f t="shared" si="139"/>
        <v>8.650321097288014</v>
      </c>
      <c r="G204" s="200">
        <f t="shared" si="131"/>
        <v>2.4878902342744702E-2</v>
      </c>
    </row>
    <row r="205" spans="1:14" x14ac:dyDescent="0.2">
      <c r="A205" t="str">
        <f t="shared" si="127"/>
        <v>91 Elementary trades and related occupations</v>
      </c>
      <c r="B205" s="11">
        <v>4.9856103843122925</v>
      </c>
      <c r="C205" s="11">
        <v>11.619273882351452</v>
      </c>
      <c r="D205" s="11">
        <f t="shared" si="136"/>
        <v>6.6336634980391596</v>
      </c>
      <c r="E205" s="11">
        <v>4.776083743180588</v>
      </c>
      <c r="F205" s="11">
        <f t="shared" ref="F205" si="140">SUM(D205:E205)</f>
        <v>11.409747241219748</v>
      </c>
      <c r="G205" s="200">
        <f t="shared" si="131"/>
        <v>4.581240900006156E-2</v>
      </c>
    </row>
    <row r="206" spans="1:14" x14ac:dyDescent="0.2">
      <c r="A206" t="str">
        <f t="shared" si="127"/>
        <v>92 Elementary administration and service occupations</v>
      </c>
      <c r="B206" s="11">
        <v>73.135433008948837</v>
      </c>
      <c r="C206" s="11">
        <v>50.573015841062485</v>
      </c>
      <c r="D206" s="11">
        <f t="shared" ref="D206" si="141">C206-B206</f>
        <v>-22.562417167886352</v>
      </c>
      <c r="E206" s="11">
        <v>28.33291099341583</v>
      </c>
      <c r="F206" s="11">
        <f t="shared" ref="F206" si="142">SUM(D206:E206)</f>
        <v>5.7704938255294778</v>
      </c>
      <c r="G206" s="200">
        <f t="shared" ref="G206:G207" si="143">IF(B206&gt;0,(1+(E206/B206))^(1/($C$6-$B$6))-1,0)</f>
        <v>2.2068920714070739E-2</v>
      </c>
    </row>
    <row r="207" spans="1:14" x14ac:dyDescent="0.2">
      <c r="A207" t="str">
        <f t="shared" si="127"/>
        <v>All occupations</v>
      </c>
      <c r="B207" s="11">
        <f>SUM(B181:B206)</f>
        <v>758.70175975513348</v>
      </c>
      <c r="C207" s="11">
        <f t="shared" ref="C207:F207" si="144">SUM(C181:C206)</f>
        <v>527.13595692668559</v>
      </c>
      <c r="D207" s="11">
        <f t="shared" si="144"/>
        <v>-231.56580282844772</v>
      </c>
      <c r="E207" s="11">
        <f t="shared" si="144"/>
        <v>271.68814057607568</v>
      </c>
      <c r="F207" s="11">
        <f t="shared" si="144"/>
        <v>40.122337747627938</v>
      </c>
      <c r="G207" s="200">
        <f t="shared" si="143"/>
        <v>2.0615203454791731E-2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38.633533318076658</v>
      </c>
      <c r="C210" s="11">
        <v>13.950471541001413</v>
      </c>
      <c r="D210" s="11">
        <f>C210-B210</f>
        <v>-24.683061777075245</v>
      </c>
      <c r="E210" s="11">
        <v>9.5348423009931427</v>
      </c>
      <c r="F210" s="11">
        <f>SUM(D210:E210)</f>
        <v>-15.148219476082103</v>
      </c>
      <c r="G210" s="200">
        <f>IF(B210&gt;0,(1+(E210/B210))^(1/($C$6-$B$6))-1,0)</f>
        <v>1.4814128072564658E-2</v>
      </c>
    </row>
    <row r="211" spans="1:7" x14ac:dyDescent="0.2">
      <c r="A211" t="str">
        <f t="shared" si="146"/>
        <v>12 Other managers and proprietors</v>
      </c>
      <c r="B211" s="11">
        <v>18.294933279244628</v>
      </c>
      <c r="C211" s="11">
        <v>10.023313607708605</v>
      </c>
      <c r="D211" s="11">
        <f t="shared" ref="D211:D226" si="147">C211-B211</f>
        <v>-8.2716196715360226</v>
      </c>
      <c r="E211" s="11">
        <v>6.6299417212621519</v>
      </c>
      <c r="F211" s="11">
        <f t="shared" ref="F211:F218" si="148">SUM(D211:E211)</f>
        <v>-1.6416779502738708</v>
      </c>
      <c r="G211" s="200">
        <f t="shared" ref="G211:G213" si="149">IF(B211&gt;0,(1+(E211/B211))^(1/($C$6-$B$6))-1,0)</f>
        <v>2.083012392306105E-2</v>
      </c>
    </row>
    <row r="212" spans="1:7" x14ac:dyDescent="0.2">
      <c r="A212" t="str">
        <f t="shared" si="146"/>
        <v>21 Science, research, engineering and technology professionals</v>
      </c>
      <c r="B212" s="11">
        <v>18.307465937885091</v>
      </c>
      <c r="C212" s="11">
        <v>11.571405644407132</v>
      </c>
      <c r="D212" s="11">
        <f t="shared" si="147"/>
        <v>-6.7360602934779585</v>
      </c>
      <c r="E212" s="11">
        <v>4.9634069729916943</v>
      </c>
      <c r="F212" s="11">
        <f t="shared" si="148"/>
        <v>-1.7726533204862642</v>
      </c>
      <c r="G212" s="200">
        <f t="shared" si="149"/>
        <v>1.6121473458324376E-2</v>
      </c>
    </row>
    <row r="213" spans="1:7" x14ac:dyDescent="0.2">
      <c r="A213" t="str">
        <f t="shared" si="146"/>
        <v>22 Health professionals</v>
      </c>
      <c r="B213" s="11">
        <v>11.833955146991965</v>
      </c>
      <c r="C213" s="11">
        <v>6.7829519827731657</v>
      </c>
      <c r="D213" s="11">
        <f t="shared" si="147"/>
        <v>-5.0510031642187991</v>
      </c>
      <c r="E213" s="11">
        <v>4.0425012138168555</v>
      </c>
      <c r="F213" s="11">
        <f t="shared" si="148"/>
        <v>-1.0085019504019437</v>
      </c>
      <c r="G213" s="200">
        <f t="shared" si="149"/>
        <v>1.9784117159177717E-2</v>
      </c>
    </row>
    <row r="214" spans="1:7" x14ac:dyDescent="0.2">
      <c r="A214" t="str">
        <f t="shared" si="146"/>
        <v>23 Teaching and other educational professionals</v>
      </c>
      <c r="B214" s="11">
        <v>6.8080381472739386</v>
      </c>
      <c r="C214" s="11">
        <v>6.58884027597942</v>
      </c>
      <c r="D214" s="11">
        <f t="shared" si="147"/>
        <v>-0.21919787129451862</v>
      </c>
      <c r="E214" s="11">
        <v>2.7623594769581823</v>
      </c>
      <c r="F214" s="11">
        <f t="shared" si="148"/>
        <v>2.5431616056636637</v>
      </c>
      <c r="G214" s="200">
        <f>IF(B214&gt;0,(1+(E214/B214))^(1/($C$6-$B$6))-1,0)</f>
        <v>2.2964431217612491E-2</v>
      </c>
    </row>
    <row r="215" spans="1:7" x14ac:dyDescent="0.2">
      <c r="A215" t="str">
        <f t="shared" si="146"/>
        <v>24 Business, media and public service professionals</v>
      </c>
      <c r="B215" s="11">
        <v>29.06554961418653</v>
      </c>
      <c r="C215" s="11">
        <v>13.920317102339894</v>
      </c>
      <c r="D215" s="11">
        <f t="shared" si="147"/>
        <v>-15.145232511846636</v>
      </c>
      <c r="E215" s="11">
        <v>7.5772397900645068</v>
      </c>
      <c r="F215" s="11">
        <f t="shared" si="148"/>
        <v>-7.5679927217821295</v>
      </c>
      <c r="G215" s="200">
        <f t="shared" ref="G215:G234" si="150">IF(B215&gt;0,(1+(E215/B215))^(1/($C$6-$B$6))-1,0)</f>
        <v>1.5564081802130314E-2</v>
      </c>
    </row>
    <row r="216" spans="1:7" x14ac:dyDescent="0.2">
      <c r="A216" t="str">
        <f t="shared" si="146"/>
        <v>31 Science, engineering and technology associate professionals</v>
      </c>
      <c r="B216" s="11">
        <v>7.8937668420373042</v>
      </c>
      <c r="C216" s="11">
        <v>5.9151301130219505</v>
      </c>
      <c r="D216" s="11">
        <f t="shared" si="147"/>
        <v>-1.9786367290153537</v>
      </c>
      <c r="E216" s="11">
        <v>2.3359749168405042</v>
      </c>
      <c r="F216" s="11">
        <f t="shared" si="148"/>
        <v>0.35733818782515048</v>
      </c>
      <c r="G216" s="200">
        <f t="shared" si="150"/>
        <v>1.7431919345437308E-2</v>
      </c>
    </row>
    <row r="217" spans="1:7" x14ac:dyDescent="0.2">
      <c r="A217" t="str">
        <f t="shared" si="146"/>
        <v>32 Health and social care associate professionals</v>
      </c>
      <c r="B217" s="11">
        <v>7.9811134299383708</v>
      </c>
      <c r="C217" s="11">
        <v>8.3211403152593331</v>
      </c>
      <c r="D217" s="11">
        <f t="shared" si="147"/>
        <v>0.34002688532096226</v>
      </c>
      <c r="E217" s="11">
        <v>4.8085011982300561</v>
      </c>
      <c r="F217" s="11">
        <f t="shared" si="148"/>
        <v>5.1485280835510183</v>
      </c>
      <c r="G217" s="200">
        <f t="shared" si="150"/>
        <v>3.1936399747742872E-2</v>
      </c>
    </row>
    <row r="218" spans="1:7" x14ac:dyDescent="0.2">
      <c r="A218" t="str">
        <f t="shared" si="146"/>
        <v>33 Protective service occupations</v>
      </c>
      <c r="B218" s="11">
        <v>10.866162165478958</v>
      </c>
      <c r="C218" s="11">
        <v>2.9093728257720231</v>
      </c>
      <c r="D218" s="11">
        <f t="shared" si="147"/>
        <v>-7.9567893397069351</v>
      </c>
      <c r="E218" s="11">
        <v>1.4962278930157618</v>
      </c>
      <c r="F218" s="11">
        <f t="shared" si="148"/>
        <v>-6.4605614466911732</v>
      </c>
      <c r="G218" s="200">
        <f t="shared" si="150"/>
        <v>8.6374380252500771E-3</v>
      </c>
    </row>
    <row r="219" spans="1:7" x14ac:dyDescent="0.2">
      <c r="A219" t="str">
        <f t="shared" si="146"/>
        <v>34 Culture, media and sports occupations</v>
      </c>
      <c r="B219" s="11">
        <v>9.473576309579105</v>
      </c>
      <c r="C219" s="11">
        <v>2.3904204308049413</v>
      </c>
      <c r="D219" s="11">
        <f t="shared" si="147"/>
        <v>-7.0831558787741642</v>
      </c>
      <c r="E219" s="11">
        <v>1.6063189167244274</v>
      </c>
      <c r="F219" s="11">
        <f t="shared" ref="F219:F220" si="151">SUM(D219:E219)</f>
        <v>-5.4768369620497364</v>
      </c>
      <c r="G219" s="200">
        <f t="shared" si="150"/>
        <v>1.0496421160731684E-2</v>
      </c>
    </row>
    <row r="220" spans="1:7" x14ac:dyDescent="0.2">
      <c r="A220" t="str">
        <f t="shared" si="146"/>
        <v>35 Business and public service associate professionals</v>
      </c>
      <c r="B220" s="11">
        <v>43.975188546249917</v>
      </c>
      <c r="C220" s="11">
        <v>22.279048485657096</v>
      </c>
      <c r="D220" s="11">
        <f t="shared" si="147"/>
        <v>-21.696140060592821</v>
      </c>
      <c r="E220" s="11">
        <v>10.999289868356907</v>
      </c>
      <c r="F220" s="11">
        <f t="shared" si="151"/>
        <v>-10.696850192235914</v>
      </c>
      <c r="G220" s="200">
        <f t="shared" si="150"/>
        <v>1.4994199840592026E-2</v>
      </c>
    </row>
    <row r="221" spans="1:7" x14ac:dyDescent="0.2">
      <c r="A221" t="str">
        <f t="shared" si="146"/>
        <v>41 Administrative occupations</v>
      </c>
      <c r="B221" s="11">
        <v>56.513068447745326</v>
      </c>
      <c r="C221" s="11">
        <v>21.314828220230723</v>
      </c>
      <c r="D221" s="11">
        <f t="shared" si="147"/>
        <v>-35.198240227514603</v>
      </c>
      <c r="E221" s="11">
        <v>14.506406970100253</v>
      </c>
      <c r="F221" s="11">
        <f t="shared" ref="F221:F224" si="152">SUM(D221:E221)</f>
        <v>-20.691833257414352</v>
      </c>
      <c r="G221" s="200">
        <f t="shared" si="150"/>
        <v>1.5348749097129799E-2</v>
      </c>
    </row>
    <row r="222" spans="1:7" x14ac:dyDescent="0.2">
      <c r="A222" t="str">
        <f t="shared" si="146"/>
        <v>42 Secretarial and related occupations</v>
      </c>
      <c r="B222" s="11">
        <v>12.075106565986543</v>
      </c>
      <c r="C222" s="11">
        <v>0.45966138132586148</v>
      </c>
      <c r="D222" s="11">
        <f t="shared" si="147"/>
        <v>-11.615445184660681</v>
      </c>
      <c r="E222" s="11">
        <v>1.8351510597373719</v>
      </c>
      <c r="F222" s="11">
        <f t="shared" si="152"/>
        <v>-9.7802941249233086</v>
      </c>
      <c r="G222" s="200">
        <f t="shared" si="150"/>
        <v>9.4766552636063039E-3</v>
      </c>
    </row>
    <row r="223" spans="1:7" x14ac:dyDescent="0.2">
      <c r="A223" t="str">
        <f t="shared" si="146"/>
        <v>51 Skilled agricultural and related trades</v>
      </c>
      <c r="B223" s="11">
        <v>4.330571298715113</v>
      </c>
      <c r="C223" s="11">
        <v>4.2638652187512145</v>
      </c>
      <c r="D223" s="11">
        <f t="shared" si="147"/>
        <v>-6.6706079963898546E-2</v>
      </c>
      <c r="E223" s="11">
        <v>2.4056968381045212</v>
      </c>
      <c r="F223" s="11">
        <f t="shared" si="152"/>
        <v>2.3389907581406226</v>
      </c>
      <c r="G223" s="200">
        <f t="shared" si="150"/>
        <v>2.9891826572341351E-2</v>
      </c>
    </row>
    <row r="224" spans="1:7" x14ac:dyDescent="0.2">
      <c r="A224" t="str">
        <f t="shared" si="146"/>
        <v>52 Skilled metal, electrical and electronic trades</v>
      </c>
      <c r="B224" s="11">
        <v>21.205785360567571</v>
      </c>
      <c r="C224" s="11">
        <v>14.070967011518423</v>
      </c>
      <c r="D224" s="11">
        <f t="shared" si="147"/>
        <v>-7.1348183490491479</v>
      </c>
      <c r="E224" s="11">
        <v>6.1401759218507159</v>
      </c>
      <c r="F224" s="11">
        <f t="shared" si="152"/>
        <v>-0.99464242719843199</v>
      </c>
      <c r="G224" s="200">
        <f t="shared" si="150"/>
        <v>1.7097504818653908E-2</v>
      </c>
    </row>
    <row r="225" spans="1:7" x14ac:dyDescent="0.2">
      <c r="A225" t="str">
        <f t="shared" si="146"/>
        <v>53 Skilled construction and building trades</v>
      </c>
      <c r="B225" s="11">
        <v>30.486324972136384</v>
      </c>
      <c r="C225" s="11">
        <v>41.38226516042559</v>
      </c>
      <c r="D225" s="11">
        <f t="shared" si="147"/>
        <v>10.895940188289206</v>
      </c>
      <c r="E225" s="11">
        <v>15.382237088297181</v>
      </c>
      <c r="F225" s="11">
        <f t="shared" ref="F225" si="153">SUM(D225:E225)</f>
        <v>26.278177276586387</v>
      </c>
      <c r="G225" s="200">
        <f t="shared" si="150"/>
        <v>2.7607668984500844E-2</v>
      </c>
    </row>
    <row r="226" spans="1:7" x14ac:dyDescent="0.2">
      <c r="A226" t="str">
        <f t="shared" si="146"/>
        <v>54 Textiles, printing and other skilled trades</v>
      </c>
      <c r="B226" s="11">
        <v>18.391323577046688</v>
      </c>
      <c r="C226" s="11">
        <v>10.090642425862752</v>
      </c>
      <c r="D226" s="11">
        <f t="shared" si="147"/>
        <v>-8.3006811511839356</v>
      </c>
      <c r="E226" s="11">
        <v>4.8012479173409597</v>
      </c>
      <c r="F226" s="11">
        <f t="shared" ref="F226" si="154">SUM(D226:E226)</f>
        <v>-3.4994332338429759</v>
      </c>
      <c r="G226" s="200">
        <f t="shared" si="150"/>
        <v>1.5583714090099621E-2</v>
      </c>
    </row>
    <row r="227" spans="1:7" x14ac:dyDescent="0.2">
      <c r="A227" t="str">
        <f t="shared" si="146"/>
        <v>61 Caring personal service occupations</v>
      </c>
      <c r="B227" s="11">
        <v>44.010639065288487</v>
      </c>
      <c r="C227" s="11">
        <v>28.34781548240969</v>
      </c>
      <c r="D227" s="11">
        <f>C227-B227</f>
        <v>-15.662823582878797</v>
      </c>
      <c r="E227" s="11">
        <v>16.039259198520764</v>
      </c>
      <c r="F227" s="11">
        <f>SUM(D227:E227)</f>
        <v>0.37643561564196659</v>
      </c>
      <c r="G227" s="200">
        <f t="shared" si="150"/>
        <v>2.0932368815456126E-2</v>
      </c>
    </row>
    <row r="228" spans="1:7" x14ac:dyDescent="0.2">
      <c r="A228" t="str">
        <f t="shared" si="146"/>
        <v>62 Leisure, travel and related personal service occupations</v>
      </c>
      <c r="B228" s="11">
        <v>17.114419192754408</v>
      </c>
      <c r="C228" s="11">
        <v>9.951195678809988</v>
      </c>
      <c r="D228" s="11">
        <f t="shared" ref="D228:D234" si="155">C228-B228</f>
        <v>-7.1632235139444198</v>
      </c>
      <c r="E228" s="11">
        <v>5.5316267639238283</v>
      </c>
      <c r="F228" s="11">
        <f t="shared" ref="F228:F229" si="156">SUM(D228:E228)</f>
        <v>-1.6315967500205915</v>
      </c>
      <c r="G228" s="200">
        <f t="shared" si="150"/>
        <v>1.884632028927502E-2</v>
      </c>
    </row>
    <row r="229" spans="1:7" x14ac:dyDescent="0.2">
      <c r="A229" t="str">
        <f t="shared" si="146"/>
        <v>63 Community and civil enforcement occupations</v>
      </c>
      <c r="B229" s="11">
        <v>1.1475037664575922</v>
      </c>
      <c r="C229" s="11">
        <v>0.59831910002742161</v>
      </c>
      <c r="D229" s="11">
        <f t="shared" si="155"/>
        <v>-0.54918466643017061</v>
      </c>
      <c r="E229" s="11">
        <v>0.2796403176220752</v>
      </c>
      <c r="F229" s="11">
        <f t="shared" si="156"/>
        <v>-0.26954434880809541</v>
      </c>
      <c r="G229" s="200">
        <f t="shared" si="150"/>
        <v>1.464529720585861E-2</v>
      </c>
    </row>
    <row r="230" spans="1:7" x14ac:dyDescent="0.2">
      <c r="A230" t="str">
        <f t="shared" si="146"/>
        <v>71 Sales occupations</v>
      </c>
      <c r="B230" s="11">
        <v>46.939311546366419</v>
      </c>
      <c r="C230" s="11">
        <v>29.700218939398226</v>
      </c>
      <c r="D230" s="11">
        <f t="shared" si="155"/>
        <v>-17.239092606968192</v>
      </c>
      <c r="E230" s="11">
        <v>15.454029615304181</v>
      </c>
      <c r="F230" s="11">
        <f t="shared" ref="F230:F231" si="157">SUM(D230:E230)</f>
        <v>-1.7850629916640113</v>
      </c>
      <c r="G230" s="200">
        <f t="shared" si="150"/>
        <v>1.9154676935754678E-2</v>
      </c>
    </row>
    <row r="231" spans="1:7" x14ac:dyDescent="0.2">
      <c r="A231" t="str">
        <f t="shared" si="146"/>
        <v>72 Customer service occupations</v>
      </c>
      <c r="B231" s="11">
        <v>15.642008815595414</v>
      </c>
      <c r="C231" s="11">
        <v>12.480450802794401</v>
      </c>
      <c r="D231" s="11">
        <f t="shared" si="155"/>
        <v>-3.161558012801013</v>
      </c>
      <c r="E231" s="11">
        <v>6.3365786023056678</v>
      </c>
      <c r="F231" s="11">
        <f t="shared" si="157"/>
        <v>3.1750205895046548</v>
      </c>
      <c r="G231" s="200">
        <f t="shared" si="150"/>
        <v>2.2932907579124473E-2</v>
      </c>
    </row>
    <row r="232" spans="1:7" x14ac:dyDescent="0.2">
      <c r="A232" t="str">
        <f t="shared" si="146"/>
        <v>81 Process, plant and machine operatives</v>
      </c>
      <c r="B232" s="11">
        <v>6.7879682390611897</v>
      </c>
      <c r="C232" s="11">
        <v>6.2068643677522752</v>
      </c>
      <c r="D232" s="11">
        <f t="shared" si="155"/>
        <v>-0.5811038713089145</v>
      </c>
      <c r="E232" s="11">
        <v>2.4774534656637912</v>
      </c>
      <c r="F232" s="11">
        <f t="shared" ref="F232:F233" si="158">SUM(D232:E232)</f>
        <v>1.8963495943548767</v>
      </c>
      <c r="G232" s="200">
        <f t="shared" si="150"/>
        <v>2.0959134848782757E-2</v>
      </c>
    </row>
    <row r="233" spans="1:7" x14ac:dyDescent="0.2">
      <c r="A233" t="str">
        <f t="shared" si="146"/>
        <v>82 Transport and mobile machine drivers and operatives</v>
      </c>
      <c r="B233" s="11">
        <v>41.356604444002528</v>
      </c>
      <c r="C233" s="11">
        <v>40.221895798858725</v>
      </c>
      <c r="D233" s="11">
        <f t="shared" si="155"/>
        <v>-1.1347086451438031</v>
      </c>
      <c r="E233" s="11">
        <v>20.833638640040867</v>
      </c>
      <c r="F233" s="11">
        <f t="shared" si="158"/>
        <v>19.698929994897064</v>
      </c>
      <c r="G233" s="200">
        <f t="shared" si="150"/>
        <v>2.7570967338816921E-2</v>
      </c>
    </row>
    <row r="234" spans="1:7" x14ac:dyDescent="0.2">
      <c r="A234" t="str">
        <f t="shared" si="146"/>
        <v>91 Elementary trades and related occupations</v>
      </c>
      <c r="B234" s="11">
        <v>8.1726277547563111</v>
      </c>
      <c r="C234" s="11">
        <v>14.574803216721367</v>
      </c>
      <c r="D234" s="11">
        <f t="shared" si="155"/>
        <v>6.4021754619650562</v>
      </c>
      <c r="E234" s="11">
        <v>5.2077627804890536</v>
      </c>
      <c r="F234" s="11">
        <f t="shared" ref="F234" si="159">SUM(D234:E234)</f>
        <v>11.60993824245411</v>
      </c>
      <c r="G234" s="200">
        <f t="shared" si="150"/>
        <v>3.3412724499790381E-2</v>
      </c>
    </row>
    <row r="235" spans="1:7" x14ac:dyDescent="0.2">
      <c r="A235" t="str">
        <f t="shared" si="146"/>
        <v>92 Elementary administration and service occupations</v>
      </c>
      <c r="B235" s="11">
        <v>103.21465397381823</v>
      </c>
      <c r="C235" s="11">
        <v>72.866284885501443</v>
      </c>
      <c r="D235" s="11">
        <f t="shared" ref="D235" si="160">C235-B235</f>
        <v>-30.348369088316787</v>
      </c>
      <c r="E235" s="11">
        <v>38.539352819142778</v>
      </c>
      <c r="F235" s="11">
        <f t="shared" ref="F235" si="161">SUM(D235:E235)</f>
        <v>8.190983730825991</v>
      </c>
      <c r="G235" s="200">
        <f t="shared" ref="G235:G236" si="162">IF(B235&gt;0,(1+(E235/B235))^(1/($C$6-$B$6))-1,0)</f>
        <v>2.1377450563942579E-2</v>
      </c>
    </row>
    <row r="236" spans="1:7" x14ac:dyDescent="0.2">
      <c r="A236" t="str">
        <f t="shared" si="146"/>
        <v>All occupations</v>
      </c>
      <c r="B236" s="11">
        <f>SUM(B210:B235)</f>
        <v>630.52119975724065</v>
      </c>
      <c r="C236" s="11">
        <f t="shared" ref="C236:F236" si="163">SUM(C210:C235)</f>
        <v>411.1824900151131</v>
      </c>
      <c r="D236" s="11">
        <f t="shared" si="163"/>
        <v>-219.33870974212758</v>
      </c>
      <c r="E236" s="11">
        <f t="shared" si="163"/>
        <v>212.52686226769822</v>
      </c>
      <c r="F236" s="11">
        <f t="shared" si="163"/>
        <v>-6.8118474744293955</v>
      </c>
      <c r="G236" s="200">
        <f t="shared" si="162"/>
        <v>1.9553866733159175E-2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36.397471170804607</v>
      </c>
      <c r="C239" s="11">
        <v>18.402235350512651</v>
      </c>
      <c r="D239" s="11">
        <f>C239-B239</f>
        <v>-17.995235820291956</v>
      </c>
      <c r="E239" s="11">
        <v>10.127348095321036</v>
      </c>
      <c r="F239" s="11">
        <f>SUM(D239:E239)</f>
        <v>-7.8678877249709203</v>
      </c>
      <c r="G239" s="200">
        <f>IF(B239&gt;0,(1+(E239/B239))^(1/($C$6-$B$6))-1,0)</f>
        <v>1.6500427449560595E-2</v>
      </c>
    </row>
    <row r="240" spans="1:7" x14ac:dyDescent="0.2">
      <c r="A240" t="str">
        <f t="shared" si="165"/>
        <v>12 Other managers and proprietors</v>
      </c>
      <c r="B240" s="11">
        <v>17.079080837342122</v>
      </c>
      <c r="C240" s="11">
        <v>8.6014840362153073</v>
      </c>
      <c r="D240" s="11">
        <f t="shared" ref="D240:D255" si="166">C240-B240</f>
        <v>-8.4775968011268148</v>
      </c>
      <c r="E240" s="11">
        <v>5.2718730618058993</v>
      </c>
      <c r="F240" s="11">
        <f t="shared" ref="F240:F247" si="167">SUM(D240:E240)</f>
        <v>-3.2057237393209155</v>
      </c>
      <c r="G240" s="200">
        <f t="shared" ref="G240:G242" si="168">IF(B240&gt;0,(1+(E240/B240))^(1/($C$6-$B$6))-1,0)</f>
        <v>1.8096093996698981E-2</v>
      </c>
    </row>
    <row r="241" spans="1:7" x14ac:dyDescent="0.2">
      <c r="A241" t="str">
        <f t="shared" si="165"/>
        <v>21 Science, research, engineering and technology professionals</v>
      </c>
      <c r="B241" s="11">
        <v>14.834060257353103</v>
      </c>
      <c r="C241" s="11">
        <v>5.7277694676364455</v>
      </c>
      <c r="D241" s="11">
        <f t="shared" si="166"/>
        <v>-9.1062907897166578</v>
      </c>
      <c r="E241" s="11">
        <v>2.9782945132916314</v>
      </c>
      <c r="F241" s="11">
        <f t="shared" si="167"/>
        <v>-6.1279962764250264</v>
      </c>
      <c r="G241" s="200">
        <f t="shared" si="168"/>
        <v>1.2272456030051337E-2</v>
      </c>
    </row>
    <row r="242" spans="1:7" x14ac:dyDescent="0.2">
      <c r="A242" t="str">
        <f t="shared" si="165"/>
        <v>22 Health professionals</v>
      </c>
      <c r="B242" s="11">
        <v>8.90965077385348</v>
      </c>
      <c r="C242" s="11">
        <v>4.8511651963222917</v>
      </c>
      <c r="D242" s="11">
        <f t="shared" si="166"/>
        <v>-4.0584855775311883</v>
      </c>
      <c r="E242" s="11">
        <v>2.7620852915058869</v>
      </c>
      <c r="F242" s="11">
        <f t="shared" si="167"/>
        <v>-1.2964002860253014</v>
      </c>
      <c r="G242" s="200">
        <f t="shared" si="168"/>
        <v>1.8165362455620615E-2</v>
      </c>
    </row>
    <row r="243" spans="1:7" x14ac:dyDescent="0.2">
      <c r="A243" t="str">
        <f t="shared" si="165"/>
        <v>23 Teaching and other educational professionals</v>
      </c>
      <c r="B243" s="11">
        <v>5.5868543929187489</v>
      </c>
      <c r="C243" s="11">
        <v>4.2276923685713097</v>
      </c>
      <c r="D243" s="11">
        <f t="shared" si="166"/>
        <v>-1.3591620243474392</v>
      </c>
      <c r="E243" s="11">
        <v>1.8246616146770103</v>
      </c>
      <c r="F243" s="11">
        <f t="shared" si="167"/>
        <v>0.46549959032957111</v>
      </c>
      <c r="G243" s="200">
        <f>IF(B243&gt;0,(1+(E243/B243))^(1/($C$6-$B$6))-1,0)</f>
        <v>1.9019856143519975E-2</v>
      </c>
    </row>
    <row r="244" spans="1:7" x14ac:dyDescent="0.2">
      <c r="A244" t="str">
        <f t="shared" si="165"/>
        <v>24 Business, media and public service professionals</v>
      </c>
      <c r="B244" s="11">
        <v>22.197429306661856</v>
      </c>
      <c r="C244" s="11">
        <v>7.5534324344525672</v>
      </c>
      <c r="D244" s="11">
        <f t="shared" si="166"/>
        <v>-14.643996872209289</v>
      </c>
      <c r="E244" s="11">
        <v>4.6297835462460251</v>
      </c>
      <c r="F244" s="11">
        <f t="shared" si="167"/>
        <v>-10.014213325963265</v>
      </c>
      <c r="G244" s="200">
        <f t="shared" ref="G244:G263" si="169">IF(B244&gt;0,(1+(E244/B244))^(1/($C$6-$B$6))-1,0)</f>
        <v>1.2709439878679563E-2</v>
      </c>
    </row>
    <row r="245" spans="1:7" x14ac:dyDescent="0.2">
      <c r="A245" t="str">
        <f t="shared" si="165"/>
        <v>31 Science, engineering and technology associate professionals</v>
      </c>
      <c r="B245" s="11">
        <v>7.6802460240256325</v>
      </c>
      <c r="C245" s="11">
        <v>3.4806108807239751</v>
      </c>
      <c r="D245" s="11">
        <f t="shared" si="166"/>
        <v>-4.1996351433016574</v>
      </c>
      <c r="E245" s="11">
        <v>1.6280609468772702</v>
      </c>
      <c r="F245" s="11">
        <f t="shared" si="167"/>
        <v>-2.571574196424387</v>
      </c>
      <c r="G245" s="200">
        <f>IF(B245&gt;0,(1+(E245/B245))^(1/($C$6-$B$6))-1,0)</f>
        <v>1.2899533219789872E-2</v>
      </c>
    </row>
    <row r="246" spans="1:7" x14ac:dyDescent="0.2">
      <c r="A246" t="str">
        <f t="shared" si="165"/>
        <v>32 Health and social care associate professionals</v>
      </c>
      <c r="B246" s="11">
        <v>4.1897878648105396</v>
      </c>
      <c r="C246" s="11">
        <v>3.8757100990086655</v>
      </c>
      <c r="D246" s="11">
        <f t="shared" si="166"/>
        <v>-0.31407776580187408</v>
      </c>
      <c r="E246" s="11">
        <v>2.016274428111128</v>
      </c>
      <c r="F246" s="11">
        <f t="shared" si="167"/>
        <v>1.7021966623092539</v>
      </c>
      <c r="G246" s="200">
        <f t="shared" si="169"/>
        <v>2.6537785313616169E-2</v>
      </c>
    </row>
    <row r="247" spans="1:7" x14ac:dyDescent="0.2">
      <c r="A247" t="str">
        <f t="shared" si="165"/>
        <v>33 Protective service occupations</v>
      </c>
      <c r="B247" s="11">
        <v>7.8806302554527266</v>
      </c>
      <c r="C247" s="11">
        <v>5.5762523535602613</v>
      </c>
      <c r="D247" s="11">
        <f t="shared" si="166"/>
        <v>-2.3043779018924653</v>
      </c>
      <c r="E247" s="11">
        <v>2.059054865169645</v>
      </c>
      <c r="F247" s="11">
        <f t="shared" si="167"/>
        <v>-0.2453230367228203</v>
      </c>
      <c r="G247" s="200">
        <f t="shared" si="169"/>
        <v>1.559552440333789E-2</v>
      </c>
    </row>
    <row r="248" spans="1:7" x14ac:dyDescent="0.2">
      <c r="A248" t="str">
        <f t="shared" si="165"/>
        <v>34 Culture, media and sports occupations</v>
      </c>
      <c r="B248" s="11">
        <v>9.6644550224655124</v>
      </c>
      <c r="C248" s="11">
        <v>3.7365955740775458</v>
      </c>
      <c r="D248" s="11">
        <f t="shared" si="166"/>
        <v>-5.9278594483879665</v>
      </c>
      <c r="E248" s="11">
        <v>1.7972549289105271</v>
      </c>
      <c r="F248" s="11">
        <f t="shared" ref="F248:F249" si="170">SUM(D248:E248)</f>
        <v>-4.1306045194774397</v>
      </c>
      <c r="G248" s="200">
        <f t="shared" si="169"/>
        <v>1.1435368686698588E-2</v>
      </c>
    </row>
    <row r="249" spans="1:7" x14ac:dyDescent="0.2">
      <c r="A249" t="str">
        <f t="shared" si="165"/>
        <v>35 Business and public service associate professionals</v>
      </c>
      <c r="B249" s="11">
        <v>33.041724461245778</v>
      </c>
      <c r="C249" s="11">
        <v>13.154160202225631</v>
      </c>
      <c r="D249" s="11">
        <f t="shared" si="166"/>
        <v>-19.887564259020145</v>
      </c>
      <c r="E249" s="11">
        <v>7.047286562822153</v>
      </c>
      <c r="F249" s="11">
        <f t="shared" si="170"/>
        <v>-12.840277696197992</v>
      </c>
      <c r="G249" s="200">
        <f t="shared" si="169"/>
        <v>1.297215895761572E-2</v>
      </c>
    </row>
    <row r="250" spans="1:7" x14ac:dyDescent="0.2">
      <c r="A250" t="str">
        <f t="shared" si="165"/>
        <v>41 Administrative occupations</v>
      </c>
      <c r="B250" s="11">
        <v>40.107858789816262</v>
      </c>
      <c r="C250" s="11">
        <v>5.0644879166591563</v>
      </c>
      <c r="D250" s="11">
        <f t="shared" si="166"/>
        <v>-35.043370873157109</v>
      </c>
      <c r="E250" s="11">
        <v>6.2145164792009941</v>
      </c>
      <c r="F250" s="11">
        <f t="shared" ref="F250:F253" si="171">SUM(D250:E250)</f>
        <v>-28.828854393956114</v>
      </c>
      <c r="G250" s="200">
        <f t="shared" si="169"/>
        <v>9.6497828888113535E-3</v>
      </c>
    </row>
    <row r="251" spans="1:7" x14ac:dyDescent="0.2">
      <c r="A251" t="str">
        <f t="shared" si="165"/>
        <v>42 Secretarial and related occupations</v>
      </c>
      <c r="B251" s="11">
        <v>17.508589359208965</v>
      </c>
      <c r="C251" s="11">
        <v>0.72575634372202757</v>
      </c>
      <c r="D251" s="11">
        <f t="shared" si="166"/>
        <v>-16.782833015486936</v>
      </c>
      <c r="E251" s="11">
        <v>2.426599137376543</v>
      </c>
      <c r="F251" s="11">
        <f t="shared" si="171"/>
        <v>-14.356233878110393</v>
      </c>
      <c r="G251" s="200">
        <f t="shared" si="169"/>
        <v>8.6905356897584163E-3</v>
      </c>
    </row>
    <row r="252" spans="1:7" x14ac:dyDescent="0.2">
      <c r="A252" t="str">
        <f t="shared" si="165"/>
        <v>51 Skilled agricultural and related trades</v>
      </c>
      <c r="B252" s="11">
        <v>4.47587223892348</v>
      </c>
      <c r="C252" s="11">
        <v>5.5949952274203358</v>
      </c>
      <c r="D252" s="11">
        <f t="shared" si="166"/>
        <v>1.1191229884968559</v>
      </c>
      <c r="E252" s="11">
        <v>2.202346757731005</v>
      </c>
      <c r="F252" s="11">
        <f t="shared" si="171"/>
        <v>3.3214697462278608</v>
      </c>
      <c r="G252" s="200">
        <f t="shared" si="169"/>
        <v>2.7035680248243654E-2</v>
      </c>
    </row>
    <row r="253" spans="1:7" x14ac:dyDescent="0.2">
      <c r="A253" t="str">
        <f t="shared" si="165"/>
        <v>52 Skilled metal, electrical and electronic trades</v>
      </c>
      <c r="B253" s="11">
        <v>11.969618310823426</v>
      </c>
      <c r="C253" s="11">
        <v>5.7230759045536708</v>
      </c>
      <c r="D253" s="11">
        <f t="shared" si="166"/>
        <v>-6.2465424062697554</v>
      </c>
      <c r="E253" s="11">
        <v>2.9816146837195951</v>
      </c>
      <c r="F253" s="11">
        <f t="shared" si="171"/>
        <v>-3.2649277225501603</v>
      </c>
      <c r="G253" s="200">
        <f t="shared" si="169"/>
        <v>1.4938624918609422E-2</v>
      </c>
    </row>
    <row r="254" spans="1:7" x14ac:dyDescent="0.2">
      <c r="A254" t="str">
        <f t="shared" si="165"/>
        <v>53 Skilled construction and building trades</v>
      </c>
      <c r="B254" s="11">
        <v>17.972486720462836</v>
      </c>
      <c r="C254" s="11">
        <v>25.468800212272068</v>
      </c>
      <c r="D254" s="11">
        <f t="shared" si="166"/>
        <v>7.4963134918092322</v>
      </c>
      <c r="E254" s="11">
        <v>7.9359646166975342</v>
      </c>
      <c r="F254" s="11">
        <f t="shared" ref="F254" si="172">SUM(D254:E254)</f>
        <v>15.432278108506766</v>
      </c>
      <c r="G254" s="200">
        <f t="shared" si="169"/>
        <v>2.4681476773829258E-2</v>
      </c>
    </row>
    <row r="255" spans="1:7" x14ac:dyDescent="0.2">
      <c r="A255" t="str">
        <f t="shared" si="165"/>
        <v>54 Textiles, printing and other skilled trades</v>
      </c>
      <c r="B255" s="11">
        <v>25.6375840712372</v>
      </c>
      <c r="C255" s="11">
        <v>23.399268674871607</v>
      </c>
      <c r="D255" s="11">
        <f t="shared" si="166"/>
        <v>-2.2383153963655928</v>
      </c>
      <c r="E255" s="11">
        <v>8.4214239811939482</v>
      </c>
      <c r="F255" s="11">
        <f t="shared" ref="F255" si="173">SUM(D255:E255)</f>
        <v>6.1831085848283553</v>
      </c>
      <c r="G255" s="200">
        <f t="shared" si="169"/>
        <v>1.9116093473440898E-2</v>
      </c>
    </row>
    <row r="256" spans="1:7" x14ac:dyDescent="0.2">
      <c r="A256" t="str">
        <f t="shared" si="165"/>
        <v>61 Caring personal service occupations</v>
      </c>
      <c r="B256" s="11">
        <v>11.291859816050978</v>
      </c>
      <c r="C256" s="11">
        <v>9.0897464837152455</v>
      </c>
      <c r="D256" s="11">
        <f>C256-B256</f>
        <v>-2.2021133323357329</v>
      </c>
      <c r="E256" s="11">
        <v>2.7055427141486126</v>
      </c>
      <c r="F256" s="11">
        <f>SUM(D256:E256)</f>
        <v>0.50342938181287966</v>
      </c>
      <c r="G256" s="200">
        <f t="shared" si="169"/>
        <v>1.4422324651371721E-2</v>
      </c>
    </row>
    <row r="257" spans="1:7" x14ac:dyDescent="0.2">
      <c r="A257" t="str">
        <f t="shared" si="165"/>
        <v>62 Leisure, travel and related personal service occupations</v>
      </c>
      <c r="B257" s="11">
        <v>14.393810235543064</v>
      </c>
      <c r="C257" s="11">
        <v>11.079214749858266</v>
      </c>
      <c r="D257" s="11">
        <f t="shared" ref="D257:D263" si="174">C257-B257</f>
        <v>-3.3145954856847979</v>
      </c>
      <c r="E257" s="11">
        <v>4.6815987180813421</v>
      </c>
      <c r="F257" s="11">
        <f t="shared" ref="F257:F258" si="175">SUM(D257:E257)</f>
        <v>1.3670032323965442</v>
      </c>
      <c r="G257" s="200">
        <f t="shared" si="169"/>
        <v>1.8950778948142899E-2</v>
      </c>
    </row>
    <row r="258" spans="1:7" x14ac:dyDescent="0.2">
      <c r="A258" t="str">
        <f t="shared" si="165"/>
        <v>63 Community and civil enforcement occupations</v>
      </c>
      <c r="B258" s="11">
        <v>1.1859963063401431</v>
      </c>
      <c r="C258" s="11">
        <v>0.81636741139414037</v>
      </c>
      <c r="D258" s="11">
        <f t="shared" si="174"/>
        <v>-0.36962889494600271</v>
      </c>
      <c r="E258" s="11">
        <v>0.34795269534189349</v>
      </c>
      <c r="F258" s="11">
        <f t="shared" si="175"/>
        <v>-2.1676199604109214E-2</v>
      </c>
      <c r="G258" s="200">
        <f t="shared" si="169"/>
        <v>1.7298737777298401E-2</v>
      </c>
    </row>
    <row r="259" spans="1:7" x14ac:dyDescent="0.2">
      <c r="A259" t="str">
        <f t="shared" si="165"/>
        <v>71 Sales occupations</v>
      </c>
      <c r="B259" s="11">
        <v>44.625562377260167</v>
      </c>
      <c r="C259" s="11">
        <v>10.352812246034057</v>
      </c>
      <c r="D259" s="11">
        <f t="shared" si="174"/>
        <v>-34.272750131226111</v>
      </c>
      <c r="E259" s="11">
        <v>9.1995919669507007</v>
      </c>
      <c r="F259" s="11">
        <f t="shared" ref="F259:F260" si="176">SUM(D259:E259)</f>
        <v>-25.073158164275412</v>
      </c>
      <c r="G259" s="200">
        <f t="shared" si="169"/>
        <v>1.2574000826190757E-2</v>
      </c>
    </row>
    <row r="260" spans="1:7" x14ac:dyDescent="0.2">
      <c r="A260" t="str">
        <f t="shared" si="165"/>
        <v>72 Customer service occupations</v>
      </c>
      <c r="B260" s="11">
        <v>8.4442175065135832</v>
      </c>
      <c r="C260" s="11">
        <v>5.8899689075740724</v>
      </c>
      <c r="D260" s="11">
        <f t="shared" si="174"/>
        <v>-2.5542485989395107</v>
      </c>
      <c r="E260" s="11">
        <v>2.0169252214464652</v>
      </c>
      <c r="F260" s="11">
        <f t="shared" si="176"/>
        <v>-0.53732337749304548</v>
      </c>
      <c r="G260" s="200">
        <f t="shared" si="169"/>
        <v>1.4381486774631025E-2</v>
      </c>
    </row>
    <row r="261" spans="1:7" x14ac:dyDescent="0.2">
      <c r="A261" t="str">
        <f t="shared" si="165"/>
        <v>81 Process, plant and machine operatives</v>
      </c>
      <c r="B261" s="11">
        <v>7.7259093509594514</v>
      </c>
      <c r="C261" s="11">
        <v>4.3299947928904068</v>
      </c>
      <c r="D261" s="11">
        <f t="shared" si="174"/>
        <v>-3.3959145580690446</v>
      </c>
      <c r="E261" s="11">
        <v>2.0228063448078575</v>
      </c>
      <c r="F261" s="11">
        <f t="shared" ref="F261:F262" si="177">SUM(D261:E261)</f>
        <v>-1.3731082132611871</v>
      </c>
      <c r="G261" s="200">
        <f t="shared" si="169"/>
        <v>1.5624541180843776E-2</v>
      </c>
    </row>
    <row r="262" spans="1:7" x14ac:dyDescent="0.2">
      <c r="A262" t="str">
        <f t="shared" si="165"/>
        <v>82 Transport and mobile machine drivers and operatives</v>
      </c>
      <c r="B262" s="11">
        <v>46.120421516688459</v>
      </c>
      <c r="C262" s="11">
        <v>34.411457130782111</v>
      </c>
      <c r="D262" s="11">
        <f t="shared" si="174"/>
        <v>-11.708964385906349</v>
      </c>
      <c r="E262" s="11">
        <v>16.942828107106159</v>
      </c>
      <c r="F262" s="11">
        <f t="shared" si="177"/>
        <v>5.2338637211998105</v>
      </c>
      <c r="G262" s="200">
        <f t="shared" si="169"/>
        <v>2.1077889096810409E-2</v>
      </c>
    </row>
    <row r="263" spans="1:7" x14ac:dyDescent="0.2">
      <c r="A263" t="str">
        <f t="shared" si="165"/>
        <v>91 Elementary trades and related occupations</v>
      </c>
      <c r="B263" s="11">
        <v>11.137381884407938</v>
      </c>
      <c r="C263" s="11">
        <v>16.136707648679916</v>
      </c>
      <c r="D263" s="11">
        <f t="shared" si="174"/>
        <v>4.9993257642719779</v>
      </c>
      <c r="E263" s="11">
        <v>6.92655655126703</v>
      </c>
      <c r="F263" s="11">
        <f t="shared" ref="F263" si="178">SUM(D263:E263)</f>
        <v>11.925882315539008</v>
      </c>
      <c r="G263" s="200">
        <f t="shared" si="169"/>
        <v>3.2766056105447028E-2</v>
      </c>
    </row>
    <row r="264" spans="1:7" x14ac:dyDescent="0.2">
      <c r="A264" t="str">
        <f t="shared" si="165"/>
        <v>92 Elementary administration and service occupations</v>
      </c>
      <c r="B264" s="11">
        <v>118.99385276732389</v>
      </c>
      <c r="C264" s="11">
        <v>61.852930694371047</v>
      </c>
      <c r="D264" s="11">
        <f t="shared" ref="D264" si="179">C264-B264</f>
        <v>-57.14092207295284</v>
      </c>
      <c r="E264" s="11">
        <v>32.549494586889573</v>
      </c>
      <c r="F264" s="11">
        <f>SUM(D264:E264)</f>
        <v>-24.591427486063267</v>
      </c>
      <c r="G264" s="200">
        <f t="shared" ref="G264:G265" si="180">IF(B264&gt;0,(1+(E264/B264))^(1/($C$6-$B$6))-1,0)</f>
        <v>1.6250619412453648E-2</v>
      </c>
    </row>
    <row r="265" spans="1:7" x14ac:dyDescent="0.2">
      <c r="A265" t="str">
        <f t="shared" si="165"/>
        <v>All occupations</v>
      </c>
      <c r="B265" s="11">
        <f>SUM(B239:B264)</f>
        <v>549.05241161849392</v>
      </c>
      <c r="C265" s="11">
        <f t="shared" ref="C265:F265" si="181">SUM(C239:C264)</f>
        <v>299.12269230810477</v>
      </c>
      <c r="D265" s="11">
        <f t="shared" si="181"/>
        <v>-249.92971931038915</v>
      </c>
      <c r="E265" s="11">
        <f t="shared" si="181"/>
        <v>149.71774041669747</v>
      </c>
      <c r="F265" s="11">
        <f t="shared" si="181"/>
        <v>-100.21197889369169</v>
      </c>
      <c r="G265" s="200">
        <f t="shared" si="180"/>
        <v>1.6205098432570564E-2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4.8105060570790963</v>
      </c>
      <c r="C268" s="11">
        <v>2.9961807203352819</v>
      </c>
      <c r="D268" s="11">
        <f>C268-B268</f>
        <v>-1.8143253367438144</v>
      </c>
      <c r="E268" s="11">
        <v>1.1235935683391169</v>
      </c>
      <c r="F268" s="11">
        <f>SUM(D268:E268)</f>
        <v>-0.69073176840469741</v>
      </c>
      <c r="G268" s="200">
        <f>IF(B268&gt;0,(1+(E268/B268))^(1/($C$6-$B$6))-1,0)</f>
        <v>1.4092578718243098E-2</v>
      </c>
    </row>
    <row r="269" spans="1:7" x14ac:dyDescent="0.2">
      <c r="A269" t="str">
        <f t="shared" si="183"/>
        <v>12 Other managers and proprietors</v>
      </c>
      <c r="B269" s="11">
        <v>4.0236981880298028</v>
      </c>
      <c r="C269" s="11">
        <v>1.8430263585032016</v>
      </c>
      <c r="D269" s="11">
        <f t="shared" ref="D269:D284" si="184">C269-B269</f>
        <v>-2.1806718295266014</v>
      </c>
      <c r="E269" s="11">
        <v>0.97709400046550821</v>
      </c>
      <c r="F269" s="11">
        <f t="shared" ref="F269:F276" si="185">SUM(D269:E269)</f>
        <v>-1.2035778290610932</v>
      </c>
      <c r="G269" s="200">
        <f t="shared" ref="G269:G271" si="186">IF(B269&gt;0,(1+(E269/B269))^(1/($C$6-$B$6))-1,0)</f>
        <v>1.4598526688002877E-2</v>
      </c>
    </row>
    <row r="270" spans="1:7" x14ac:dyDescent="0.2">
      <c r="A270" t="str">
        <f t="shared" si="183"/>
        <v>21 Science, research, engineering and technology professionals</v>
      </c>
      <c r="B270" s="11">
        <v>3.0672376946539384</v>
      </c>
      <c r="C270" s="11">
        <v>3.4312077613663421</v>
      </c>
      <c r="D270" s="11">
        <f t="shared" si="184"/>
        <v>0.36397006671240373</v>
      </c>
      <c r="E270" s="11">
        <v>1.0989020957376094</v>
      </c>
      <c r="F270" s="11">
        <f t="shared" si="185"/>
        <v>1.4628721624500132</v>
      </c>
      <c r="G270" s="200">
        <f t="shared" si="186"/>
        <v>2.0623961913881494E-2</v>
      </c>
    </row>
    <row r="271" spans="1:7" x14ac:dyDescent="0.2">
      <c r="A271" t="str">
        <f t="shared" si="183"/>
        <v>22 Health professionals</v>
      </c>
      <c r="B271" s="11">
        <v>0.99941721690449226</v>
      </c>
      <c r="C271" s="11">
        <v>1.0450327060929623</v>
      </c>
      <c r="D271" s="11">
        <f t="shared" si="184"/>
        <v>4.5615489188470026E-2</v>
      </c>
      <c r="E271" s="11">
        <v>0.39027625445447672</v>
      </c>
      <c r="F271" s="11">
        <f t="shared" si="185"/>
        <v>0.43589174364294675</v>
      </c>
      <c r="G271" s="200">
        <f t="shared" si="186"/>
        <v>2.2221033093565046E-2</v>
      </c>
    </row>
    <row r="272" spans="1:7" x14ac:dyDescent="0.2">
      <c r="A272" t="str">
        <f t="shared" si="183"/>
        <v>23 Teaching and other educational professionals</v>
      </c>
      <c r="B272" s="11">
        <v>1.0044945355161035</v>
      </c>
      <c r="C272" s="11">
        <v>0.57873472684270433</v>
      </c>
      <c r="D272" s="11">
        <f t="shared" si="184"/>
        <v>-0.42575980867339913</v>
      </c>
      <c r="E272" s="11">
        <v>0.27607156210957484</v>
      </c>
      <c r="F272" s="11">
        <f t="shared" si="185"/>
        <v>-0.14968824656382429</v>
      </c>
      <c r="G272" s="200">
        <f>IF(B272&gt;0,(1+(E272/B272))^(1/($C$6-$B$6))-1,0)</f>
        <v>1.6319585052195329E-2</v>
      </c>
    </row>
    <row r="273" spans="1:7" x14ac:dyDescent="0.2">
      <c r="A273" t="str">
        <f t="shared" si="183"/>
        <v>24 Business, media and public service professionals</v>
      </c>
      <c r="B273" s="11">
        <v>4.2386029945067838</v>
      </c>
      <c r="C273" s="11">
        <v>2.2851514247508682</v>
      </c>
      <c r="D273" s="11">
        <f t="shared" si="184"/>
        <v>-1.9534515697559156</v>
      </c>
      <c r="E273" s="11">
        <v>1.06292412179618</v>
      </c>
      <c r="F273" s="11">
        <f t="shared" si="185"/>
        <v>-0.8905274479597356</v>
      </c>
      <c r="G273" s="200">
        <f t="shared" ref="G273" si="187">IF(B273&gt;0,(1+(E273/B273))^(1/($C$6-$B$6))-1,0)</f>
        <v>1.5029232033568984E-2</v>
      </c>
    </row>
    <row r="274" spans="1:7" x14ac:dyDescent="0.2">
      <c r="A274" t="str">
        <f t="shared" si="183"/>
        <v>31 Science, engineering and technology associate professionals</v>
      </c>
      <c r="B274" s="11">
        <v>2.0446341677560085</v>
      </c>
      <c r="C274" s="11">
        <v>3.1398600910343704</v>
      </c>
      <c r="D274" s="11">
        <f t="shared" si="184"/>
        <v>1.0952259232783619</v>
      </c>
      <c r="E274" s="11">
        <v>0.97484813374798995</v>
      </c>
      <c r="F274" s="11">
        <f t="shared" si="185"/>
        <v>2.0700740570263516</v>
      </c>
      <c r="G274" s="200">
        <f>IF(B274&gt;0,(1+(E274/B274))^(1/($C$6-$B$6))-1,0)</f>
        <v>2.6331814827508015E-2</v>
      </c>
    </row>
    <row r="275" spans="1:7" x14ac:dyDescent="0.2">
      <c r="A275" t="str">
        <f t="shared" si="183"/>
        <v>32 Health and social care associate professionals</v>
      </c>
      <c r="B275" s="11">
        <v>0.65386447917125412</v>
      </c>
      <c r="C275" s="11">
        <v>1.0524174547051655</v>
      </c>
      <c r="D275" s="11">
        <f t="shared" si="184"/>
        <v>0.39855297553391134</v>
      </c>
      <c r="E275" s="11">
        <v>0.39740513235318031</v>
      </c>
      <c r="F275" s="11">
        <f t="shared" si="185"/>
        <v>0.79595810788709165</v>
      </c>
      <c r="G275" s="200">
        <f t="shared" ref="G275:G292" si="188">IF(B275&gt;0,(1+(E275/B275))^(1/($C$6-$B$6))-1,0)</f>
        <v>3.216332685850376E-2</v>
      </c>
    </row>
    <row r="276" spans="1:7" x14ac:dyDescent="0.2">
      <c r="A276" t="str">
        <f t="shared" si="183"/>
        <v>33 Protective service occupations</v>
      </c>
      <c r="B276" s="11">
        <v>0.71087972759820006</v>
      </c>
      <c r="C276" s="11">
        <v>0.25187956084682445</v>
      </c>
      <c r="D276" s="11">
        <f t="shared" si="184"/>
        <v>-0.45900016675137562</v>
      </c>
      <c r="E276" s="11">
        <v>7.7719041470109301E-2</v>
      </c>
      <c r="F276" s="11">
        <f t="shared" si="185"/>
        <v>-0.38128112528126634</v>
      </c>
      <c r="G276" s="200">
        <f t="shared" si="188"/>
        <v>6.9409377241103076E-3</v>
      </c>
    </row>
    <row r="277" spans="1:7" x14ac:dyDescent="0.2">
      <c r="A277" t="str">
        <f t="shared" si="183"/>
        <v>34 Culture, media and sports occupations</v>
      </c>
      <c r="B277" s="11">
        <v>2.6748783456766367</v>
      </c>
      <c r="C277" s="11">
        <v>1.4035486276321749</v>
      </c>
      <c r="D277" s="11">
        <f t="shared" si="184"/>
        <v>-1.2713297180444618</v>
      </c>
      <c r="E277" s="11">
        <v>0.58627649603108811</v>
      </c>
      <c r="F277" s="11">
        <f t="shared" ref="F277:F278" si="189">SUM(D277:E277)</f>
        <v>-0.68505322201337371</v>
      </c>
      <c r="G277" s="200">
        <f t="shared" si="188"/>
        <v>1.3299493716728783E-2</v>
      </c>
    </row>
    <row r="278" spans="1:7" x14ac:dyDescent="0.2">
      <c r="A278" t="str">
        <f t="shared" si="183"/>
        <v>35 Business and public service associate professionals</v>
      </c>
      <c r="B278" s="11">
        <v>5.6571542744843253</v>
      </c>
      <c r="C278" s="11">
        <v>3.3395088548784053</v>
      </c>
      <c r="D278" s="11">
        <f t="shared" si="184"/>
        <v>-2.31764541960592</v>
      </c>
      <c r="E278" s="11">
        <v>1.279399343340714</v>
      </c>
      <c r="F278" s="11">
        <f t="shared" si="189"/>
        <v>-1.0382460762652059</v>
      </c>
      <c r="G278" s="200">
        <f t="shared" si="188"/>
        <v>1.368506599812247E-2</v>
      </c>
    </row>
    <row r="279" spans="1:7" x14ac:dyDescent="0.2">
      <c r="A279" t="str">
        <f t="shared" si="183"/>
        <v>41 Administrative occupations</v>
      </c>
      <c r="B279" s="11">
        <v>7.5390408472514876</v>
      </c>
      <c r="C279" s="11">
        <v>3.0193390542631748</v>
      </c>
      <c r="D279" s="11">
        <f t="shared" si="184"/>
        <v>-4.5197017929883128</v>
      </c>
      <c r="E279" s="11">
        <v>1.4712105345564468</v>
      </c>
      <c r="F279" s="11">
        <f t="shared" ref="F279:F282" si="190">SUM(D279:E279)</f>
        <v>-3.048491258431866</v>
      </c>
      <c r="G279" s="200">
        <f t="shared" si="188"/>
        <v>1.1955435417349891E-2</v>
      </c>
    </row>
    <row r="280" spans="1:7" x14ac:dyDescent="0.2">
      <c r="A280" t="str">
        <f t="shared" si="183"/>
        <v>42 Secretarial and related occupations</v>
      </c>
      <c r="B280" s="11">
        <v>3.9996964934193002</v>
      </c>
      <c r="C280" s="11">
        <v>2.1143354373653982</v>
      </c>
      <c r="D280" s="11">
        <f t="shared" si="184"/>
        <v>-1.885361056053902</v>
      </c>
      <c r="E280" s="11">
        <v>1.283066541234033</v>
      </c>
      <c r="F280" s="11">
        <f t="shared" si="190"/>
        <v>-0.60229451481986906</v>
      </c>
      <c r="G280" s="200">
        <f t="shared" si="188"/>
        <v>1.8721814815062965E-2</v>
      </c>
    </row>
    <row r="281" spans="1:7" x14ac:dyDescent="0.2">
      <c r="A281" t="str">
        <f t="shared" si="183"/>
        <v>51 Skilled agricultural and related trades</v>
      </c>
      <c r="B281" s="11">
        <v>1.7552236978790812</v>
      </c>
      <c r="C281" s="11">
        <v>0.55665702965591557</v>
      </c>
      <c r="D281" s="11">
        <f t="shared" si="184"/>
        <v>-1.1985666682231657</v>
      </c>
      <c r="E281" s="11">
        <v>0.44273657763451535</v>
      </c>
      <c r="F281" s="11">
        <f t="shared" si="190"/>
        <v>-0.75583009058865036</v>
      </c>
      <c r="G281" s="200">
        <f t="shared" si="188"/>
        <v>1.5108562317014185E-2</v>
      </c>
    </row>
    <row r="282" spans="1:7" x14ac:dyDescent="0.2">
      <c r="A282" t="str">
        <f t="shared" si="183"/>
        <v>52 Skilled metal, electrical and electronic trades</v>
      </c>
      <c r="B282" s="11">
        <v>4.1934519424758303</v>
      </c>
      <c r="C282" s="11">
        <v>1.5539364111487637</v>
      </c>
      <c r="D282" s="11">
        <f t="shared" si="184"/>
        <v>-2.6395155313270666</v>
      </c>
      <c r="E282" s="11">
        <v>1.013453888459168</v>
      </c>
      <c r="F282" s="11">
        <f t="shared" si="190"/>
        <v>-1.6260616428678987</v>
      </c>
      <c r="G282" s="200">
        <f t="shared" si="188"/>
        <v>1.4535395663359374E-2</v>
      </c>
    </row>
    <row r="283" spans="1:7" x14ac:dyDescent="0.2">
      <c r="A283" t="str">
        <f t="shared" si="183"/>
        <v>53 Skilled construction and building trades</v>
      </c>
      <c r="B283" s="11">
        <v>6.9213187803692886</v>
      </c>
      <c r="C283" s="11">
        <v>0.76177301722979895</v>
      </c>
      <c r="D283" s="11">
        <f t="shared" si="184"/>
        <v>-6.1595457631394899</v>
      </c>
      <c r="E283" s="11">
        <v>1.0318530963109052</v>
      </c>
      <c r="F283" s="11">
        <f t="shared" ref="F283" si="191">SUM(D283:E283)</f>
        <v>-5.1276926668285849</v>
      </c>
      <c r="G283" s="200">
        <f t="shared" si="188"/>
        <v>9.3073464983082221E-3</v>
      </c>
    </row>
    <row r="284" spans="1:7" x14ac:dyDescent="0.2">
      <c r="A284" t="str">
        <f t="shared" si="183"/>
        <v>54 Textiles, printing and other skilled trades</v>
      </c>
      <c r="B284" s="11">
        <v>7.5924528180164144</v>
      </c>
      <c r="C284" s="11">
        <v>2.2763433147973866</v>
      </c>
      <c r="D284" s="11">
        <f t="shared" si="184"/>
        <v>-5.3161095032190282</v>
      </c>
      <c r="E284" s="11">
        <v>1.2283235516566262</v>
      </c>
      <c r="F284" s="11">
        <f t="shared" ref="F284" si="192">SUM(D284:E284)</f>
        <v>-4.0877859515624024</v>
      </c>
      <c r="G284" s="200">
        <f t="shared" si="188"/>
        <v>1.0047149482127926E-2</v>
      </c>
    </row>
    <row r="285" spans="1:7" x14ac:dyDescent="0.2">
      <c r="A285" t="str">
        <f t="shared" si="183"/>
        <v>61 Caring personal service occupations</v>
      </c>
      <c r="B285" s="11">
        <v>2.6138456453906724</v>
      </c>
      <c r="C285" s="11">
        <v>1.3606231165090761</v>
      </c>
      <c r="D285" s="11">
        <f>C285-B285</f>
        <v>-1.2532225288815964</v>
      </c>
      <c r="E285" s="11">
        <v>0.5625939106828618</v>
      </c>
      <c r="F285" s="11">
        <f>SUM(D285:E285)</f>
        <v>-0.69062861819873456</v>
      </c>
      <c r="G285" s="200">
        <f t="shared" si="188"/>
        <v>1.3080704860485737E-2</v>
      </c>
    </row>
    <row r="286" spans="1:7" x14ac:dyDescent="0.2">
      <c r="A286" t="str">
        <f t="shared" si="183"/>
        <v>62 Leisure, travel and related personal service occupations</v>
      </c>
      <c r="B286" s="11">
        <v>4.8881044239478193</v>
      </c>
      <c r="C286" s="11">
        <v>1.6781005667970459</v>
      </c>
      <c r="D286" s="11">
        <f t="shared" ref="D286:D292" si="193">C286-B286</f>
        <v>-3.2100038571507734</v>
      </c>
      <c r="E286" s="11">
        <v>0.88848602390640896</v>
      </c>
      <c r="F286" s="11">
        <f t="shared" ref="F286:F287" si="194">SUM(D286:E286)</f>
        <v>-2.3215178332443642</v>
      </c>
      <c r="G286" s="200">
        <f t="shared" si="188"/>
        <v>1.1196148656056781E-2</v>
      </c>
    </row>
    <row r="287" spans="1:7" x14ac:dyDescent="0.2">
      <c r="A287" t="str">
        <f t="shared" si="183"/>
        <v>63 Community and civil enforcement occupations</v>
      </c>
      <c r="B287" s="11">
        <v>0.2654175535194041</v>
      </c>
      <c r="C287" s="11">
        <v>4.1879659072164628E-2</v>
      </c>
      <c r="D287" s="11">
        <f t="shared" si="193"/>
        <v>-0.22353789444723948</v>
      </c>
      <c r="E287" s="11">
        <v>2.2645357018410077E-2</v>
      </c>
      <c r="F287" s="11">
        <f t="shared" si="194"/>
        <v>-0.2008925374288294</v>
      </c>
      <c r="G287" s="200">
        <f t="shared" si="188"/>
        <v>5.4732327810707027E-3</v>
      </c>
    </row>
    <row r="288" spans="1:7" x14ac:dyDescent="0.2">
      <c r="A288" t="str">
        <f t="shared" si="183"/>
        <v>71 Sales occupations</v>
      </c>
      <c r="B288" s="11">
        <v>12.99821509253178</v>
      </c>
      <c r="C288" s="11">
        <v>2.3183267019988536</v>
      </c>
      <c r="D288" s="11">
        <f t="shared" si="193"/>
        <v>-10.679888390532927</v>
      </c>
      <c r="E288" s="11">
        <v>1.6327818525598419</v>
      </c>
      <c r="F288" s="11">
        <f t="shared" ref="F288:F289" si="195">SUM(D288:E288)</f>
        <v>-9.0471065379730859</v>
      </c>
      <c r="G288" s="200">
        <f t="shared" si="188"/>
        <v>7.9198849516506353E-3</v>
      </c>
    </row>
    <row r="289" spans="1:7" x14ac:dyDescent="0.2">
      <c r="A289" t="str">
        <f t="shared" si="183"/>
        <v>72 Customer service occupations</v>
      </c>
      <c r="B289" s="11">
        <v>2.4312577291152393</v>
      </c>
      <c r="C289" s="11">
        <v>2.3858668123689553</v>
      </c>
      <c r="D289" s="11">
        <f t="shared" si="193"/>
        <v>-4.5390916746284038E-2</v>
      </c>
      <c r="E289" s="11">
        <v>0.81796169929239593</v>
      </c>
      <c r="F289" s="11">
        <f t="shared" si="195"/>
        <v>0.77257078254611189</v>
      </c>
      <c r="G289" s="200">
        <f t="shared" si="188"/>
        <v>1.9521845990648323E-2</v>
      </c>
    </row>
    <row r="290" spans="1:7" x14ac:dyDescent="0.2">
      <c r="A290" t="str">
        <f t="shared" si="183"/>
        <v>81 Process, plant and machine operatives</v>
      </c>
      <c r="B290" s="11">
        <v>2.5500776337055524</v>
      </c>
      <c r="C290" s="11">
        <v>0.81404092242392334</v>
      </c>
      <c r="D290" s="11">
        <f t="shared" si="193"/>
        <v>-1.7360367112816291</v>
      </c>
      <c r="E290" s="11">
        <v>0.38071611218938162</v>
      </c>
      <c r="F290" s="11">
        <f t="shared" ref="F290:F291" si="196">SUM(D290:E290)</f>
        <v>-1.3553205990922474</v>
      </c>
      <c r="G290" s="200">
        <f t="shared" si="188"/>
        <v>9.3197937203624015E-3</v>
      </c>
    </row>
    <row r="291" spans="1:7" x14ac:dyDescent="0.2">
      <c r="A291" t="str">
        <f t="shared" si="183"/>
        <v>82 Transport and mobile machine drivers and operatives</v>
      </c>
      <c r="B291" s="11">
        <v>15.666819812529949</v>
      </c>
      <c r="C291" s="11">
        <v>4.4073838694700482</v>
      </c>
      <c r="D291" s="11">
        <f t="shared" si="193"/>
        <v>-11.259435943059902</v>
      </c>
      <c r="E291" s="11">
        <v>3.7043952712996329</v>
      </c>
      <c r="F291" s="11">
        <f t="shared" si="196"/>
        <v>-7.5550406717602687</v>
      </c>
      <c r="G291" s="200">
        <f t="shared" si="188"/>
        <v>1.4250119736659128E-2</v>
      </c>
    </row>
    <row r="292" spans="1:7" x14ac:dyDescent="0.2">
      <c r="A292" t="str">
        <f t="shared" si="183"/>
        <v>91 Elementary trades and related occupations</v>
      </c>
      <c r="B292" s="11">
        <v>4.8335489958701725</v>
      </c>
      <c r="C292" s="11">
        <v>7.4935837148561379</v>
      </c>
      <c r="D292" s="11">
        <f t="shared" si="193"/>
        <v>2.6600347189859654</v>
      </c>
      <c r="E292" s="11">
        <v>2.5521688068853279</v>
      </c>
      <c r="F292" s="11">
        <f t="shared" ref="F292" si="197">SUM(D292:E292)</f>
        <v>5.2122035258712938</v>
      </c>
      <c r="G292" s="200">
        <f t="shared" si="188"/>
        <v>2.8667705617987815E-2</v>
      </c>
    </row>
    <row r="293" spans="1:7" x14ac:dyDescent="0.2">
      <c r="A293" t="str">
        <f t="shared" si="183"/>
        <v>92 Elementary administration and service occupations</v>
      </c>
      <c r="B293" s="11">
        <v>37.17257976319349</v>
      </c>
      <c r="C293" s="11">
        <v>8.7330040522130137</v>
      </c>
      <c r="D293" s="11">
        <f t="shared" ref="D293" si="198">C293-B293</f>
        <v>-28.439575710980478</v>
      </c>
      <c r="E293" s="11">
        <v>4.9951710251770045</v>
      </c>
      <c r="F293" s="11">
        <f t="shared" ref="F293" si="199">SUM(D293:E293)</f>
        <v>-23.444404685803473</v>
      </c>
      <c r="G293" s="200">
        <f t="shared" ref="G293:G294" si="200">IF(B293&gt;0,(1+(E293/B293))^(1/($C$6-$B$6))-1,0)</f>
        <v>8.4410493202085046E-3</v>
      </c>
    </row>
    <row r="294" spans="1:7" x14ac:dyDescent="0.2">
      <c r="A294" s="24" t="str">
        <f t="shared" si="183"/>
        <v>All occupations</v>
      </c>
      <c r="B294" s="34">
        <f>SUM(B268:B293)</f>
        <v>145.30641891059213</v>
      </c>
      <c r="C294" s="34">
        <f t="shared" ref="C294:F294" si="201">SUM(C268:C293)</f>
        <v>60.881741967157957</v>
      </c>
      <c r="D294" s="34">
        <f t="shared" si="201"/>
        <v>-84.424676943434164</v>
      </c>
      <c r="E294" s="34">
        <f t="shared" si="201"/>
        <v>30.272073998708507</v>
      </c>
      <c r="F294" s="34">
        <f t="shared" si="201"/>
        <v>-54.152602944725658</v>
      </c>
      <c r="G294" s="234">
        <f t="shared" si="200"/>
        <v>1.2696015308267805E-2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London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-4.9747253759276191</v>
      </c>
      <c r="Q7" s="11">
        <f>'Occ T1'!J16</f>
        <v>256.1272241582019</v>
      </c>
    </row>
    <row r="8" spans="1:17" x14ac:dyDescent="0.2">
      <c r="O8" t="str">
        <f>name!E11</f>
        <v>Process, plant and machine operatives</v>
      </c>
      <c r="P8" s="11">
        <f>'Occ T1'!H15</f>
        <v>12.778649027921404</v>
      </c>
      <c r="Q8" s="11">
        <f>'Occ T1'!J15</f>
        <v>130.47117922669065</v>
      </c>
    </row>
    <row r="9" spans="1:17" x14ac:dyDescent="0.2">
      <c r="O9" t="str">
        <f>name!E10</f>
        <v>Sales and customer service occupations</v>
      </c>
      <c r="P9" s="11">
        <f>'Occ T1'!H14</f>
        <v>4.5243514014249513</v>
      </c>
      <c r="Q9" s="11">
        <f>'Occ T1'!J14</f>
        <v>171.16969292229146</v>
      </c>
    </row>
    <row r="10" spans="1:17" x14ac:dyDescent="0.2">
      <c r="O10" t="str">
        <f>name!E9</f>
        <v>Caring, leisure and other service occupations</v>
      </c>
      <c r="P10" s="11">
        <f>'Occ T1'!H13</f>
        <v>30.852136193514696</v>
      </c>
      <c r="Q10" s="11">
        <f>'Occ T1'!J13</f>
        <v>230.89701044475518</v>
      </c>
    </row>
    <row r="11" spans="1:17" x14ac:dyDescent="0.2">
      <c r="O11" t="str">
        <f>name!E8</f>
        <v>Skilled trades occupations</v>
      </c>
      <c r="P11" s="11">
        <f>'Occ T1'!H12</f>
        <v>42.754017170904945</v>
      </c>
      <c r="Q11" s="11">
        <f>'Occ T1'!J12</f>
        <v>211.74728169765905</v>
      </c>
    </row>
    <row r="12" spans="1:17" x14ac:dyDescent="0.2">
      <c r="O12" t="str">
        <f>name!E7</f>
        <v>Administrative and secretarial occupations</v>
      </c>
      <c r="P12" s="11">
        <f>'Occ T1'!H11</f>
        <v>-26.732452774633828</v>
      </c>
      <c r="Q12" s="11">
        <f>'Occ T1'!J11</f>
        <v>224.25791022175326</v>
      </c>
    </row>
    <row r="13" spans="1:17" x14ac:dyDescent="0.2">
      <c r="O13" t="str">
        <f>name!E6</f>
        <v>Associate professional occupations</v>
      </c>
      <c r="P13" s="11">
        <f>'Occ T1'!H10</f>
        <v>132.78416516450375</v>
      </c>
      <c r="Q13" s="11">
        <f>'Occ T1'!J10</f>
        <v>678.75789161921853</v>
      </c>
    </row>
    <row r="14" spans="1:17" x14ac:dyDescent="0.2">
      <c r="O14" t="str">
        <f>name!E5</f>
        <v>Professional occupations</v>
      </c>
      <c r="P14" s="11">
        <f>'Occ T1'!H9</f>
        <v>324.26330771699986</v>
      </c>
      <c r="Q14" s="11">
        <f>'Occ T1'!J9</f>
        <v>1265.7215331704092</v>
      </c>
    </row>
    <row r="15" spans="1:17" x14ac:dyDescent="0.2">
      <c r="O15" t="str">
        <f>name!E4</f>
        <v>Managers, directors and senior officials</v>
      </c>
      <c r="P15" s="11">
        <f>'Occ T1'!H8</f>
        <v>27.074551475294811</v>
      </c>
      <c r="Q15" s="11">
        <f>'Occ T1'!J8</f>
        <v>409.86740994426441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London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-4.9619927473323742</v>
      </c>
      <c r="Q37" s="11">
        <f>'Occ T2'!J8</f>
        <v>256.5528592706554</v>
      </c>
    </row>
    <row r="38" spans="1:17" x14ac:dyDescent="0.2">
      <c r="O38" s="10" t="str">
        <f>name!D5</f>
        <v>12 Other managers and proprietors</v>
      </c>
      <c r="P38" s="11">
        <f>'Occ T2'!H9</f>
        <v>32.036544222627185</v>
      </c>
      <c r="Q38" s="11">
        <f>'Occ T2'!J9</f>
        <v>153.31455067360903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194.86182769748387</v>
      </c>
      <c r="Q39" s="11">
        <f>'Occ T2'!J10</f>
        <v>412.85823075263312</v>
      </c>
    </row>
    <row r="40" spans="1:17" x14ac:dyDescent="0.2">
      <c r="O40" s="10" t="str">
        <f>name!D7</f>
        <v>22 Health professionals</v>
      </c>
      <c r="P40" s="11">
        <f>'Occ T2'!H11</f>
        <v>-4.0660448412968435</v>
      </c>
      <c r="Q40" s="11">
        <f>'Occ T2'!J11</f>
        <v>145.0824898578976</v>
      </c>
    </row>
    <row r="41" spans="1:17" x14ac:dyDescent="0.2">
      <c r="O41" s="10" t="str">
        <f>name!D8</f>
        <v>23 Teaching and other educational professionals</v>
      </c>
      <c r="P41" s="11">
        <f>'Occ T2'!H12</f>
        <v>11.214425806752899</v>
      </c>
      <c r="Q41" s="11">
        <f>'Occ T2'!J12</f>
        <v>200.91327551743163</v>
      </c>
    </row>
    <row r="42" spans="1:17" x14ac:dyDescent="0.2">
      <c r="O42" s="10" t="str">
        <f>name!D9</f>
        <v>24 Business, media and public service professionals</v>
      </c>
      <c r="P42" s="11">
        <f>'Occ T2'!H13</f>
        <v>122.2530990540597</v>
      </c>
      <c r="Q42" s="11">
        <f>'Occ T2'!J13</f>
        <v>506.86753704244666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7.4931742284205569</v>
      </c>
      <c r="Q43" s="11">
        <f>'Occ T2'!J14</f>
        <v>52.444519116107351</v>
      </c>
    </row>
    <row r="44" spans="1:17" x14ac:dyDescent="0.2">
      <c r="O44" s="10" t="str">
        <f>name!D11</f>
        <v>32 Health and social care associate professionals</v>
      </c>
      <c r="P44" s="11">
        <f>'Occ T2'!H15</f>
        <v>80.889509291221998</v>
      </c>
      <c r="Q44" s="11">
        <f>'Occ T2'!J15</f>
        <v>178.78785497689742</v>
      </c>
    </row>
    <row r="45" spans="1:17" x14ac:dyDescent="0.2">
      <c r="O45" s="10" t="str">
        <f>name!D12</f>
        <v>33 Protective service occupations</v>
      </c>
      <c r="P45" s="11">
        <f>'Occ T2'!H16</f>
        <v>-8.5629014296867041</v>
      </c>
      <c r="Q45" s="11">
        <f>'Occ T2'!J16</f>
        <v>14.317478263333538</v>
      </c>
    </row>
    <row r="46" spans="1:17" x14ac:dyDescent="0.2">
      <c r="O46" s="10" t="str">
        <f>name!D13</f>
        <v>34 Culture, media and sports occupations</v>
      </c>
      <c r="P46" s="11">
        <f>'Occ T2'!H17</f>
        <v>7.7884276209398138</v>
      </c>
      <c r="Q46" s="11">
        <f>'Occ T2'!J17</f>
        <v>120.95364248170071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45.175955453608026</v>
      </c>
      <c r="Q47" s="11">
        <f>'Occ T2'!J18</f>
        <v>312.25439678117954</v>
      </c>
    </row>
    <row r="48" spans="1:17" x14ac:dyDescent="0.2">
      <c r="O48" s="10" t="str">
        <f>name!D15</f>
        <v>41 Administrative occupations</v>
      </c>
      <c r="P48" s="11">
        <f>'Occ T2'!H19</f>
        <v>-5.7099459434955406</v>
      </c>
      <c r="Q48" s="11">
        <f>'Occ T2'!J19</f>
        <v>202.75815946732777</v>
      </c>
    </row>
    <row r="49" spans="15:17" x14ac:dyDescent="0.2">
      <c r="O49" s="10" t="str">
        <f>name!D16</f>
        <v>42 Secretarial and related occupations</v>
      </c>
      <c r="P49" s="11">
        <f>'Occ T2'!H20</f>
        <v>-21.022506831138287</v>
      </c>
      <c r="Q49" s="11">
        <f>'Occ T2'!J20</f>
        <v>21.499750754425484</v>
      </c>
    </row>
    <row r="50" spans="15:17" x14ac:dyDescent="0.2">
      <c r="O50" s="10" t="str">
        <f>name!D17</f>
        <v>51 Skilled agricultural and related trades</v>
      </c>
      <c r="P50" s="11">
        <f>'Occ T2'!H21</f>
        <v>6.2016007026154796</v>
      </c>
      <c r="Q50" s="11">
        <f>'Occ T2'!J21</f>
        <v>24.439145492713848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0.39929004956847791</v>
      </c>
      <c r="Q51" s="11">
        <f>'Occ T2'!J22</f>
        <v>44.987684527065511</v>
      </c>
    </row>
    <row r="52" spans="15:17" x14ac:dyDescent="0.2">
      <c r="O52" s="10" t="str">
        <f>name!D19</f>
        <v>53 Skilled construction and building trades</v>
      </c>
      <c r="P52" s="11">
        <f>'Occ T2'!H23</f>
        <v>16.017647312947901</v>
      </c>
      <c r="Q52" s="11">
        <f>'Occ T2'!J23</f>
        <v>69.062630817270076</v>
      </c>
    </row>
    <row r="53" spans="15:17" x14ac:dyDescent="0.2">
      <c r="O53" s="10" t="str">
        <f>name!D20</f>
        <v>54 Textiles, printing and other skilled trades</v>
      </c>
      <c r="P53" s="11">
        <f>'Occ T2'!H24</f>
        <v>20.135479105773058</v>
      </c>
      <c r="Q53" s="11">
        <f>'Occ T2'!J24</f>
        <v>73.25782086060957</v>
      </c>
    </row>
    <row r="54" spans="15:17" x14ac:dyDescent="0.2">
      <c r="O54" s="10" t="str">
        <f>name!D21</f>
        <v>61 Caring personal service occupations</v>
      </c>
      <c r="P54" s="11">
        <f>'Occ T2'!H25</f>
        <v>26.843076125041279</v>
      </c>
      <c r="Q54" s="11">
        <f>'Occ T2'!J25</f>
        <v>172.33050283404506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5.1537759501408118</v>
      </c>
      <c r="Q55" s="11">
        <f>'Occ T2'!J26</f>
        <v>56.86466378697002</v>
      </c>
    </row>
    <row r="56" spans="15:17" x14ac:dyDescent="0.2">
      <c r="O56" s="10" t="str">
        <f>name!D23</f>
        <v>63 Community and civil enforcement occupations</v>
      </c>
      <c r="P56" s="11">
        <f>'Occ T2'!H27</f>
        <v>-1.1447158816674481</v>
      </c>
      <c r="Q56" s="11">
        <f>'Occ T2'!J27</f>
        <v>1.7018438237400311</v>
      </c>
    </row>
    <row r="57" spans="15:17" x14ac:dyDescent="0.2">
      <c r="O57" s="10" t="str">
        <f>name!D24</f>
        <v>71 Sales occupations</v>
      </c>
      <c r="P57" s="11">
        <f>'Occ T2'!H28</f>
        <v>-10.928686612021863</v>
      </c>
      <c r="Q57" s="11">
        <f>'Occ T2'!J28</f>
        <v>112.35784574262988</v>
      </c>
    </row>
    <row r="58" spans="15:17" x14ac:dyDescent="0.2">
      <c r="O58" s="10" t="str">
        <f>name!D25</f>
        <v>72 Customer service occupations</v>
      </c>
      <c r="P58" s="11">
        <f>'Occ T2'!H29</f>
        <v>15.453038013446758</v>
      </c>
      <c r="Q58" s="11">
        <f>'Occ T2'!J29</f>
        <v>58.811847179661534</v>
      </c>
    </row>
    <row r="59" spans="15:17" x14ac:dyDescent="0.2">
      <c r="O59" s="10" t="str">
        <f>name!D26</f>
        <v>81 Process, plant and machine operatives</v>
      </c>
      <c r="P59" s="11">
        <f>'Occ T2'!H30</f>
        <v>5.3983417985227504</v>
      </c>
      <c r="Q59" s="11">
        <f>'Occ T2'!J30</f>
        <v>20.016539489246618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7.3803072293986531</v>
      </c>
      <c r="Q60" s="11">
        <f>'Occ T2'!J31</f>
        <v>110.45463973744404</v>
      </c>
    </row>
    <row r="61" spans="15:17" x14ac:dyDescent="0.2">
      <c r="O61" s="10" t="str">
        <f>name!D28</f>
        <v>91 Elementary trades and related occupations</v>
      </c>
      <c r="P61" s="11">
        <f>'Occ T2'!H32</f>
        <v>42.147971363951726</v>
      </c>
      <c r="Q61" s="11">
        <f>'Occ T2'!J32</f>
        <v>74.575984165926528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-47.122696739879359</v>
      </c>
      <c r="Q62" s="11">
        <f>'Occ T2'!J33</f>
        <v>181.55123999227538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543.32400000000325</v>
      </c>
      <c r="Q64" s="11">
        <f>'Occ T2'!J35</f>
        <v>3579.0171334052429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London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5942.4599999999991</v>
      </c>
      <c r="C8" s="305">
        <f>SUM(C9:C17)</f>
        <v>6184.706000000001</v>
      </c>
      <c r="D8" s="305">
        <f>SUM(D9:D17)</f>
        <v>6485.7840000000015</v>
      </c>
      <c r="E8" s="304"/>
      <c r="F8" s="305">
        <f>SUM(F9:F17)</f>
        <v>161.80924158850377</v>
      </c>
      <c r="G8" s="305">
        <f>SUM(G9:G17)</f>
        <v>220.62079110765816</v>
      </c>
      <c r="H8" s="305">
        <f>SUM(H9:H17)</f>
        <v>331.70253245412425</v>
      </c>
      <c r="I8" s="304"/>
      <c r="J8" s="305">
        <f>SUM(J9:J17)</f>
        <v>1288.2424257414693</v>
      </c>
      <c r="K8" s="305">
        <f>SUM(K9:K17)</f>
        <v>1745.2899968823774</v>
      </c>
      <c r="L8" s="305">
        <f>SUM(L9:L17)</f>
        <v>2637.0154890831409</v>
      </c>
      <c r="M8" s="304"/>
      <c r="N8" s="305">
        <f>SUM(N9:N17)</f>
        <v>1633.5471327751673</v>
      </c>
      <c r="O8" s="305">
        <f>SUM(O9:O17)</f>
        <v>1594.5647706925574</v>
      </c>
      <c r="P8" s="305">
        <f>SUM(P9:P17)</f>
        <v>1480.1784156949304</v>
      </c>
      <c r="Q8" s="306"/>
      <c r="R8" s="305">
        <f>SUM(R9:R17)</f>
        <v>382.74289888007081</v>
      </c>
      <c r="S8" s="305">
        <f>SUM(S9:S17)</f>
        <v>361.3623044119405</v>
      </c>
      <c r="T8" s="305">
        <f>SUM(T9:T17)</f>
        <v>354.40358340132042</v>
      </c>
      <c r="U8" s="306"/>
      <c r="V8" s="305">
        <f>SUM(V9:V17)</f>
        <v>392.53651097332744</v>
      </c>
      <c r="W8" s="305">
        <f>SUM(W9:W17)</f>
        <v>384.74980187332966</v>
      </c>
      <c r="X8" s="305">
        <f>SUM(X9:X17)</f>
        <v>384.16109814942325</v>
      </c>
      <c r="Y8" s="306"/>
      <c r="Z8" s="305">
        <f>SUM(Z9:Z17)</f>
        <v>758.70175975513314</v>
      </c>
      <c r="AA8" s="305">
        <f>SUM(AA9:AA17)</f>
        <v>676.21865164365249</v>
      </c>
      <c r="AB8" s="305">
        <f>SUM(AB9:AB17)</f>
        <v>527.13595692668559</v>
      </c>
      <c r="AC8" s="306"/>
      <c r="AD8" s="305">
        <f>SUM(AD9:AD17)</f>
        <v>630.52119975724065</v>
      </c>
      <c r="AE8" s="305">
        <f>SUM(AE9:AE17)</f>
        <v>600.04720148494368</v>
      </c>
      <c r="AF8" s="305">
        <f>SUM(AF9:AF17)</f>
        <v>411.18249001511299</v>
      </c>
      <c r="AG8" s="306"/>
      <c r="AH8" s="305">
        <f>SUM(AH9:AH17)</f>
        <v>549.05241161849403</v>
      </c>
      <c r="AI8" s="305">
        <f>SUM(AI9:AI17)</f>
        <v>484.21866758251241</v>
      </c>
      <c r="AJ8" s="305">
        <f>SUM(AJ9:AJ17)</f>
        <v>299.12269230810472</v>
      </c>
      <c r="AK8" s="306"/>
      <c r="AL8" s="305">
        <f>SUM(AL9:AL17)</f>
        <v>145.30641891059213</v>
      </c>
      <c r="AM8" s="305">
        <f>SUM(AM9:AM17)</f>
        <v>117.6338143210285</v>
      </c>
      <c r="AN8" s="305">
        <f>SUM(AN9:AN17)</f>
        <v>60.88174196715795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727.44108938237821</v>
      </c>
      <c r="C9" s="304">
        <f t="shared" ref="B9:D17" si="0">SUM(C21,C33,C51,C63,C75,C93)</f>
        <v>701.31969209468627</v>
      </c>
      <c r="D9" s="304">
        <f t="shared" si="0"/>
        <v>754.51564085767404</v>
      </c>
      <c r="E9" s="304"/>
      <c r="F9" s="304">
        <f t="shared" ref="F9:H17" si="1">SUM(F21,F33,F51,F63,F75,F93)</f>
        <v>19.055283951374296</v>
      </c>
      <c r="G9" s="304">
        <f t="shared" si="1"/>
        <v>25.95401066614685</v>
      </c>
      <c r="H9" s="304">
        <f t="shared" si="1"/>
        <v>42.767669363592368</v>
      </c>
      <c r="I9" s="304"/>
      <c r="J9" s="304">
        <f t="shared" ref="J9:L17" si="2">SUM(J21,J33,J51,J63,J75,J93)</f>
        <v>164.85077732651948</v>
      </c>
      <c r="K9" s="304">
        <f t="shared" si="2"/>
        <v>210.69078464585147</v>
      </c>
      <c r="L9" s="304">
        <f t="shared" si="2"/>
        <v>330.43793888521378</v>
      </c>
      <c r="M9" s="304"/>
      <c r="N9" s="304">
        <f t="shared" ref="N9:P17" si="3">SUM(N21,N33,N51,N63,N75,N93)</f>
        <v>239.38272898421314</v>
      </c>
      <c r="O9" s="304">
        <f t="shared" si="3"/>
        <v>214.47840161316765</v>
      </c>
      <c r="P9" s="304">
        <f t="shared" si="3"/>
        <v>199.51611447296438</v>
      </c>
      <c r="Q9" s="306"/>
      <c r="R9" s="304">
        <f t="shared" ref="R9:T9" si="4">SUM(R21,R33,R51,R63,R75,R93)</f>
        <v>42.366643758333602</v>
      </c>
      <c r="S9" s="304">
        <f t="shared" si="4"/>
        <v>36.259854361830584</v>
      </c>
      <c r="T9" s="304">
        <f t="shared" si="4"/>
        <v>34.35570355002276</v>
      </c>
      <c r="U9" s="306"/>
      <c r="V9" s="304">
        <f t="shared" ref="V9:X9" si="5">SUM(V21,V33,V51,V63,V75,V93)</f>
        <v>63.351697194485546</v>
      </c>
      <c r="W9" s="304">
        <f t="shared" si="5"/>
        <v>55.300444349681449</v>
      </c>
      <c r="X9" s="304">
        <f t="shared" si="5"/>
        <v>50.72527679817042</v>
      </c>
      <c r="Y9" s="306"/>
      <c r="Z9" s="304">
        <f t="shared" ref="Z9:AB9" si="6">SUM(Z21,Z33,Z51,Z63,Z75,Z93)</f>
        <v>79.194735316875224</v>
      </c>
      <c r="AA9" s="304">
        <f t="shared" si="6"/>
        <v>58.043366181436134</v>
      </c>
      <c r="AB9" s="304">
        <f t="shared" si="6"/>
        <v>40.896226173433767</v>
      </c>
      <c r="AC9" s="306"/>
      <c r="AD9" s="304">
        <f>SUM(AD21,AD33,AD51,AD63,AD75,AD93)</f>
        <v>56.928466597321297</v>
      </c>
      <c r="AE9" s="304">
        <f t="shared" ref="AE9:AF9" si="7">SUM(AE21,AE33,AE51,AE63,AE75,AE93)</f>
        <v>46.681152258333952</v>
      </c>
      <c r="AF9" s="304">
        <f t="shared" si="7"/>
        <v>23.973785148710022</v>
      </c>
      <c r="AG9" s="306"/>
      <c r="AH9" s="304">
        <f t="shared" ref="AH9:AJ9" si="8">SUM(AH21,AH33,AH51,AH63,AH75,AH93)</f>
        <v>53.476552008146768</v>
      </c>
      <c r="AI9" s="304">
        <f t="shared" si="8"/>
        <v>46.366034356844196</v>
      </c>
      <c r="AJ9" s="304">
        <f t="shared" si="8"/>
        <v>27.003719386727965</v>
      </c>
      <c r="AK9" s="306"/>
      <c r="AL9" s="304">
        <f t="shared" ref="AL9:AN9" si="9">SUM(AL21,AL33,AL51,AL63,AL75,AL93)</f>
        <v>8.8342042451089</v>
      </c>
      <c r="AM9" s="304">
        <f t="shared" si="9"/>
        <v>7.5456436613939513</v>
      </c>
      <c r="AN9" s="304">
        <f t="shared" si="9"/>
        <v>4.8392070788384842</v>
      </c>
    </row>
    <row r="10" spans="1:40" x14ac:dyDescent="0.2">
      <c r="A10" s="13" t="str">
        <f>name!E5</f>
        <v>Professional occupations</v>
      </c>
      <c r="B10" s="304">
        <f t="shared" si="0"/>
        <v>1817.8026955755413</v>
      </c>
      <c r="C10" s="304">
        <f t="shared" si="0"/>
        <v>1975.5453224553503</v>
      </c>
      <c r="D10" s="304">
        <f t="shared" si="0"/>
        <v>2142.0660032925407</v>
      </c>
      <c r="E10" s="304"/>
      <c r="F10" s="304">
        <f t="shared" si="1"/>
        <v>110.7856864722639</v>
      </c>
      <c r="G10" s="304">
        <f t="shared" si="1"/>
        <v>146.65331935016121</v>
      </c>
      <c r="H10" s="304">
        <f t="shared" si="1"/>
        <v>205.26146029980836</v>
      </c>
      <c r="I10" s="304"/>
      <c r="J10" s="304">
        <f t="shared" si="2"/>
        <v>684.19867015159309</v>
      </c>
      <c r="K10" s="304">
        <f t="shared" si="2"/>
        <v>893.812867284905</v>
      </c>
      <c r="L10" s="304">
        <f t="shared" si="2"/>
        <v>1228.0861563602873</v>
      </c>
      <c r="M10" s="304"/>
      <c r="N10" s="304">
        <f t="shared" si="3"/>
        <v>626.92784453221657</v>
      </c>
      <c r="O10" s="304">
        <f t="shared" si="3"/>
        <v>580.80448064051973</v>
      </c>
      <c r="P10" s="304">
        <f t="shared" si="3"/>
        <v>458.34946703226382</v>
      </c>
      <c r="Q10" s="306"/>
      <c r="R10" s="304">
        <f t="shared" ref="R10:T10" si="10">SUM(R22,R34,R52,R64,R76,R94)</f>
        <v>80.196005591988353</v>
      </c>
      <c r="S10" s="304">
        <f t="shared" si="10"/>
        <v>61.569943672681688</v>
      </c>
      <c r="T10" s="304">
        <f t="shared" si="10"/>
        <v>47.097282162025401</v>
      </c>
      <c r="U10" s="306"/>
      <c r="V10" s="304">
        <f t="shared" ref="V10:X10" si="11">SUM(V22,V34,V52,V64,V76,V94)</f>
        <v>86.279101181193241</v>
      </c>
      <c r="W10" s="304">
        <f t="shared" si="11"/>
        <v>83.594255204414907</v>
      </c>
      <c r="X10" s="304">
        <f t="shared" si="11"/>
        <v>71.6547777679761</v>
      </c>
      <c r="Y10" s="306"/>
      <c r="Z10" s="304">
        <f t="shared" ref="Z10:AB10" si="12">SUM(Z22,Z34,Z52,Z64,Z76,Z94)</f>
        <v>102.5626316275799</v>
      </c>
      <c r="AA10" s="304">
        <f t="shared" si="12"/>
        <v>89.145191052800584</v>
      </c>
      <c r="AB10" s="304">
        <f t="shared" si="12"/>
        <v>63.053158578644052</v>
      </c>
      <c r="AC10" s="306"/>
      <c r="AD10" s="304">
        <f t="shared" ref="AD10:AF10" si="13">SUM(AD22,AD34,AD52,AD64,AD76,AD94)</f>
        <v>66.015008846337537</v>
      </c>
      <c r="AE10" s="304">
        <f t="shared" si="13"/>
        <v>63.242136755638839</v>
      </c>
      <c r="AF10" s="304">
        <f t="shared" si="13"/>
        <v>38.863515005499615</v>
      </c>
      <c r="AG10" s="306"/>
      <c r="AH10" s="304">
        <f t="shared" ref="AH10:AJ10" si="14">SUM(AH22,AH34,AH52,AH64,AH76,AH94)</f>
        <v>51.527994730787185</v>
      </c>
      <c r="AI10" s="304">
        <f t="shared" si="14"/>
        <v>46.375542210232474</v>
      </c>
      <c r="AJ10" s="304">
        <f t="shared" si="14"/>
        <v>22.360059466982605</v>
      </c>
      <c r="AK10" s="306"/>
      <c r="AL10" s="304">
        <f t="shared" ref="AL10:AN10" si="15">SUM(AL22,AL34,AL52,AL64,AL76,AL94)</f>
        <v>9.3097524415813169</v>
      </c>
      <c r="AM10" s="304">
        <f t="shared" si="15"/>
        <v>10.347586283995998</v>
      </c>
      <c r="AN10" s="304">
        <f t="shared" si="15"/>
        <v>7.3401266190528762</v>
      </c>
    </row>
    <row r="11" spans="1:40" x14ac:dyDescent="0.2">
      <c r="A11" s="13" t="str">
        <f>name!E6</f>
        <v>Associate professional occupations</v>
      </c>
      <c r="B11" s="304">
        <f>SUM(B23,B35,B53,B65,B77,B95)</f>
        <v>1086.3785641812833</v>
      </c>
      <c r="C11" s="304">
        <f t="shared" si="0"/>
        <v>1138.9458143015383</v>
      </c>
      <c r="D11" s="304">
        <f>SUM(D23,D35,D53,D65,D77,D95)</f>
        <v>1219.1627293457864</v>
      </c>
      <c r="E11" s="304"/>
      <c r="F11" s="304">
        <f t="shared" si="1"/>
        <v>20.756838961722529</v>
      </c>
      <c r="G11" s="304">
        <f t="shared" si="1"/>
        <v>30.080260778302112</v>
      </c>
      <c r="H11" s="304">
        <f t="shared" si="1"/>
        <v>50.14952404455083</v>
      </c>
      <c r="I11" s="304"/>
      <c r="J11" s="304">
        <f t="shared" si="2"/>
        <v>258.66593021697071</v>
      </c>
      <c r="K11" s="304">
        <f t="shared" si="2"/>
        <v>357.27737929689056</v>
      </c>
      <c r="L11" s="304">
        <f t="shared" si="2"/>
        <v>544.33228558491101</v>
      </c>
      <c r="M11" s="304"/>
      <c r="N11" s="304">
        <f t="shared" si="3"/>
        <v>373.85993582694448</v>
      </c>
      <c r="O11" s="304">
        <f t="shared" si="3"/>
        <v>363.84074672235528</v>
      </c>
      <c r="P11" s="304">
        <f t="shared" si="3"/>
        <v>329.28660296407514</v>
      </c>
      <c r="Q11" s="306"/>
      <c r="R11" s="304">
        <f t="shared" ref="R11:T11" si="16">SUM(R23,R35,R53,R65,R77,R95)</f>
        <v>90.805004368603036</v>
      </c>
      <c r="S11" s="304">
        <f t="shared" si="16"/>
        <v>88.073544398977276</v>
      </c>
      <c r="T11" s="304">
        <f t="shared" si="16"/>
        <v>80.199238587460556</v>
      </c>
      <c r="U11" s="306"/>
      <c r="V11" s="304">
        <f t="shared" ref="V11:X11" si="17">SUM(V23,V35,V53,V65,V77,V95)</f>
        <v>73.126535949983889</v>
      </c>
      <c r="W11" s="304">
        <f t="shared" si="17"/>
        <v>67.294609144721008</v>
      </c>
      <c r="X11" s="304">
        <f t="shared" si="17"/>
        <v>60.857555027403833</v>
      </c>
      <c r="Y11" s="306"/>
      <c r="Z11" s="304">
        <f t="shared" ref="Z11:AB11" si="18">SUM(Z23,Z35,Z53,Z65,Z77,Z95)</f>
        <v>114.77625694108843</v>
      </c>
      <c r="AA11" s="304">
        <f t="shared" si="18"/>
        <v>98.353605338473741</v>
      </c>
      <c r="AB11" s="304">
        <f t="shared" si="18"/>
        <v>73.511867268176843</v>
      </c>
      <c r="AC11" s="306"/>
      <c r="AD11" s="304">
        <f t="shared" ref="AD11:AF11" si="19">SUM(AD23,AD35,AD53,AD65,AD77,AD95)</f>
        <v>80.189807293283664</v>
      </c>
      <c r="AE11" s="304">
        <f t="shared" si="19"/>
        <v>70.566478443348473</v>
      </c>
      <c r="AF11" s="304">
        <f t="shared" si="19"/>
        <v>41.815112170515334</v>
      </c>
      <c r="AG11" s="306"/>
      <c r="AH11" s="304">
        <f t="shared" ref="AH11:AJ11" si="20">SUM(AH23,AH35,AH53,AH65,AH77,AH95)</f>
        <v>62.4568436280002</v>
      </c>
      <c r="AI11" s="304">
        <f t="shared" si="20"/>
        <v>52.38840704933871</v>
      </c>
      <c r="AJ11" s="304">
        <f t="shared" si="20"/>
        <v>29.823329109596074</v>
      </c>
      <c r="AK11" s="306"/>
      <c r="AL11" s="304">
        <f t="shared" ref="AL11:AN11" si="21">SUM(AL23,AL35,AL53,AL65,AL77,AL95)</f>
        <v>11.741410994686426</v>
      </c>
      <c r="AM11" s="304">
        <f t="shared" si="21"/>
        <v>11.070783129130966</v>
      </c>
      <c r="AN11" s="304">
        <f t="shared" si="21"/>
        <v>9.1872145890969392</v>
      </c>
    </row>
    <row r="12" spans="1:40" x14ac:dyDescent="0.2">
      <c r="A12" s="13" t="str">
        <f>name!E7</f>
        <v>Administrative and secretarial occupations</v>
      </c>
      <c r="B12" s="304">
        <f t="shared" si="0"/>
        <v>491.65541103978154</v>
      </c>
      <c r="C12" s="304">
        <f t="shared" si="0"/>
        <v>493.10094672414476</v>
      </c>
      <c r="D12" s="304">
        <f t="shared" si="0"/>
        <v>464.92295826514743</v>
      </c>
      <c r="E12" s="304"/>
      <c r="F12" s="304">
        <f t="shared" si="1"/>
        <v>4.6494783854689761</v>
      </c>
      <c r="G12" s="304">
        <f t="shared" si="1"/>
        <v>7.3896810030663751</v>
      </c>
      <c r="H12" s="304">
        <f t="shared" si="1"/>
        <v>13.727061323509345</v>
      </c>
      <c r="I12" s="304"/>
      <c r="J12" s="304">
        <f t="shared" si="2"/>
        <v>60.511894817921593</v>
      </c>
      <c r="K12" s="304">
        <f t="shared" si="2"/>
        <v>92.659888559434989</v>
      </c>
      <c r="L12" s="304">
        <f t="shared" si="2"/>
        <v>152.48445720211529</v>
      </c>
      <c r="M12" s="304"/>
      <c r="N12" s="304">
        <f t="shared" si="3"/>
        <v>129.89331445790739</v>
      </c>
      <c r="O12" s="304">
        <f t="shared" si="3"/>
        <v>145.15113795142861</v>
      </c>
      <c r="P12" s="304">
        <f t="shared" si="3"/>
        <v>148.4917285904869</v>
      </c>
      <c r="Q12" s="306"/>
      <c r="R12" s="304">
        <f t="shared" ref="R12:T12" si="22">SUM(R24,R36,R54,R66,R78,R96)</f>
        <v>43.515956939746744</v>
      </c>
      <c r="S12" s="304">
        <f t="shared" si="22"/>
        <v>45.892384361876232</v>
      </c>
      <c r="T12" s="304">
        <f t="shared" si="22"/>
        <v>45.259273373188819</v>
      </c>
      <c r="U12" s="306"/>
      <c r="V12" s="304">
        <f t="shared" ref="V12:X12" si="23">SUM(V24,V36,V54,V66,V78,V96)</f>
        <v>40.508763150423469</v>
      </c>
      <c r="W12" s="304">
        <f t="shared" si="23"/>
        <v>40.418951552431999</v>
      </c>
      <c r="X12" s="304">
        <f t="shared" si="23"/>
        <v>36.998781692197682</v>
      </c>
      <c r="Y12" s="306"/>
      <c r="Z12" s="304">
        <f t="shared" ref="Z12:AA12" si="24">SUM(Z24,Z36,Z54,Z66,Z78,Z96)</f>
        <v>74.832642784885493</v>
      </c>
      <c r="AA12" s="304">
        <f t="shared" si="24"/>
        <v>67.402677064917597</v>
      </c>
      <c r="AB12" s="304">
        <f>SUM(AB24,AB36,AB54,AB66,AB78,AB96)</f>
        <v>35.263247730083052</v>
      </c>
      <c r="AC12" s="306"/>
      <c r="AD12" s="304">
        <f t="shared" ref="AD12:AE12" si="25">SUM(AD24,AD36,AD54,AD66,AD78,AD96)</f>
        <v>68.588175013731899</v>
      </c>
      <c r="AE12" s="304">
        <f t="shared" si="25"/>
        <v>55.548931919800722</v>
      </c>
      <c r="AF12" s="304">
        <f>SUM(AF24,AF36,AF54,AF66,AF78,AF96)</f>
        <v>21.774489601556578</v>
      </c>
      <c r="AG12" s="306"/>
      <c r="AH12" s="304">
        <f t="shared" ref="AH12:AI12" si="26">SUM(AH24,AH36,AH54,AH66,AH78,AH96)</f>
        <v>57.616448149025196</v>
      </c>
      <c r="AI12" s="304">
        <f t="shared" si="26"/>
        <v>28.729890179977186</v>
      </c>
      <c r="AJ12" s="304">
        <f>SUM(AJ24,AJ36,AJ54,AJ66,AJ78,AJ96)</f>
        <v>5.7902442603811846</v>
      </c>
      <c r="AK12" s="306"/>
      <c r="AL12" s="304">
        <f t="shared" ref="AL12:AM12" si="27">SUM(AL24,AL36,AL54,AL66,AL78,AL96)</f>
        <v>11.538737340670787</v>
      </c>
      <c r="AM12" s="304">
        <f t="shared" si="27"/>
        <v>9.9074041312110488</v>
      </c>
      <c r="AN12" s="304">
        <f>SUM(AN24,AN36,AN54,AN66,AN78,AN96)</f>
        <v>5.1336744916285717</v>
      </c>
    </row>
    <row r="13" spans="1:40" x14ac:dyDescent="0.2">
      <c r="A13" s="13" t="str">
        <f>name!E8</f>
        <v>Skilled trades occupations</v>
      </c>
      <c r="B13" s="304">
        <f t="shared" si="0"/>
        <v>361.32803491033206</v>
      </c>
      <c r="C13" s="304">
        <f t="shared" si="0"/>
        <v>386.51135776538581</v>
      </c>
      <c r="D13" s="304">
        <f t="shared" si="0"/>
        <v>404.08205208123707</v>
      </c>
      <c r="E13" s="304"/>
      <c r="F13" s="304">
        <f t="shared" si="1"/>
        <v>1.3265146194742503</v>
      </c>
      <c r="G13" s="304">
        <f t="shared" si="1"/>
        <v>2.0787114885071656</v>
      </c>
      <c r="H13" s="304">
        <f t="shared" si="1"/>
        <v>3.6945600979089854</v>
      </c>
      <c r="I13" s="304"/>
      <c r="J13" s="304">
        <f t="shared" si="2"/>
        <v>17.820214497025265</v>
      </c>
      <c r="K13" s="304">
        <f t="shared" si="2"/>
        <v>30.591272435028756</v>
      </c>
      <c r="L13" s="304">
        <f t="shared" si="2"/>
        <v>62.304471766440884</v>
      </c>
      <c r="M13" s="304"/>
      <c r="N13" s="304">
        <f t="shared" si="3"/>
        <v>38.52204295937085</v>
      </c>
      <c r="O13" s="304">
        <f t="shared" si="3"/>
        <v>46.466648109710356</v>
      </c>
      <c r="P13" s="304">
        <f t="shared" si="3"/>
        <v>59.122064726957952</v>
      </c>
      <c r="Q13" s="306"/>
      <c r="R13" s="304">
        <f t="shared" ref="R13:T13" si="28">SUM(R25,R37,R55,R67,R79,R97)</f>
        <v>16.730949319123773</v>
      </c>
      <c r="S13" s="304">
        <f t="shared" si="28"/>
        <v>19.200072775051826</v>
      </c>
      <c r="T13" s="304">
        <f t="shared" si="28"/>
        <v>24.057399227244147</v>
      </c>
      <c r="U13" s="306"/>
      <c r="V13" s="304">
        <f t="shared" ref="V13:X13" si="29">SUM(V25,V37,V55,V67,V79,V97)</f>
        <v>30.90447556033811</v>
      </c>
      <c r="W13" s="304">
        <f t="shared" si="29"/>
        <v>35.350587141357984</v>
      </c>
      <c r="X13" s="304">
        <f t="shared" si="29"/>
        <v>44.821169303248389</v>
      </c>
      <c r="Y13" s="306"/>
      <c r="Z13" s="304">
        <f t="shared" ref="Z13:AB13" si="30">SUM(Z25,Z37,Z55,Z67,Z79,Z97)</f>
        <v>101.09182416634648</v>
      </c>
      <c r="AA13" s="304">
        <f t="shared" si="30"/>
        <v>91.319745163483844</v>
      </c>
      <c r="AB13" s="304">
        <f t="shared" si="30"/>
        <v>74.93979735092924</v>
      </c>
      <c r="AC13" s="306"/>
      <c r="AD13" s="304">
        <f t="shared" ref="AD13:AF13" si="31">SUM(AD25,AD37,AD55,AD67,AD79,AD97)</f>
        <v>74.414005208465767</v>
      </c>
      <c r="AE13" s="304">
        <f t="shared" si="31"/>
        <v>78.305738209677699</v>
      </c>
      <c r="AF13" s="304">
        <f t="shared" si="31"/>
        <v>69.807739816557955</v>
      </c>
      <c r="AG13" s="306"/>
      <c r="AH13" s="304">
        <f t="shared" ref="AH13:AJ13" si="32">SUM(AH25,AH37,AH55,AH67,AH79,AH97)</f>
        <v>60.055561341446925</v>
      </c>
      <c r="AI13" s="304">
        <f t="shared" si="32"/>
        <v>67.039665465782249</v>
      </c>
      <c r="AJ13" s="304">
        <f t="shared" si="32"/>
        <v>60.186140019117673</v>
      </c>
      <c r="AK13" s="306"/>
      <c r="AL13" s="304">
        <f t="shared" ref="AL13:AN13" si="33">SUM(AL25,AL37,AL55,AL67,AL79,AL97)</f>
        <v>20.462447238740609</v>
      </c>
      <c r="AM13" s="304">
        <f t="shared" si="33"/>
        <v>16.158916976785981</v>
      </c>
      <c r="AN13" s="304">
        <f t="shared" si="33"/>
        <v>5.1487097728318654</v>
      </c>
    </row>
    <row r="14" spans="1:40" x14ac:dyDescent="0.2">
      <c r="A14" s="13" t="str">
        <f>name!E9</f>
        <v>Caring, leisure and other service occupations</v>
      </c>
      <c r="B14" s="304">
        <f t="shared" si="0"/>
        <v>357.81304498223381</v>
      </c>
      <c r="C14" s="304">
        <f t="shared" si="0"/>
        <v>368.93688119502326</v>
      </c>
      <c r="D14" s="304">
        <f t="shared" si="0"/>
        <v>388.66518117574867</v>
      </c>
      <c r="E14" s="304"/>
      <c r="F14" s="304">
        <f t="shared" si="1"/>
        <v>0.82738328703220954</v>
      </c>
      <c r="G14" s="304">
        <f t="shared" si="1"/>
        <v>1.3633230546182851</v>
      </c>
      <c r="H14" s="304">
        <f t="shared" si="1"/>
        <v>2.6609583322701065</v>
      </c>
      <c r="I14" s="304"/>
      <c r="J14" s="304">
        <f t="shared" si="2"/>
        <v>29.494131366581655</v>
      </c>
      <c r="K14" s="304">
        <f t="shared" si="2"/>
        <v>45.293467730820439</v>
      </c>
      <c r="L14" s="304">
        <f t="shared" si="2"/>
        <v>83.187758329620053</v>
      </c>
      <c r="M14" s="304"/>
      <c r="N14" s="304">
        <f t="shared" si="3"/>
        <v>61.158769883018508</v>
      </c>
      <c r="O14" s="304">
        <f t="shared" si="3"/>
        <v>64.856008104286602</v>
      </c>
      <c r="P14" s="304">
        <f t="shared" si="3"/>
        <v>73.45052389069113</v>
      </c>
      <c r="Q14" s="306"/>
      <c r="R14" s="304">
        <f>SUM(R26,R38,R56,R68,R80,R98)</f>
        <v>45.833486667236961</v>
      </c>
      <c r="S14" s="304">
        <f t="shared" ref="S14:T14" si="34">SUM(S26,S38,S56,S68,S80,S98)</f>
        <v>43.143348869976492</v>
      </c>
      <c r="T14" s="304">
        <f t="shared" si="34"/>
        <v>43.809038245562398</v>
      </c>
      <c r="U14" s="306"/>
      <c r="V14" s="304">
        <f t="shared" ref="V14:X14" si="35">SUM(V26,V38,V56,V68,V80,V98)</f>
        <v>33.5497197558187</v>
      </c>
      <c r="W14" s="304">
        <f t="shared" si="35"/>
        <v>32.809646751572728</v>
      </c>
      <c r="X14" s="304">
        <f t="shared" si="35"/>
        <v>37.247383491302436</v>
      </c>
      <c r="Y14" s="306"/>
      <c r="Z14" s="304">
        <f t="shared" ref="Z14:AB14" si="36">SUM(Z26,Z38,Z56,Z68,Z80,Z98)</f>
        <v>90.037958017253203</v>
      </c>
      <c r="AA14" s="304">
        <f t="shared" si="36"/>
        <v>92.411407801396521</v>
      </c>
      <c r="AB14" s="304">
        <f t="shared" si="36"/>
        <v>85.346256637709502</v>
      </c>
      <c r="AC14" s="306"/>
      <c r="AD14" s="304">
        <f t="shared" ref="AD14:AF14" si="37">SUM(AD26,AD38,AD56,AD68,AD80,AD98)</f>
        <v>62.272562024500502</v>
      </c>
      <c r="AE14" s="304">
        <f t="shared" si="37"/>
        <v>59.222011142767222</v>
      </c>
      <c r="AF14" s="304">
        <f t="shared" si="37"/>
        <v>38.897330261247106</v>
      </c>
      <c r="AG14" s="306"/>
      <c r="AH14" s="304">
        <f t="shared" ref="AH14:AJ14" si="38">SUM(AH26,AH38,AH56,AH68,AH80,AH98)</f>
        <v>26.871666357934192</v>
      </c>
      <c r="AI14" s="304">
        <f t="shared" si="38"/>
        <v>23.784884012221223</v>
      </c>
      <c r="AJ14" s="304">
        <f t="shared" si="38"/>
        <v>20.985328644967652</v>
      </c>
      <c r="AK14" s="306"/>
      <c r="AL14" s="304">
        <f t="shared" ref="AL14:AN14" si="39">SUM(AL26,AL38,AL56,AL68,AL80,AL98)</f>
        <v>7.7673676228578969</v>
      </c>
      <c r="AM14" s="304">
        <f t="shared" si="39"/>
        <v>6.0527837273637743</v>
      </c>
      <c r="AN14" s="304">
        <f t="shared" si="39"/>
        <v>3.0806033423782875</v>
      </c>
    </row>
    <row r="15" spans="1:40" x14ac:dyDescent="0.2">
      <c r="A15" s="13" t="str">
        <f>name!E10</f>
        <v>Sales and customer service occupations</v>
      </c>
      <c r="B15" s="304">
        <f t="shared" si="0"/>
        <v>362.25148848966103</v>
      </c>
      <c r="C15" s="304">
        <f t="shared" si="0"/>
        <v>367.05757882710776</v>
      </c>
      <c r="D15" s="304">
        <f t="shared" si="0"/>
        <v>366.77583989108564</v>
      </c>
      <c r="E15" s="304"/>
      <c r="F15" s="304">
        <f t="shared" si="1"/>
        <v>2.1503067307796857</v>
      </c>
      <c r="G15" s="304">
        <f t="shared" si="1"/>
        <v>3.2535908157279354</v>
      </c>
      <c r="H15" s="304">
        <f t="shared" si="1"/>
        <v>5.8598443218221323</v>
      </c>
      <c r="I15" s="304"/>
      <c r="J15" s="304">
        <f t="shared" si="2"/>
        <v>31.423801197345021</v>
      </c>
      <c r="K15" s="304">
        <f t="shared" si="2"/>
        <v>48.899243636102668</v>
      </c>
      <c r="L15" s="304">
        <f t="shared" si="2"/>
        <v>96.280158128358607</v>
      </c>
      <c r="M15" s="304"/>
      <c r="N15" s="304">
        <f t="shared" si="3"/>
        <v>75.693452358317444</v>
      </c>
      <c r="O15" s="304">
        <f t="shared" si="3"/>
        <v>81.11618067233708</v>
      </c>
      <c r="P15" s="304">
        <f t="shared" si="3"/>
        <v>92.046589358015268</v>
      </c>
      <c r="Q15" s="306"/>
      <c r="R15" s="304">
        <f t="shared" ref="R15:T15" si="40">SUM(R27,R39,R57,R69,R81,R99)</f>
        <v>22.69998155823296</v>
      </c>
      <c r="S15" s="304">
        <f t="shared" si="40"/>
        <v>23.474440981779033</v>
      </c>
      <c r="T15" s="304">
        <f t="shared" si="40"/>
        <v>26.426015769003605</v>
      </c>
      <c r="U15" s="306"/>
      <c r="V15" s="304">
        <f t="shared" ref="V15:X15" si="41">SUM(V27,V39,V57,V69,V81,V99)</f>
        <v>21.230804815641399</v>
      </c>
      <c r="W15" s="304">
        <f t="shared" si="41"/>
        <v>21.996127298839401</v>
      </c>
      <c r="X15" s="304">
        <f t="shared" si="41"/>
        <v>23.72378581815429</v>
      </c>
      <c r="Y15" s="306"/>
      <c r="Z15" s="304">
        <f t="shared" ref="Z15:AB15" si="42">SUM(Z27,Z39,Z57,Z69,Z81,Z99)</f>
        <v>77.972568761961881</v>
      </c>
      <c r="AA15" s="304">
        <f t="shared" si="42"/>
        <v>72.764773211021563</v>
      </c>
      <c r="AB15" s="304">
        <f t="shared" si="42"/>
        <v>59.31180208556323</v>
      </c>
      <c r="AC15" s="306"/>
      <c r="AD15" s="304">
        <f t="shared" ref="AD15:AF15" si="43">SUM(AD27,AD39,AD57,AD69,AD81,AD99)</f>
        <v>62.581320361961808</v>
      </c>
      <c r="AE15" s="304">
        <f t="shared" si="43"/>
        <v>59.317841097905408</v>
      </c>
      <c r="AF15" s="304">
        <f t="shared" si="43"/>
        <v>42.18066974219262</v>
      </c>
      <c r="AG15" s="306"/>
      <c r="AH15" s="304">
        <f t="shared" ref="AH15:AJ15" si="44">SUM(AH27,AH39,AH57,AH69,AH81,AH99)</f>
        <v>53.069779883773755</v>
      </c>
      <c r="AI15" s="304">
        <f t="shared" si="44"/>
        <v>44.463180405093127</v>
      </c>
      <c r="AJ15" s="304">
        <f t="shared" si="44"/>
        <v>16.242781153608124</v>
      </c>
      <c r="AK15" s="306"/>
      <c r="AL15" s="304">
        <f t="shared" ref="AL15:AN15" si="45">SUM(AL27,AL39,AL57,AL69,AL81,AL99)</f>
        <v>15.429472821647032</v>
      </c>
      <c r="AM15" s="304">
        <f t="shared" si="45"/>
        <v>11.772200708301535</v>
      </c>
      <c r="AN15" s="304">
        <f t="shared" si="45"/>
        <v>4.704193514367808</v>
      </c>
    </row>
    <row r="16" spans="1:40" x14ac:dyDescent="0.2">
      <c r="A16" s="13" t="str">
        <f>name!E11</f>
        <v>Process, plant and machine operatives</v>
      </c>
      <c r="B16" s="304">
        <f t="shared" si="0"/>
        <v>215.03062773390687</v>
      </c>
      <c r="C16" s="304">
        <f t="shared" si="0"/>
        <v>231.20871481652682</v>
      </c>
      <c r="D16" s="304">
        <f t="shared" si="0"/>
        <v>227.80927676182858</v>
      </c>
      <c r="E16" s="304"/>
      <c r="F16" s="304">
        <f t="shared" si="1"/>
        <v>1.5122594842015233</v>
      </c>
      <c r="G16" s="304">
        <f t="shared" si="1"/>
        <v>2.7704286553505661</v>
      </c>
      <c r="H16" s="304">
        <f t="shared" si="1"/>
        <v>5.7118693623125694</v>
      </c>
      <c r="I16" s="304"/>
      <c r="J16" s="304">
        <f t="shared" si="2"/>
        <v>10.27801644053611</v>
      </c>
      <c r="K16" s="304">
        <f t="shared" si="2"/>
        <v>17.563362888063089</v>
      </c>
      <c r="L16" s="304">
        <f t="shared" si="2"/>
        <v>35.820180165128022</v>
      </c>
      <c r="M16" s="304"/>
      <c r="N16" s="304">
        <f t="shared" si="3"/>
        <v>18.753887775913682</v>
      </c>
      <c r="O16" s="304">
        <f t="shared" si="3"/>
        <v>23.039744286510256</v>
      </c>
      <c r="P16" s="304">
        <f t="shared" si="3"/>
        <v>29.38809058967658</v>
      </c>
      <c r="Q16" s="306"/>
      <c r="R16" s="304">
        <f t="shared" ref="R16:T16" si="46">SUM(R28,R40,R58,R70,R82,R100)</f>
        <v>8.9907303516838937</v>
      </c>
      <c r="S16" s="304">
        <f t="shared" si="46"/>
        <v>10.994760192341666</v>
      </c>
      <c r="T16" s="304">
        <f t="shared" si="46"/>
        <v>13.828445584401859</v>
      </c>
      <c r="U16" s="306"/>
      <c r="V16" s="304">
        <f t="shared" ref="V16:X16" si="47">SUM(V28,V40,V58,V70,V82,V100)</f>
        <v>15.175833938742946</v>
      </c>
      <c r="W16" s="304">
        <f t="shared" si="47"/>
        <v>17.286173825127086</v>
      </c>
      <c r="X16" s="304">
        <f t="shared" si="47"/>
        <v>20.047742799400083</v>
      </c>
      <c r="Y16" s="306"/>
      <c r="Z16" s="304">
        <f t="shared" ref="Z16:AB16" si="48">SUM(Z28,Z40,Z58,Z70,Z82,Z100)</f>
        <v>40.112098745881603</v>
      </c>
      <c r="AA16" s="304">
        <f t="shared" si="48"/>
        <v>37.641999663906262</v>
      </c>
      <c r="AB16" s="304">
        <f t="shared" si="48"/>
        <v>32.621311378732003</v>
      </c>
      <c r="AC16" s="306"/>
      <c r="AD16" s="304">
        <f t="shared" ref="AD16:AF16" si="49">SUM(AD28,AD40,AD58,AD70,AD82,AD100)</f>
        <v>48.144572683063707</v>
      </c>
      <c r="AE16" s="304">
        <f t="shared" si="49"/>
        <v>54.110977139150002</v>
      </c>
      <c r="AF16" s="304">
        <f t="shared" si="49"/>
        <v>46.428760166610971</v>
      </c>
      <c r="AG16" s="306"/>
      <c r="AH16" s="304">
        <f t="shared" ref="AH16:AJ16" si="50">SUM(AH28,AH40,AH58,AH70,AH82,AH100)</f>
        <v>53.84633086764795</v>
      </c>
      <c r="AI16" s="304">
        <f t="shared" si="50"/>
        <v>54.10093056813264</v>
      </c>
      <c r="AJ16" s="304">
        <f t="shared" si="50"/>
        <v>38.741451923672493</v>
      </c>
      <c r="AK16" s="306"/>
      <c r="AL16" s="304">
        <f t="shared" ref="AL16:AN16" si="51">SUM(AL28,AL40,AL58,AL70,AL82,AL100)</f>
        <v>18.216897446235492</v>
      </c>
      <c r="AM16" s="304">
        <f t="shared" si="51"/>
        <v>13.700337597945225</v>
      </c>
      <c r="AN16" s="304">
        <f t="shared" si="51"/>
        <v>5.2214247918939733</v>
      </c>
    </row>
    <row r="17" spans="1:40" x14ac:dyDescent="0.2">
      <c r="A17" s="13" t="str">
        <f>name!E12</f>
        <v>Elementary occupations</v>
      </c>
      <c r="B17" s="304">
        <f t="shared" si="0"/>
        <v>522.7590437048807</v>
      </c>
      <c r="C17" s="304">
        <f t="shared" si="0"/>
        <v>522.07969182023749</v>
      </c>
      <c r="D17" s="304">
        <f t="shared" si="0"/>
        <v>517.7843183289533</v>
      </c>
      <c r="E17" s="304"/>
      <c r="F17" s="304">
        <f t="shared" si="1"/>
        <v>0.74548969618639782</v>
      </c>
      <c r="G17" s="304">
        <f t="shared" si="1"/>
        <v>1.0774652957776489</v>
      </c>
      <c r="H17" s="304">
        <f t="shared" si="1"/>
        <v>1.8695853083494494</v>
      </c>
      <c r="I17" s="304"/>
      <c r="J17" s="304">
        <f t="shared" si="2"/>
        <v>30.998989726976227</v>
      </c>
      <c r="K17" s="304">
        <f t="shared" si="2"/>
        <v>48.501730405280888</v>
      </c>
      <c r="L17" s="304">
        <f t="shared" si="2"/>
        <v>104.08208266106672</v>
      </c>
      <c r="M17" s="304"/>
      <c r="N17" s="304">
        <f t="shared" si="3"/>
        <v>69.355155997265257</v>
      </c>
      <c r="O17" s="304">
        <f t="shared" si="3"/>
        <v>74.81142259224184</v>
      </c>
      <c r="P17" s="304">
        <f t="shared" si="3"/>
        <v>90.527234069799221</v>
      </c>
      <c r="Q17" s="306"/>
      <c r="R17" s="304">
        <f t="shared" ref="R17:T17" si="52">SUM(R29,R41,R59,R71,R83,R101)</f>
        <v>31.604140325121477</v>
      </c>
      <c r="S17" s="304">
        <f t="shared" si="52"/>
        <v>32.753954797425699</v>
      </c>
      <c r="T17" s="304">
        <f t="shared" si="52"/>
        <v>39.371186902410905</v>
      </c>
      <c r="U17" s="306"/>
      <c r="V17" s="304">
        <f t="shared" ref="V17:X17" si="53">SUM(V29,V41,V59,V71,V83,V101)</f>
        <v>28.409579426700159</v>
      </c>
      <c r="W17" s="304">
        <f t="shared" si="53"/>
        <v>30.699006605183133</v>
      </c>
      <c r="X17" s="304">
        <f t="shared" si="53"/>
        <v>38.084625451570055</v>
      </c>
      <c r="Y17" s="306"/>
      <c r="Z17" s="304">
        <f t="shared" ref="Z17:AB17" si="54">SUM(Z29,Z41,Z59,Z71,Z83,Z101)</f>
        <v>78.121043393261104</v>
      </c>
      <c r="AA17" s="304">
        <f t="shared" si="54"/>
        <v>69.135886166216167</v>
      </c>
      <c r="AB17" s="304">
        <f t="shared" si="54"/>
        <v>62.192289723413957</v>
      </c>
      <c r="AC17" s="306"/>
      <c r="AD17" s="304">
        <f t="shared" ref="AD17:AF17" si="55">SUM(AD29,AD41,AD59,AD71,AD83,AD101)</f>
        <v>111.38728172857454</v>
      </c>
      <c r="AE17" s="304">
        <f t="shared" si="55"/>
        <v>113.05193451832142</v>
      </c>
      <c r="AF17" s="304">
        <f t="shared" si="55"/>
        <v>87.441088102222807</v>
      </c>
      <c r="AG17" s="306"/>
      <c r="AH17" s="304">
        <f t="shared" ref="AH17:AJ17" si="56">SUM(AH29,AH41,AH59,AH71,AH83,AH101)</f>
        <v>130.13123465173186</v>
      </c>
      <c r="AI17" s="304">
        <f t="shared" si="56"/>
        <v>120.97013333489066</v>
      </c>
      <c r="AJ17" s="304">
        <f t="shared" si="56"/>
        <v>77.989638343050984</v>
      </c>
      <c r="AK17" s="306"/>
      <c r="AL17" s="304">
        <f t="shared" ref="AL17:AN17" si="57">SUM(AL29,AL41,AL59,AL71,AL83,AL101)</f>
        <v>42.006128759063671</v>
      </c>
      <c r="AM17" s="304">
        <f t="shared" si="57"/>
        <v>31.078158104900034</v>
      </c>
      <c r="AN17" s="304">
        <f t="shared" si="57"/>
        <v>16.226587767069148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32.885999999999996</v>
      </c>
      <c r="C20" s="305">
        <f>SUM(C21:C29)</f>
        <v>33.69300000000004</v>
      </c>
      <c r="D20" s="305">
        <f>SUM(D21:D29)</f>
        <v>36.102000000000032</v>
      </c>
      <c r="E20" s="304"/>
      <c r="F20" s="305">
        <f>SUM(F21:F29)</f>
        <v>1.0616108461369793</v>
      </c>
      <c r="G20" s="305">
        <f>SUM(G21:G29)</f>
        <v>1.4930918990008062</v>
      </c>
      <c r="H20" s="305">
        <f>SUM(H21:H29)</f>
        <v>2.4060025158672458</v>
      </c>
      <c r="I20" s="304"/>
      <c r="J20" s="305">
        <f>SUM(J21:J29)</f>
        <v>5.9856381679366821</v>
      </c>
      <c r="K20" s="305">
        <f>SUM(K21:K29)</f>
        <v>7.8906764893931713</v>
      </c>
      <c r="L20" s="305">
        <f>SUM(L21:L29)</f>
        <v>11.781007025161985</v>
      </c>
      <c r="M20" s="304"/>
      <c r="N20" s="305">
        <f>SUM(N21:N29)</f>
        <v>7.4875878038478598</v>
      </c>
      <c r="O20" s="305">
        <f>SUM(O21:O29)</f>
        <v>7.1956880402134926</v>
      </c>
      <c r="P20" s="305">
        <f>SUM(P21:P29)</f>
        <v>7.0809199734800394</v>
      </c>
      <c r="Q20" s="306"/>
      <c r="R20" s="305">
        <f>SUM(R21:R29)</f>
        <v>1.123912657166132</v>
      </c>
      <c r="S20" s="305">
        <f>SUM(S21:S29)</f>
        <v>1.0582013852507144</v>
      </c>
      <c r="T20" s="305">
        <f>SUM(T21:T29)</f>
        <v>1.0209369326268414</v>
      </c>
      <c r="U20" s="306"/>
      <c r="V20" s="305">
        <f>SUM(V21:V29)</f>
        <v>3.1941711822164782</v>
      </c>
      <c r="W20" s="305">
        <f>SUM(W21:W29)</f>
        <v>3.1007338891091631</v>
      </c>
      <c r="X20" s="305">
        <f>SUM(X21:X29)</f>
        <v>3.2136446877439022</v>
      </c>
      <c r="Y20" s="306"/>
      <c r="Z20" s="305">
        <f>SUM(Z21:Z29)</f>
        <v>4.8227536477478479</v>
      </c>
      <c r="AA20" s="305">
        <f>SUM(AA21:AA29)</f>
        <v>3.8456943006718936</v>
      </c>
      <c r="AB20" s="305">
        <f>SUM(AB21:AB29)</f>
        <v>3.0840196605501813</v>
      </c>
      <c r="AC20" s="306"/>
      <c r="AD20" s="305">
        <f>SUM(AD21:AD29)</f>
        <v>4.2042112111896124</v>
      </c>
      <c r="AE20" s="305">
        <f>SUM(AE21:AE29)</f>
        <v>4.1415012723577203</v>
      </c>
      <c r="AF20" s="305">
        <f>SUM(AF21:AF29)</f>
        <v>3.6133015192530684</v>
      </c>
      <c r="AG20" s="306"/>
      <c r="AH20" s="305">
        <f>SUM(AH21:AH29)</f>
        <v>3.6928347252237312</v>
      </c>
      <c r="AI20" s="305">
        <f>SUM(AI21:AI29)</f>
        <v>3.6558097180631375</v>
      </c>
      <c r="AJ20" s="305">
        <f>SUM(AJ21:AJ29)</f>
        <v>3.224684159245065</v>
      </c>
      <c r="AK20" s="306"/>
      <c r="AL20" s="305">
        <f>SUM(AL21:AL29)</f>
        <v>1.313279758534676</v>
      </c>
      <c r="AM20" s="305">
        <f>SUM(AM21:AM29)</f>
        <v>1.3116030059399444</v>
      </c>
      <c r="AN20" s="305">
        <f>SUM(AN21:AN29)</f>
        <v>0.67748352607170981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5.2920409096650118</v>
      </c>
      <c r="C21" s="304">
        <f t="shared" ref="C21:D21" si="59">SUM(G21,K21,O21,S21,W21,AA21,AE21,AI21,AM21)</f>
        <v>5.150760284112609</v>
      </c>
      <c r="D21" s="304">
        <f t="shared" si="59"/>
        <v>5.674742405137855</v>
      </c>
      <c r="E21" s="304"/>
      <c r="F21" s="304">
        <v>0.27622245822465202</v>
      </c>
      <c r="G21" s="304">
        <v>0.37113555904071677</v>
      </c>
      <c r="H21" s="304">
        <v>0.55585249725177821</v>
      </c>
      <c r="I21" s="304"/>
      <c r="J21" s="304">
        <v>1.7114800671246253</v>
      </c>
      <c r="K21" s="304">
        <v>2.0765872889354831</v>
      </c>
      <c r="L21" s="304">
        <v>3.0361501437501657</v>
      </c>
      <c r="M21" s="304"/>
      <c r="N21" s="304">
        <v>1.4645431128223565</v>
      </c>
      <c r="O21" s="304">
        <v>1.2236604766076769</v>
      </c>
      <c r="P21" s="304">
        <v>1.0958258128267662</v>
      </c>
      <c r="Q21" s="306"/>
      <c r="R21" s="304">
        <v>0.22096479734546015</v>
      </c>
      <c r="S21" s="304">
        <v>0.1732024809777726</v>
      </c>
      <c r="T21" s="304">
        <v>0.13357300961388563</v>
      </c>
      <c r="U21" s="306"/>
      <c r="V21" s="304">
        <v>0.42543203929632656</v>
      </c>
      <c r="W21" s="304">
        <v>0.31155906418952362</v>
      </c>
      <c r="X21" s="304">
        <v>0.22993191904902446</v>
      </c>
      <c r="Y21" s="306"/>
      <c r="Z21" s="304">
        <v>0.29856316980928094</v>
      </c>
      <c r="AA21" s="304">
        <v>0.21042664491279822</v>
      </c>
      <c r="AB21" s="304">
        <v>0.14972581939120208</v>
      </c>
      <c r="AC21" s="306"/>
      <c r="AD21" s="304">
        <v>0.36763852419227611</v>
      </c>
      <c r="AE21" s="304">
        <v>0.31204325355728468</v>
      </c>
      <c r="AF21" s="304">
        <v>0.17907724807751141</v>
      </c>
      <c r="AG21" s="306"/>
      <c r="AH21" s="304">
        <v>0.32574182106683908</v>
      </c>
      <c r="AI21" s="304">
        <v>0.26838084711704041</v>
      </c>
      <c r="AJ21" s="304">
        <v>0.20722899088760982</v>
      </c>
      <c r="AK21" s="306"/>
      <c r="AL21" s="304">
        <v>0.20145491978319541</v>
      </c>
      <c r="AM21" s="304">
        <v>0.20376466877431404</v>
      </c>
      <c r="AN21" s="304">
        <v>8.7376964289910999E-2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8.0146846433711882</v>
      </c>
      <c r="C22" s="304">
        <f t="shared" ref="C22:C29" si="61">SUM(G22,K22,O22,S22,W22,AA22,AE22,AI22,AM22)</f>
        <v>8.7136257106133463</v>
      </c>
      <c r="D22" s="304">
        <f t="shared" ref="D22:D29" si="62">SUM(H22,L22,P22,T22,X22,AB22,AF22,AJ22,AN22)</f>
        <v>9.7344614290488369</v>
      </c>
      <c r="E22" s="304"/>
      <c r="F22" s="304">
        <v>0.49598779338588417</v>
      </c>
      <c r="G22" s="304">
        <v>0.72410143032796237</v>
      </c>
      <c r="H22" s="304">
        <v>1.1135836218826962</v>
      </c>
      <c r="I22" s="304"/>
      <c r="J22" s="304">
        <v>2.279961694120423</v>
      </c>
      <c r="K22" s="304">
        <v>3.0487364138558437</v>
      </c>
      <c r="L22" s="304">
        <v>4.3150979184851375</v>
      </c>
      <c r="M22" s="304"/>
      <c r="N22" s="304">
        <v>2.6881835455359697</v>
      </c>
      <c r="O22" s="304">
        <v>2.6224390264934065</v>
      </c>
      <c r="P22" s="304">
        <v>2.4563747271114447</v>
      </c>
      <c r="Q22" s="306"/>
      <c r="R22" s="304">
        <v>0.25618630298877781</v>
      </c>
      <c r="S22" s="304">
        <v>0.25547192926239942</v>
      </c>
      <c r="T22" s="304">
        <v>0.22968803600194374</v>
      </c>
      <c r="U22" s="306"/>
      <c r="V22" s="304">
        <v>0.95265006347650216</v>
      </c>
      <c r="W22" s="304">
        <v>0.90460779885241305</v>
      </c>
      <c r="X22" s="304">
        <v>0.8584254399153729</v>
      </c>
      <c r="Y22" s="306"/>
      <c r="Z22" s="304">
        <v>0.57244717720045357</v>
      </c>
      <c r="AA22" s="304">
        <v>0.44225740460675012</v>
      </c>
      <c r="AB22" s="304">
        <v>0.28234506620925659</v>
      </c>
      <c r="AC22" s="306"/>
      <c r="AD22" s="304">
        <v>0.29402147132719947</v>
      </c>
      <c r="AE22" s="304">
        <v>0.21419563626901164</v>
      </c>
      <c r="AF22" s="304">
        <v>0.14599388027443902</v>
      </c>
      <c r="AG22" s="306"/>
      <c r="AH22" s="304">
        <v>0.33923872903076302</v>
      </c>
      <c r="AI22" s="304">
        <v>0.34672552516498173</v>
      </c>
      <c r="AJ22" s="304">
        <v>0.25419569051673935</v>
      </c>
      <c r="AK22" s="306"/>
      <c r="AL22" s="304">
        <v>0.13600786630521583</v>
      </c>
      <c r="AM22" s="304">
        <v>0.15509054578057732</v>
      </c>
      <c r="AN22" s="304">
        <v>7.8757048651806605E-2</v>
      </c>
    </row>
    <row r="23" spans="1:40" x14ac:dyDescent="0.2">
      <c r="A23" s="13" t="str">
        <f t="shared" si="58"/>
        <v>Associate professional occupations</v>
      </c>
      <c r="B23" s="304">
        <f t="shared" si="60"/>
        <v>5.4877423278390616</v>
      </c>
      <c r="C23" s="304">
        <f t="shared" si="61"/>
        <v>5.4380880753337202</v>
      </c>
      <c r="D23" s="304">
        <f t="shared" si="62"/>
        <v>6.0539521130534801</v>
      </c>
      <c r="E23" s="304"/>
      <c r="F23" s="304">
        <v>0.17759526835366585</v>
      </c>
      <c r="G23" s="304">
        <v>0.23258949432586648</v>
      </c>
      <c r="H23" s="304">
        <v>0.42377115658552172</v>
      </c>
      <c r="I23" s="304"/>
      <c r="J23" s="304">
        <v>0.8632583886456815</v>
      </c>
      <c r="K23" s="304">
        <v>1.0670726282627623</v>
      </c>
      <c r="L23" s="304">
        <v>1.5554159917512398</v>
      </c>
      <c r="M23" s="304"/>
      <c r="N23" s="304">
        <v>1.7397979123101381</v>
      </c>
      <c r="O23" s="304">
        <v>1.677215395693459</v>
      </c>
      <c r="P23" s="304">
        <v>1.7501606921591442</v>
      </c>
      <c r="Q23" s="306"/>
      <c r="R23" s="304">
        <v>0.17332328336550973</v>
      </c>
      <c r="S23" s="304">
        <v>0.16168485417101786</v>
      </c>
      <c r="T23" s="304">
        <v>0.17154896952438417</v>
      </c>
      <c r="U23" s="306"/>
      <c r="V23" s="304">
        <v>0.87363125310947343</v>
      </c>
      <c r="W23" s="304">
        <v>0.87539164737474018</v>
      </c>
      <c r="X23" s="304">
        <v>1.0015591473536736</v>
      </c>
      <c r="Y23" s="306"/>
      <c r="Z23" s="304">
        <v>0.85174275606707772</v>
      </c>
      <c r="AA23" s="304">
        <v>0.66188930601254026</v>
      </c>
      <c r="AB23" s="304">
        <v>0.55861754696372601</v>
      </c>
      <c r="AC23" s="306"/>
      <c r="AD23" s="304">
        <v>0.28811220476747801</v>
      </c>
      <c r="AE23" s="304">
        <v>0.20589767549696422</v>
      </c>
      <c r="AF23" s="304">
        <v>0.12230217848727061</v>
      </c>
      <c r="AG23" s="306"/>
      <c r="AH23" s="304">
        <v>0.41362751758401262</v>
      </c>
      <c r="AI23" s="304">
        <v>0.42467976352952463</v>
      </c>
      <c r="AJ23" s="304">
        <v>0.33019085708615942</v>
      </c>
      <c r="AK23" s="306"/>
      <c r="AL23" s="304">
        <v>0.10665374363602338</v>
      </c>
      <c r="AM23" s="304">
        <v>0.13166731046684577</v>
      </c>
      <c r="AN23" s="304">
        <v>0.14038557314236114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2.2068855256476723</v>
      </c>
      <c r="C24" s="304">
        <f t="shared" si="61"/>
        <v>2.1278622864083845</v>
      </c>
      <c r="D24" s="304">
        <f t="shared" si="62"/>
        <v>1.884229822988243</v>
      </c>
      <c r="E24" s="304"/>
      <c r="F24" s="304">
        <v>1.1830135694415891E-2</v>
      </c>
      <c r="G24" s="304">
        <v>1.6144356220784518E-2</v>
      </c>
      <c r="H24" s="304">
        <v>2.7481902420822296E-2</v>
      </c>
      <c r="I24" s="304"/>
      <c r="J24" s="304">
        <v>0.3384087675931573</v>
      </c>
      <c r="K24" s="304">
        <v>0.46703294548520835</v>
      </c>
      <c r="L24" s="304">
        <v>0.73439982656325931</v>
      </c>
      <c r="M24" s="304"/>
      <c r="N24" s="304">
        <v>0.56387213755609511</v>
      </c>
      <c r="O24" s="304">
        <v>0.55791140945185591</v>
      </c>
      <c r="P24" s="304">
        <v>0.52823570096101113</v>
      </c>
      <c r="Q24" s="306"/>
      <c r="R24" s="304">
        <v>9.4228844013732799E-2</v>
      </c>
      <c r="S24" s="304">
        <v>8.289694045956239E-2</v>
      </c>
      <c r="T24" s="304">
        <v>6.1115723513570683E-2</v>
      </c>
      <c r="U24" s="306"/>
      <c r="V24" s="304">
        <v>0.23434137318484069</v>
      </c>
      <c r="W24" s="304">
        <v>0.20343355721511566</v>
      </c>
      <c r="X24" s="304">
        <v>0.14657338764100308</v>
      </c>
      <c r="Y24" s="306"/>
      <c r="Z24" s="304">
        <v>0.32160546225401337</v>
      </c>
      <c r="AA24" s="304">
        <v>0.26731233810141775</v>
      </c>
      <c r="AB24" s="304">
        <v>0.14518862927515341</v>
      </c>
      <c r="AC24" s="306"/>
      <c r="AD24" s="304">
        <v>0.23781797579133324</v>
      </c>
      <c r="AE24" s="304">
        <v>0.17208553273843397</v>
      </c>
      <c r="AF24" s="304">
        <v>7.2725216212102775E-2</v>
      </c>
      <c r="AG24" s="306"/>
      <c r="AH24" s="304">
        <v>0.29282552416512281</v>
      </c>
      <c r="AI24" s="304">
        <v>0.2459878040608337</v>
      </c>
      <c r="AJ24" s="304">
        <v>8.8043937196444502E-2</v>
      </c>
      <c r="AK24" s="306"/>
      <c r="AL24" s="304">
        <v>0.11195530539496108</v>
      </c>
      <c r="AM24" s="304">
        <v>0.11505740267517188</v>
      </c>
      <c r="AN24" s="304">
        <v>8.0465499204875598E-2</v>
      </c>
    </row>
    <row r="25" spans="1:40" x14ac:dyDescent="0.2">
      <c r="A25" s="13" t="str">
        <f t="shared" si="58"/>
        <v>Skilled trades occupations</v>
      </c>
      <c r="B25" s="304">
        <f t="shared" si="60"/>
        <v>3.9083430254087101</v>
      </c>
      <c r="C25" s="304">
        <f t="shared" si="61"/>
        <v>3.829721457875257</v>
      </c>
      <c r="D25" s="304">
        <f t="shared" si="62"/>
        <v>3.7218068962601758</v>
      </c>
      <c r="E25" s="304"/>
      <c r="F25" s="304">
        <v>5.0872003477514312E-2</v>
      </c>
      <c r="G25" s="304">
        <v>8.181408872352082E-2</v>
      </c>
      <c r="H25" s="304">
        <v>0.16776368417371371</v>
      </c>
      <c r="I25" s="304"/>
      <c r="J25" s="304">
        <v>0.35506942271816033</v>
      </c>
      <c r="K25" s="304">
        <v>0.55827324460006589</v>
      </c>
      <c r="L25" s="304">
        <v>0.88253551760319893</v>
      </c>
      <c r="M25" s="304"/>
      <c r="N25" s="304">
        <v>0.54470775527167603</v>
      </c>
      <c r="O25" s="304">
        <v>0.61517309539872023</v>
      </c>
      <c r="P25" s="304">
        <v>0.70313921446741734</v>
      </c>
      <c r="Q25" s="306"/>
      <c r="R25" s="304">
        <v>0.10646901147744882</v>
      </c>
      <c r="S25" s="304">
        <v>0.10295522179052019</v>
      </c>
      <c r="T25" s="304">
        <v>9.632235794360372E-2</v>
      </c>
      <c r="U25" s="306"/>
      <c r="V25" s="304">
        <v>0.47368624540412024</v>
      </c>
      <c r="W25" s="304">
        <v>0.52007821638032325</v>
      </c>
      <c r="X25" s="304">
        <v>0.64580315865051896</v>
      </c>
      <c r="Y25" s="306"/>
      <c r="Z25" s="304">
        <v>1.2007118752401051</v>
      </c>
      <c r="AA25" s="304">
        <v>0.80370927978298234</v>
      </c>
      <c r="AB25" s="304">
        <v>0.44261039468797481</v>
      </c>
      <c r="AC25" s="306"/>
      <c r="AD25" s="304">
        <v>0.54898407087519063</v>
      </c>
      <c r="AE25" s="304">
        <v>0.47733947265466226</v>
      </c>
      <c r="AF25" s="304">
        <v>0.22183468644631302</v>
      </c>
      <c r="AG25" s="306"/>
      <c r="AH25" s="304">
        <v>0.48014351453380472</v>
      </c>
      <c r="AI25" s="304">
        <v>0.50012581130933087</v>
      </c>
      <c r="AJ25" s="304">
        <v>0.49690788322618634</v>
      </c>
      <c r="AK25" s="306"/>
      <c r="AL25" s="304">
        <v>0.14769912641068955</v>
      </c>
      <c r="AM25" s="304">
        <v>0.1702530272351313</v>
      </c>
      <c r="AN25" s="304">
        <v>6.4889999061249162E-2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0.65182000365618253</v>
      </c>
      <c r="C26" s="304">
        <f t="shared" si="61"/>
        <v>0.71709345985792661</v>
      </c>
      <c r="D26" s="304">
        <f t="shared" si="62"/>
        <v>0.91252992336477001</v>
      </c>
      <c r="E26" s="304"/>
      <c r="F26" s="304">
        <v>1.6417946537158321E-2</v>
      </c>
      <c r="G26" s="304">
        <v>2.1231814928713191E-2</v>
      </c>
      <c r="H26" s="304">
        <v>3.7306640794991935E-2</v>
      </c>
      <c r="I26" s="304"/>
      <c r="J26" s="304">
        <v>0.10397125861673311</v>
      </c>
      <c r="K26" s="304">
        <v>0.14110725764989232</v>
      </c>
      <c r="L26" s="304">
        <v>0.24978789136025262</v>
      </c>
      <c r="M26" s="304"/>
      <c r="N26" s="304">
        <v>0.1083149981609034</v>
      </c>
      <c r="O26" s="304">
        <v>0.10934108234956992</v>
      </c>
      <c r="P26" s="304">
        <v>0.11061213069350362</v>
      </c>
      <c r="Q26" s="306"/>
      <c r="R26" s="304">
        <v>3.0317199797734843E-2</v>
      </c>
      <c r="S26" s="304">
        <v>2.7519862341590894E-2</v>
      </c>
      <c r="T26" s="304">
        <v>2.6130724705807819E-2</v>
      </c>
      <c r="U26" s="306"/>
      <c r="V26" s="304">
        <v>3.3750968417313641E-2</v>
      </c>
      <c r="W26" s="304">
        <v>3.6462418421467128E-2</v>
      </c>
      <c r="X26" s="304">
        <v>3.949039969273712E-2</v>
      </c>
      <c r="Y26" s="306"/>
      <c r="Z26" s="304">
        <v>0.14364327096569696</v>
      </c>
      <c r="AA26" s="304">
        <v>0.13281990776952937</v>
      </c>
      <c r="AB26" s="304">
        <v>0.13822071060563051</v>
      </c>
      <c r="AC26" s="306"/>
      <c r="AD26" s="304">
        <v>8.3316409419312565E-2</v>
      </c>
      <c r="AE26" s="304">
        <v>9.2530365899680417E-2</v>
      </c>
      <c r="AF26" s="304">
        <v>0.10071345051947225</v>
      </c>
      <c r="AG26" s="306"/>
      <c r="AH26" s="304">
        <v>9.0519296707748165E-2</v>
      </c>
      <c r="AI26" s="304">
        <v>0.10590702276751304</v>
      </c>
      <c r="AJ26" s="304">
        <v>0.14882227273104273</v>
      </c>
      <c r="AK26" s="306"/>
      <c r="AL26" s="304">
        <v>4.1568655033581543E-2</v>
      </c>
      <c r="AM26" s="304">
        <v>5.0173727729970294E-2</v>
      </c>
      <c r="AN26" s="304">
        <v>6.1445702261331468E-2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1.3263461782218309</v>
      </c>
      <c r="C27" s="304">
        <f t="shared" si="61"/>
        <v>1.3266702858984558</v>
      </c>
      <c r="D27" s="304">
        <f t="shared" si="62"/>
        <v>1.4128484629119165</v>
      </c>
      <c r="E27" s="304"/>
      <c r="F27" s="304">
        <v>3.194346980540639E-2</v>
      </c>
      <c r="G27" s="304">
        <v>4.4868763594531444E-2</v>
      </c>
      <c r="H27" s="304">
        <v>7.7365389963104728E-2</v>
      </c>
      <c r="I27" s="304"/>
      <c r="J27" s="304">
        <v>0.12661791966303096</v>
      </c>
      <c r="K27" s="304">
        <v>0.17538873924363102</v>
      </c>
      <c r="L27" s="304">
        <v>0.28525058147669669</v>
      </c>
      <c r="M27" s="304"/>
      <c r="N27" s="304">
        <v>0.23024339642089908</v>
      </c>
      <c r="O27" s="304">
        <v>0.23255893677508413</v>
      </c>
      <c r="P27" s="304">
        <v>0.25215912559453352</v>
      </c>
      <c r="Q27" s="306"/>
      <c r="R27" s="304">
        <v>0.13658695906642424</v>
      </c>
      <c r="S27" s="304">
        <v>0.14177535572668737</v>
      </c>
      <c r="T27" s="304">
        <v>0.16567729997089875</v>
      </c>
      <c r="U27" s="306"/>
      <c r="V27" s="304">
        <v>9.1516487257277693E-2</v>
      </c>
      <c r="W27" s="304">
        <v>9.1341860312780979E-2</v>
      </c>
      <c r="X27" s="304">
        <v>9.4700587764788166E-2</v>
      </c>
      <c r="Y27" s="306"/>
      <c r="Z27" s="304">
        <v>0.27506461417198913</v>
      </c>
      <c r="AA27" s="304">
        <v>0.27625792375023994</v>
      </c>
      <c r="AB27" s="304">
        <v>0.29166713591920401</v>
      </c>
      <c r="AC27" s="306"/>
      <c r="AD27" s="304">
        <v>0.16854635480966826</v>
      </c>
      <c r="AE27" s="304">
        <v>0.14346830217413561</v>
      </c>
      <c r="AF27" s="304">
        <v>0.10035974670099043</v>
      </c>
      <c r="AG27" s="306"/>
      <c r="AH27" s="304">
        <v>0.19939594780472</v>
      </c>
      <c r="AI27" s="304">
        <v>0.16652643881242213</v>
      </c>
      <c r="AJ27" s="304">
        <v>0.12492930306386961</v>
      </c>
      <c r="AK27" s="306"/>
      <c r="AL27" s="304">
        <v>6.6431029222415061E-2</v>
      </c>
      <c r="AM27" s="304">
        <v>5.448396550894305E-2</v>
      </c>
      <c r="AN27" s="304">
        <v>2.0739292457830669E-2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3.1329473879870777</v>
      </c>
      <c r="C28" s="304">
        <f t="shared" si="61"/>
        <v>3.1822435749951539</v>
      </c>
      <c r="D28" s="304">
        <f t="shared" si="62"/>
        <v>3.3537482449370359</v>
      </c>
      <c r="E28" s="304"/>
      <c r="F28" s="304">
        <v>4.0808423705014467E-4</v>
      </c>
      <c r="G28" s="304">
        <v>7.52938414277159E-4</v>
      </c>
      <c r="H28" s="304">
        <v>2.0203149818017879E-3</v>
      </c>
      <c r="I28" s="304"/>
      <c r="J28" s="304">
        <v>0.16748611272297492</v>
      </c>
      <c r="K28" s="304">
        <v>0.26913342320787137</v>
      </c>
      <c r="L28" s="304">
        <v>0.52963273826810531</v>
      </c>
      <c r="M28" s="304"/>
      <c r="N28" s="304">
        <v>0.13667247661816656</v>
      </c>
      <c r="O28" s="304">
        <v>0.14937317097395561</v>
      </c>
      <c r="P28" s="304">
        <v>0.17781284337128297</v>
      </c>
      <c r="Q28" s="306"/>
      <c r="R28" s="304">
        <v>0.10038519259586406</v>
      </c>
      <c r="S28" s="304">
        <v>0.10788530502718643</v>
      </c>
      <c r="T28" s="304">
        <v>0.13216433367973535</v>
      </c>
      <c r="U28" s="306"/>
      <c r="V28" s="304">
        <v>8.9723131088954799E-2</v>
      </c>
      <c r="W28" s="304">
        <v>9.452593119273428E-2</v>
      </c>
      <c r="X28" s="304">
        <v>0.10191857364941291</v>
      </c>
      <c r="Y28" s="306"/>
      <c r="Z28" s="304">
        <v>0.78442193775500502</v>
      </c>
      <c r="AA28" s="304">
        <v>0.74884829807849806</v>
      </c>
      <c r="AB28" s="304">
        <v>0.84972804285310422</v>
      </c>
      <c r="AC28" s="306"/>
      <c r="AD28" s="304">
        <v>1.0318170497808106</v>
      </c>
      <c r="AE28" s="304">
        <v>1.1293150950055171</v>
      </c>
      <c r="AF28" s="304">
        <v>1.2389735664270054</v>
      </c>
      <c r="AG28" s="306"/>
      <c r="AH28" s="304">
        <v>0.404553369638257</v>
      </c>
      <c r="AI28" s="304">
        <v>0.3257582729700661</v>
      </c>
      <c r="AJ28" s="304">
        <v>0.21337201547681423</v>
      </c>
      <c r="AK28" s="306"/>
      <c r="AL28" s="304">
        <v>0.41748003354999502</v>
      </c>
      <c r="AM28" s="304">
        <v>0.35665114012504789</v>
      </c>
      <c r="AN28" s="304">
        <v>0.10812581622977376</v>
      </c>
    </row>
    <row r="29" spans="1:40" x14ac:dyDescent="0.2">
      <c r="A29" s="13" t="str">
        <f t="shared" si="58"/>
        <v>Elementary occupations</v>
      </c>
      <c r="B29" s="304">
        <f t="shared" si="60"/>
        <v>2.8651899982032636</v>
      </c>
      <c r="C29" s="304">
        <f t="shared" si="61"/>
        <v>3.2069348649051901</v>
      </c>
      <c r="D29" s="304">
        <f t="shared" si="62"/>
        <v>3.3536807022977246</v>
      </c>
      <c r="E29" s="304"/>
      <c r="F29" s="304">
        <v>3.3368642123198118E-4</v>
      </c>
      <c r="G29" s="304">
        <v>4.5345342443329053E-4</v>
      </c>
      <c r="H29" s="304">
        <v>8.5730781281504744E-4</v>
      </c>
      <c r="I29" s="304"/>
      <c r="J29" s="304">
        <v>3.9384536731895299E-2</v>
      </c>
      <c r="K29" s="304">
        <v>8.7344548152413451E-2</v>
      </c>
      <c r="L29" s="304">
        <v>0.19273641590392912</v>
      </c>
      <c r="M29" s="304"/>
      <c r="N29" s="304">
        <v>1.1252469151655382E-2</v>
      </c>
      <c r="O29" s="304">
        <v>8.0154464697648614E-3</v>
      </c>
      <c r="P29" s="304">
        <v>6.5997262949345926E-3</v>
      </c>
      <c r="Q29" s="306"/>
      <c r="R29" s="304">
        <v>5.4510665151795536E-3</v>
      </c>
      <c r="S29" s="304">
        <v>4.8094354939771594E-3</v>
      </c>
      <c r="T29" s="304">
        <v>4.7164776730114679E-3</v>
      </c>
      <c r="U29" s="306"/>
      <c r="V29" s="304">
        <v>1.9439620981668865E-2</v>
      </c>
      <c r="W29" s="304">
        <v>6.3333395170064977E-2</v>
      </c>
      <c r="X29" s="304">
        <v>9.5242074027371892E-2</v>
      </c>
      <c r="Y29" s="306"/>
      <c r="Z29" s="304">
        <v>0.37455338428422569</v>
      </c>
      <c r="AA29" s="304">
        <v>0.30217319765713752</v>
      </c>
      <c r="AB29" s="304">
        <v>0.22591631464492939</v>
      </c>
      <c r="AC29" s="306"/>
      <c r="AD29" s="304">
        <v>1.1839571502263437</v>
      </c>
      <c r="AE29" s="304">
        <v>1.3946259385620305</v>
      </c>
      <c r="AF29" s="304">
        <v>1.4313215461079634</v>
      </c>
      <c r="AG29" s="306"/>
      <c r="AH29" s="304">
        <v>1.1467890046924643</v>
      </c>
      <c r="AI29" s="304">
        <v>1.2717182323314253</v>
      </c>
      <c r="AJ29" s="304">
        <v>1.3609932090601993</v>
      </c>
      <c r="AK29" s="306"/>
      <c r="AL29" s="304">
        <v>8.402907919859913E-2</v>
      </c>
      <c r="AM29" s="304">
        <v>7.4461217643942881E-2</v>
      </c>
      <c r="AN29" s="304">
        <v>3.5297630772570469E-2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146.28700000000015</v>
      </c>
      <c r="C32" s="305">
        <f>SUM(C33:C41)</f>
        <v>143.13200000000012</v>
      </c>
      <c r="D32" s="305">
        <f>SUM(D33:D41)</f>
        <v>132.73300000000015</v>
      </c>
      <c r="E32" s="304"/>
      <c r="F32" s="305">
        <f>SUM(F33:F41)</f>
        <v>2.9985008127238308</v>
      </c>
      <c r="G32" s="305">
        <f>SUM(G33:G41)</f>
        <v>3.914755848420727</v>
      </c>
      <c r="H32" s="305">
        <f>SUM(H33:H41)</f>
        <v>5.2986301269406786</v>
      </c>
      <c r="I32" s="304"/>
      <c r="J32" s="305">
        <f>SUM(J33:J41)</f>
        <v>21.289516490947239</v>
      </c>
      <c r="K32" s="305">
        <f>SUM(K33:K41)</f>
        <v>28.522348399487196</v>
      </c>
      <c r="L32" s="305">
        <f>SUM(L33:L41)</f>
        <v>41.599035151438905</v>
      </c>
      <c r="M32" s="304"/>
      <c r="N32" s="305">
        <f>SUM(N33:N41)</f>
        <v>32.948585954900061</v>
      </c>
      <c r="O32" s="305">
        <f>SUM(O33:O41)</f>
        <v>31.591180899033045</v>
      </c>
      <c r="P32" s="305">
        <f>SUM(P33:P41)</f>
        <v>28.067959458393698</v>
      </c>
      <c r="Q32" s="306"/>
      <c r="R32" s="305">
        <f>SUM(R33:R41)</f>
        <v>9.0232853232386372</v>
      </c>
      <c r="S32" s="305">
        <f>SUM(S33:S41)</f>
        <v>8.9137428001723436</v>
      </c>
      <c r="T32" s="305">
        <f>SUM(T33:T41)</f>
        <v>8.4386216682791026</v>
      </c>
      <c r="U32" s="306"/>
      <c r="V32" s="305">
        <f>SUM(V33:V41)</f>
        <v>15.806799509037184</v>
      </c>
      <c r="W32" s="305">
        <f>SUM(W33:W41)</f>
        <v>15.398081301898515</v>
      </c>
      <c r="X32" s="305">
        <f>SUM(X33:X41)</f>
        <v>14.279715045002392</v>
      </c>
      <c r="Y32" s="306"/>
      <c r="Z32" s="305">
        <f>SUM(Z33:Z41)</f>
        <v>22.529073627302047</v>
      </c>
      <c r="AA32" s="305">
        <f>SUM(AA33:AA41)</f>
        <v>18.272168562379182</v>
      </c>
      <c r="AB32" s="305">
        <f>SUM(AB33:AB41)</f>
        <v>12.243298527554636</v>
      </c>
      <c r="AC32" s="306"/>
      <c r="AD32" s="305">
        <f>SUM(AD33:AD41)</f>
        <v>17.437535889427796</v>
      </c>
      <c r="AE32" s="305">
        <f>SUM(AE33:AE41)</f>
        <v>15.755862039301375</v>
      </c>
      <c r="AF32" s="305">
        <f>SUM(AF33:AF41)</f>
        <v>9.5579334542184533</v>
      </c>
      <c r="AG32" s="306"/>
      <c r="AH32" s="305">
        <f>SUM(AH33:AH41)</f>
        <v>18.496773293889852</v>
      </c>
      <c r="AI32" s="305">
        <f>SUM(AI33:AI41)</f>
        <v>15.960485775783557</v>
      </c>
      <c r="AJ32" s="305">
        <f>SUM(AJ33:AJ41)</f>
        <v>10.69512066833655</v>
      </c>
      <c r="AK32" s="306"/>
      <c r="AL32" s="305">
        <f>SUM(AL33:AL41)</f>
        <v>5.756929098533492</v>
      </c>
      <c r="AM32" s="305">
        <f>SUM(AM33:AM41)</f>
        <v>4.8033743735241901</v>
      </c>
      <c r="AN32" s="305">
        <f>SUM(AN33:AN41)</f>
        <v>2.5526858998357351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25.654525454307532</v>
      </c>
      <c r="C33" s="304">
        <f t="shared" ref="C33:C41" si="64">SUM(G33,K33,O33,S33,W33,AA33,AE33,AI33,AM33)</f>
        <v>23.023191102614774</v>
      </c>
      <c r="D33" s="304">
        <f t="shared" ref="D33:D40" si="65">SUM(H33,L33,P33,T33,X33,AB33,AF33,AJ33,AN33)</f>
        <v>22.439608211370238</v>
      </c>
      <c r="E33" s="304"/>
      <c r="F33" s="304">
        <v>0.56616827619067633</v>
      </c>
      <c r="G33" s="304">
        <v>0.61416866031098705</v>
      </c>
      <c r="H33" s="304">
        <v>0.83895477336617963</v>
      </c>
      <c r="I33" s="304"/>
      <c r="J33" s="304">
        <v>4.3176549165694844</v>
      </c>
      <c r="K33" s="304">
        <v>5.3264001757459205</v>
      </c>
      <c r="L33" s="304">
        <v>7.7848686631882495</v>
      </c>
      <c r="M33" s="304"/>
      <c r="N33" s="304">
        <v>8.5179097297383262</v>
      </c>
      <c r="O33" s="304">
        <v>7.6144381346187755</v>
      </c>
      <c r="P33" s="304">
        <v>6.9278458616758369</v>
      </c>
      <c r="Q33" s="306"/>
      <c r="R33" s="304">
        <v>1.8574142231510995</v>
      </c>
      <c r="S33" s="304">
        <v>1.6292338120058594</v>
      </c>
      <c r="T33" s="304">
        <v>1.4618861269210193</v>
      </c>
      <c r="U33" s="306"/>
      <c r="V33" s="304">
        <v>3.6539676360581819</v>
      </c>
      <c r="W33" s="304">
        <v>3.0850160916879612</v>
      </c>
      <c r="X33" s="304">
        <v>2.6805991767456279</v>
      </c>
      <c r="Y33" s="306"/>
      <c r="Z33" s="304">
        <v>2.5888970779312639</v>
      </c>
      <c r="AA33" s="304">
        <v>1.632694863065089</v>
      </c>
      <c r="AB33" s="304">
        <v>0.88494966614211334</v>
      </c>
      <c r="AC33" s="306"/>
      <c r="AD33" s="304">
        <v>1.9486415521914007</v>
      </c>
      <c r="AE33" s="304">
        <v>1.4419532864942248</v>
      </c>
      <c r="AF33" s="304">
        <v>0.70210601961194818</v>
      </c>
      <c r="AG33" s="306"/>
      <c r="AH33" s="304">
        <v>1.6054637369324114</v>
      </c>
      <c r="AI33" s="304">
        <v>1.1523642494293023</v>
      </c>
      <c r="AJ33" s="304">
        <v>0.78159709374497699</v>
      </c>
      <c r="AK33" s="306"/>
      <c r="AL33" s="304">
        <v>0.59840830554468882</v>
      </c>
      <c r="AM33" s="304">
        <v>0.52692182925665565</v>
      </c>
      <c r="AN33" s="304">
        <v>0.37680082997428932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27.080972496487902</v>
      </c>
      <c r="C34" s="304">
        <f t="shared" si="64"/>
        <v>29.550164840860781</v>
      </c>
      <c r="D34" s="304">
        <f t="shared" si="65"/>
        <v>29.375132004325621</v>
      </c>
      <c r="E34" s="304"/>
      <c r="F34" s="304">
        <v>1.4462034517761715</v>
      </c>
      <c r="G34" s="304">
        <v>2.0127084142233231</v>
      </c>
      <c r="H34" s="304">
        <v>2.6520868360919625</v>
      </c>
      <c r="I34" s="304"/>
      <c r="J34" s="304">
        <v>7.0582831507407873</v>
      </c>
      <c r="K34" s="304">
        <v>9.896126328231885</v>
      </c>
      <c r="L34" s="304">
        <v>13.609743359809107</v>
      </c>
      <c r="M34" s="304"/>
      <c r="N34" s="304">
        <v>8.1516233048434916</v>
      </c>
      <c r="O34" s="304">
        <v>7.771650151344474</v>
      </c>
      <c r="P34" s="304">
        <v>5.9286243527234781</v>
      </c>
      <c r="Q34" s="306"/>
      <c r="R34" s="304">
        <v>1.2688336104931681</v>
      </c>
      <c r="S34" s="304">
        <v>1.2715092097825069</v>
      </c>
      <c r="T34" s="304">
        <v>1.1140434863894193</v>
      </c>
      <c r="U34" s="306"/>
      <c r="V34" s="304">
        <v>3.3392949855089786</v>
      </c>
      <c r="W34" s="304">
        <v>3.4245131750351949</v>
      </c>
      <c r="X34" s="304">
        <v>2.9610016931255911</v>
      </c>
      <c r="Y34" s="306"/>
      <c r="Z34" s="304">
        <v>2.9788896938946157</v>
      </c>
      <c r="AA34" s="304">
        <v>2.6197315762042832</v>
      </c>
      <c r="AB34" s="304">
        <v>1.7639377795465829</v>
      </c>
      <c r="AC34" s="306"/>
      <c r="AD34" s="304">
        <v>1.3192161991441986</v>
      </c>
      <c r="AE34" s="304">
        <v>1.1420029468466477</v>
      </c>
      <c r="AF34" s="304">
        <v>0.43716604000872417</v>
      </c>
      <c r="AG34" s="306"/>
      <c r="AH34" s="304">
        <v>1.175146208901241</v>
      </c>
      <c r="AI34" s="304">
        <v>1.0198324395501837</v>
      </c>
      <c r="AJ34" s="304">
        <v>0.53819105588963767</v>
      </c>
      <c r="AK34" s="306"/>
      <c r="AL34" s="304">
        <v>0.34348189118524869</v>
      </c>
      <c r="AM34" s="304">
        <v>0.39209059964227855</v>
      </c>
      <c r="AN34" s="304">
        <v>0.37033740074111759</v>
      </c>
    </row>
    <row r="35" spans="1:40" x14ac:dyDescent="0.2">
      <c r="A35" s="13" t="str">
        <f t="shared" si="63"/>
        <v>Associate professional occupations</v>
      </c>
      <c r="B35" s="304">
        <f t="shared" si="66"/>
        <v>26.193259485786864</v>
      </c>
      <c r="C35" s="304">
        <f t="shared" si="64"/>
        <v>24.900256310261568</v>
      </c>
      <c r="D35" s="304">
        <f t="shared" si="65"/>
        <v>23.955425682029279</v>
      </c>
      <c r="E35" s="304"/>
      <c r="F35" s="304">
        <v>0.59111515244069857</v>
      </c>
      <c r="G35" s="304">
        <v>0.74044812058766363</v>
      </c>
      <c r="H35" s="304">
        <v>1.028950931692477</v>
      </c>
      <c r="I35" s="304"/>
      <c r="J35" s="304">
        <v>5.2325748766882931</v>
      </c>
      <c r="K35" s="304">
        <v>6.300958507198815</v>
      </c>
      <c r="L35" s="304">
        <v>8.7635126809065724</v>
      </c>
      <c r="M35" s="304"/>
      <c r="N35" s="304">
        <v>8.280693919055123</v>
      </c>
      <c r="O35" s="304">
        <v>7.5906761896459445</v>
      </c>
      <c r="P35" s="304">
        <v>6.486131547281631</v>
      </c>
      <c r="Q35" s="306"/>
      <c r="R35" s="304">
        <v>2.046916787721051</v>
      </c>
      <c r="S35" s="304">
        <v>2.0354075297870624</v>
      </c>
      <c r="T35" s="304">
        <v>1.9529384671144123</v>
      </c>
      <c r="U35" s="306"/>
      <c r="V35" s="304">
        <v>2.4802791818882142</v>
      </c>
      <c r="W35" s="304">
        <v>2.2566607292512084</v>
      </c>
      <c r="X35" s="304">
        <v>2.1029812498273781</v>
      </c>
      <c r="Y35" s="306"/>
      <c r="Z35" s="304">
        <v>3.8240083466748054</v>
      </c>
      <c r="AA35" s="304">
        <v>3.0804570577357571</v>
      </c>
      <c r="AB35" s="304">
        <v>2.0418820612399649</v>
      </c>
      <c r="AC35" s="306"/>
      <c r="AD35" s="304">
        <v>2.0581465991833636</v>
      </c>
      <c r="AE35" s="304">
        <v>1.6965924267426453</v>
      </c>
      <c r="AF35" s="304">
        <v>0.88038361041157165</v>
      </c>
      <c r="AG35" s="306"/>
      <c r="AH35" s="304">
        <v>1.4143166641792608</v>
      </c>
      <c r="AI35" s="304">
        <v>0.89742459424980836</v>
      </c>
      <c r="AJ35" s="304">
        <v>0.49387019740620147</v>
      </c>
      <c r="AK35" s="306"/>
      <c r="AL35" s="304">
        <v>0.26520795795605362</v>
      </c>
      <c r="AM35" s="304">
        <v>0.30163115506266669</v>
      </c>
      <c r="AN35" s="304">
        <v>0.20477493614907494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12.597036994476788</v>
      </c>
      <c r="C36" s="304">
        <f t="shared" si="64"/>
        <v>12.190215135874761</v>
      </c>
      <c r="D36" s="304">
        <f t="shared" si="65"/>
        <v>10.779960287293408</v>
      </c>
      <c r="E36" s="304"/>
      <c r="F36" s="304">
        <v>8.0873175909003378E-2</v>
      </c>
      <c r="G36" s="304">
        <v>0.10928410057734401</v>
      </c>
      <c r="H36" s="304">
        <v>0.16885697883006831</v>
      </c>
      <c r="I36" s="304"/>
      <c r="J36" s="304">
        <v>1.4087854864239433</v>
      </c>
      <c r="K36" s="304">
        <v>2.0449816987959721</v>
      </c>
      <c r="L36" s="304">
        <v>3.3568902373842726</v>
      </c>
      <c r="M36" s="304"/>
      <c r="N36" s="304">
        <v>2.1850503894414963</v>
      </c>
      <c r="O36" s="304">
        <v>2.2270408634921446</v>
      </c>
      <c r="P36" s="304">
        <v>2.0987709443697677</v>
      </c>
      <c r="Q36" s="306"/>
      <c r="R36" s="304">
        <v>1.2436110868948704</v>
      </c>
      <c r="S36" s="304">
        <v>1.3254671248264618</v>
      </c>
      <c r="T36" s="304">
        <v>1.3175891060978402</v>
      </c>
      <c r="U36" s="306"/>
      <c r="V36" s="304">
        <v>1.5201810401106899</v>
      </c>
      <c r="W36" s="304">
        <v>1.5835160004188154</v>
      </c>
      <c r="X36" s="304">
        <v>1.65880385741628</v>
      </c>
      <c r="Y36" s="306"/>
      <c r="Z36" s="304">
        <v>2.1079458220971472</v>
      </c>
      <c r="AA36" s="304">
        <v>1.9261798509804686</v>
      </c>
      <c r="AB36" s="304">
        <v>1.3014591366734429</v>
      </c>
      <c r="AC36" s="306"/>
      <c r="AD36" s="304">
        <v>2.2255988548629198</v>
      </c>
      <c r="AE36" s="304">
        <v>1.6430578925803185</v>
      </c>
      <c r="AF36" s="304">
        <v>0.58643482568183813</v>
      </c>
      <c r="AG36" s="306"/>
      <c r="AH36" s="304">
        <v>1.6325313250463585</v>
      </c>
      <c r="AI36" s="304">
        <v>1.1818536907908503</v>
      </c>
      <c r="AJ36" s="304">
        <v>0.24346119899078145</v>
      </c>
      <c r="AK36" s="306"/>
      <c r="AL36" s="304">
        <v>0.19245981369035864</v>
      </c>
      <c r="AM36" s="304">
        <v>0.14883391341238569</v>
      </c>
      <c r="AN36" s="304">
        <v>4.7694001849116978E-2</v>
      </c>
    </row>
    <row r="37" spans="1:40" x14ac:dyDescent="0.2">
      <c r="A37" s="13" t="str">
        <f t="shared" si="63"/>
        <v>Skilled trades occupations</v>
      </c>
      <c r="B37" s="304">
        <f t="shared" si="66"/>
        <v>22.730979557904902</v>
      </c>
      <c r="C37" s="304">
        <f t="shared" si="64"/>
        <v>21.017863902139332</v>
      </c>
      <c r="D37" s="304">
        <f t="shared" si="65"/>
        <v>17.074171227697001</v>
      </c>
      <c r="E37" s="304"/>
      <c r="F37" s="304">
        <v>0.17479146161762452</v>
      </c>
      <c r="G37" s="304">
        <v>0.26247308779991663</v>
      </c>
      <c r="H37" s="304">
        <v>0.35804213524757228</v>
      </c>
      <c r="I37" s="304"/>
      <c r="J37" s="304">
        <v>1.5066604620721566</v>
      </c>
      <c r="K37" s="304">
        <v>2.3225393319506682</v>
      </c>
      <c r="L37" s="304">
        <v>3.9053236206156305</v>
      </c>
      <c r="M37" s="304"/>
      <c r="N37" s="304">
        <v>2.6348596683696304</v>
      </c>
      <c r="O37" s="304">
        <v>2.7884545650622661</v>
      </c>
      <c r="P37" s="304">
        <v>2.7769159406484354</v>
      </c>
      <c r="Q37" s="306"/>
      <c r="R37" s="304">
        <v>1.0849335948914107</v>
      </c>
      <c r="S37" s="304">
        <v>1.1076031702115932</v>
      </c>
      <c r="T37" s="304">
        <v>1.0880568450107955</v>
      </c>
      <c r="U37" s="306"/>
      <c r="V37" s="304">
        <v>2.2887034962551227</v>
      </c>
      <c r="W37" s="304">
        <v>2.226161164320672</v>
      </c>
      <c r="X37" s="304">
        <v>2.0968530309517401</v>
      </c>
      <c r="Y37" s="306"/>
      <c r="Z37" s="304">
        <v>5.9129214114098048</v>
      </c>
      <c r="AA37" s="304">
        <v>4.4095844409328597</v>
      </c>
      <c r="AB37" s="304">
        <v>2.6361431795709409</v>
      </c>
      <c r="AC37" s="306"/>
      <c r="AD37" s="304">
        <v>3.9395664549109934</v>
      </c>
      <c r="AE37" s="304">
        <v>3.5023205525545631</v>
      </c>
      <c r="AF37" s="304">
        <v>1.9074041303759963</v>
      </c>
      <c r="AG37" s="306"/>
      <c r="AH37" s="304">
        <v>3.7054535292436626</v>
      </c>
      <c r="AI37" s="304">
        <v>3.2172238406695031</v>
      </c>
      <c r="AJ37" s="304">
        <v>1.9524009258752151</v>
      </c>
      <c r="AK37" s="306"/>
      <c r="AL37" s="304">
        <v>1.4830894791344982</v>
      </c>
      <c r="AM37" s="304">
        <v>1.1815037486372892</v>
      </c>
      <c r="AN37" s="304">
        <v>0.35303141940067639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2.1615048343535626</v>
      </c>
      <c r="C38" s="304">
        <f t="shared" si="64"/>
        <v>2.0700902085813722</v>
      </c>
      <c r="D38" s="304">
        <f t="shared" si="65"/>
        <v>1.9311833639829117</v>
      </c>
      <c r="E38" s="304"/>
      <c r="F38" s="304">
        <v>4.4042288496199962E-2</v>
      </c>
      <c r="G38" s="304">
        <v>5.0448418529136223E-2</v>
      </c>
      <c r="H38" s="304">
        <v>6.2810516819081466E-2</v>
      </c>
      <c r="I38" s="304"/>
      <c r="J38" s="304">
        <v>7.9917700425668689E-2</v>
      </c>
      <c r="K38" s="304">
        <v>0.10760241221731748</v>
      </c>
      <c r="L38" s="304">
        <v>0.15283511494846291</v>
      </c>
      <c r="M38" s="304"/>
      <c r="N38" s="304">
        <v>0.27885568787945114</v>
      </c>
      <c r="O38" s="304">
        <v>0.24188647437382707</v>
      </c>
      <c r="P38" s="304">
        <v>0.2002184901680302</v>
      </c>
      <c r="Q38" s="306"/>
      <c r="R38" s="304">
        <v>8.5098296026043865E-2</v>
      </c>
      <c r="S38" s="304">
        <v>6.7148435417502733E-2</v>
      </c>
      <c r="T38" s="304">
        <v>5.5261818743618442E-2</v>
      </c>
      <c r="U38" s="306"/>
      <c r="V38" s="304">
        <v>0.27507622783708574</v>
      </c>
      <c r="W38" s="304">
        <v>0.25409254724195729</v>
      </c>
      <c r="X38" s="304">
        <v>0.25585278740573958</v>
      </c>
      <c r="Y38" s="306"/>
      <c r="Z38" s="304">
        <v>0.27546622625853667</v>
      </c>
      <c r="AA38" s="304">
        <v>0.2311250336453704</v>
      </c>
      <c r="AB38" s="304">
        <v>0.17793009732697398</v>
      </c>
      <c r="AC38" s="306"/>
      <c r="AD38" s="304">
        <v>0.31725886486778498</v>
      </c>
      <c r="AE38" s="304">
        <v>0.29389999906062697</v>
      </c>
      <c r="AF38" s="304">
        <v>0.22917378629188098</v>
      </c>
      <c r="AG38" s="306"/>
      <c r="AH38" s="304">
        <v>0.68508728353802217</v>
      </c>
      <c r="AI38" s="304">
        <v>0.69795857209987711</v>
      </c>
      <c r="AJ38" s="304">
        <v>0.69461606814407628</v>
      </c>
      <c r="AK38" s="306"/>
      <c r="AL38" s="304">
        <v>0.12070225902476993</v>
      </c>
      <c r="AM38" s="304">
        <v>0.1259283159957568</v>
      </c>
      <c r="AN38" s="304">
        <v>0.10248468413504806</v>
      </c>
    </row>
    <row r="39" spans="1:40" x14ac:dyDescent="0.2">
      <c r="A39" s="13" t="str">
        <f t="shared" si="63"/>
        <v>Sales and customer service occupations</v>
      </c>
      <c r="B39" s="304">
        <f t="shared" si="66"/>
        <v>5.3041391087115404</v>
      </c>
      <c r="C39" s="304">
        <f t="shared" si="64"/>
        <v>5.1751534837928705</v>
      </c>
      <c r="D39" s="304">
        <f t="shared" si="65"/>
        <v>4.7963475521723904</v>
      </c>
      <c r="E39" s="304"/>
      <c r="F39" s="304">
        <v>5.2204273893483193E-2</v>
      </c>
      <c r="G39" s="304">
        <v>6.4515046701380335E-2</v>
      </c>
      <c r="H39" s="304">
        <v>8.8890917066726902E-2</v>
      </c>
      <c r="I39" s="304"/>
      <c r="J39" s="304">
        <v>0.78897789105056315</v>
      </c>
      <c r="K39" s="304">
        <v>1.0670960089257016</v>
      </c>
      <c r="L39" s="304">
        <v>1.4810175651014137</v>
      </c>
      <c r="M39" s="304"/>
      <c r="N39" s="304">
        <v>1.255994029001035</v>
      </c>
      <c r="O39" s="304">
        <v>1.2858282713407534</v>
      </c>
      <c r="P39" s="304">
        <v>1.203781882244201</v>
      </c>
      <c r="Q39" s="306"/>
      <c r="R39" s="304">
        <v>0.38097112180179993</v>
      </c>
      <c r="S39" s="304">
        <v>0.37864181860970758</v>
      </c>
      <c r="T39" s="304">
        <v>0.34050269958542512</v>
      </c>
      <c r="U39" s="306"/>
      <c r="V39" s="304">
        <v>0.44575578299876351</v>
      </c>
      <c r="W39" s="304">
        <v>0.43426964119868555</v>
      </c>
      <c r="X39" s="304">
        <v>0.40101287093390642</v>
      </c>
      <c r="Y39" s="306"/>
      <c r="Z39" s="304">
        <v>0.97482234468843743</v>
      </c>
      <c r="AA39" s="304">
        <v>0.77638364936100857</v>
      </c>
      <c r="AB39" s="304">
        <v>0.53819244671336153</v>
      </c>
      <c r="AC39" s="306"/>
      <c r="AD39" s="304">
        <v>0.71088679254812948</v>
      </c>
      <c r="AE39" s="304">
        <v>0.65416719111685384</v>
      </c>
      <c r="AF39" s="304">
        <v>0.44611983978411912</v>
      </c>
      <c r="AG39" s="306"/>
      <c r="AH39" s="304">
        <v>0.41959884980971918</v>
      </c>
      <c r="AI39" s="304">
        <v>0.25545219431879168</v>
      </c>
      <c r="AJ39" s="304">
        <v>0.11112179926582573</v>
      </c>
      <c r="AK39" s="306"/>
      <c r="AL39" s="304">
        <v>0.27492802291960894</v>
      </c>
      <c r="AM39" s="304">
        <v>0.25879966221998812</v>
      </c>
      <c r="AN39" s="304">
        <v>0.18570753147741106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14.596014393337088</v>
      </c>
      <c r="C40" s="304">
        <f t="shared" si="64"/>
        <v>14.110206238214561</v>
      </c>
      <c r="D40" s="304">
        <f t="shared" si="65"/>
        <v>12.692479070407883</v>
      </c>
      <c r="E40" s="304"/>
      <c r="F40" s="304">
        <v>2.7013504301648061E-2</v>
      </c>
      <c r="G40" s="304">
        <v>4.1576885708204371E-2</v>
      </c>
      <c r="H40" s="304">
        <v>7.0545547510061715E-2</v>
      </c>
      <c r="I40" s="304"/>
      <c r="J40" s="304">
        <v>0.73522991891727363</v>
      </c>
      <c r="K40" s="304">
        <v>1.2053182023111484</v>
      </c>
      <c r="L40" s="304">
        <v>2.1207092351311383</v>
      </c>
      <c r="M40" s="304"/>
      <c r="N40" s="304">
        <v>0.84821952969284631</v>
      </c>
      <c r="O40" s="304">
        <v>1.0201876933783347</v>
      </c>
      <c r="P40" s="304">
        <v>1.2525331958714945</v>
      </c>
      <c r="Q40" s="306"/>
      <c r="R40" s="305">
        <v>0.50469074184465212</v>
      </c>
      <c r="S40" s="305">
        <v>0.51741367291795615</v>
      </c>
      <c r="T40" s="305">
        <v>0.47975496148650826</v>
      </c>
      <c r="U40" s="306"/>
      <c r="V40" s="305">
        <v>1.3295069645929272</v>
      </c>
      <c r="W40" s="305">
        <v>1.5378664625460001</v>
      </c>
      <c r="X40" s="305">
        <v>1.5104424677446497</v>
      </c>
      <c r="Y40" s="306"/>
      <c r="Z40" s="305">
        <v>2.8023709572388409</v>
      </c>
      <c r="AA40" s="305">
        <v>2.4589146197418899</v>
      </c>
      <c r="AB40" s="305">
        <v>1.8752630107408181</v>
      </c>
      <c r="AC40" s="306"/>
      <c r="AD40" s="305">
        <v>2.6618095455762822</v>
      </c>
      <c r="AE40" s="305">
        <v>2.5033531350356086</v>
      </c>
      <c r="AF40" s="305">
        <v>1.9028261343721042</v>
      </c>
      <c r="AG40" s="306"/>
      <c r="AH40" s="305">
        <v>4.2987718930538659</v>
      </c>
      <c r="AI40" s="305">
        <v>3.8207886553073642</v>
      </c>
      <c r="AJ40" s="305">
        <v>2.9965526205873236</v>
      </c>
      <c r="AK40" s="306"/>
      <c r="AL40" s="305">
        <v>1.3884013381187514</v>
      </c>
      <c r="AM40" s="305">
        <v>1.0047869112680534</v>
      </c>
      <c r="AN40" s="305">
        <v>0.48385189696378417</v>
      </c>
    </row>
    <row r="41" spans="1:40" x14ac:dyDescent="0.2">
      <c r="A41" s="39" t="str">
        <f t="shared" si="63"/>
        <v>Elementary occupations</v>
      </c>
      <c r="B41" s="307">
        <f t="shared" si="66"/>
        <v>9.9685676746339595</v>
      </c>
      <c r="C41" s="307">
        <f t="shared" si="64"/>
        <v>11.094858777660106</v>
      </c>
      <c r="D41" s="307">
        <f>SUM(H41,L41,P41,T41,X41,AB41,AF41,AJ41,AN41)</f>
        <v>9.6886926007214065</v>
      </c>
      <c r="E41" s="307"/>
      <c r="F41" s="307">
        <v>1.6089228098325754E-2</v>
      </c>
      <c r="G41" s="307">
        <v>1.9133113982772391E-2</v>
      </c>
      <c r="H41" s="307">
        <v>2.9491490316548401E-2</v>
      </c>
      <c r="I41" s="307"/>
      <c r="J41" s="307">
        <v>0.16143208805906684</v>
      </c>
      <c r="K41" s="307">
        <v>0.25132573410976483</v>
      </c>
      <c r="L41" s="307">
        <v>0.42413467435405422</v>
      </c>
      <c r="M41" s="307"/>
      <c r="N41" s="307">
        <v>0.79537969687865895</v>
      </c>
      <c r="O41" s="307">
        <v>1.0510185557765193</v>
      </c>
      <c r="P41" s="307">
        <v>1.1931372434108252</v>
      </c>
      <c r="Q41" s="308"/>
      <c r="R41" s="307">
        <v>0.55081586041454089</v>
      </c>
      <c r="S41" s="307">
        <v>0.5813180266136948</v>
      </c>
      <c r="T41" s="307">
        <v>0.62858815693006487</v>
      </c>
      <c r="U41" s="308"/>
      <c r="V41" s="307">
        <v>0.474034193787221</v>
      </c>
      <c r="W41" s="307">
        <v>0.59598549019801916</v>
      </c>
      <c r="X41" s="307">
        <v>0.61216791085148081</v>
      </c>
      <c r="Y41" s="308"/>
      <c r="Z41" s="307">
        <v>1.0637517471085975</v>
      </c>
      <c r="AA41" s="307">
        <v>1.1370974707124553</v>
      </c>
      <c r="AB41" s="307">
        <v>1.0235411496004363</v>
      </c>
      <c r="AC41" s="308"/>
      <c r="AD41" s="307">
        <v>2.256411026142723</v>
      </c>
      <c r="AE41" s="307">
        <v>2.878514608869887</v>
      </c>
      <c r="AF41" s="307">
        <v>2.4663190676802702</v>
      </c>
      <c r="AG41" s="308"/>
      <c r="AH41" s="307">
        <v>3.5604038031853107</v>
      </c>
      <c r="AI41" s="307">
        <v>3.7175875393678766</v>
      </c>
      <c r="AJ41" s="307">
        <v>2.8833097084325114</v>
      </c>
      <c r="AK41" s="308"/>
      <c r="AL41" s="307">
        <v>1.0902500309595147</v>
      </c>
      <c r="AM41" s="307">
        <v>0.86287823802911701</v>
      </c>
      <c r="AN41" s="307">
        <v>0.42800319914521678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London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297.79299999999932</v>
      </c>
      <c r="C50" s="305">
        <f>SUM(C51:C59)</f>
        <v>330.63299999999964</v>
      </c>
      <c r="D50" s="305">
        <f>SUM(D51:D59)</f>
        <v>379.63000000000045</v>
      </c>
      <c r="E50" s="304"/>
      <c r="F50" s="305">
        <f>SUM(F51:F59)</f>
        <v>1.7844734277688268</v>
      </c>
      <c r="G50" s="305">
        <f>SUM(G51:G59)</f>
        <v>2.9548311010216692</v>
      </c>
      <c r="H50" s="305">
        <f>SUM(H51:H59)</f>
        <v>6.1307903687679008</v>
      </c>
      <c r="I50" s="304"/>
      <c r="J50" s="305">
        <f>SUM(J51:J59)</f>
        <v>29.95047474832624</v>
      </c>
      <c r="K50" s="305">
        <f>SUM(K51:K59)</f>
        <v>48.91062091151209</v>
      </c>
      <c r="L50" s="305">
        <f>SUM(L51:L59)</f>
        <v>96.75613018575001</v>
      </c>
      <c r="M50" s="304"/>
      <c r="N50" s="305">
        <f>SUM(N51:N59)</f>
        <v>38.512435266798882</v>
      </c>
      <c r="O50" s="305">
        <f>SUM(O51:O59)</f>
        <v>42.063166271599194</v>
      </c>
      <c r="P50" s="305">
        <f>SUM(P51:P59)</f>
        <v>47.691876305234345</v>
      </c>
      <c r="Q50" s="304"/>
      <c r="R50" s="305">
        <f>SUM(R51:R59)</f>
        <v>14.521872062148857</v>
      </c>
      <c r="S50" s="305">
        <f>SUM(S51:S59)</f>
        <v>15.921816007987566</v>
      </c>
      <c r="T50" s="305">
        <f>SUM(T51:T59)</f>
        <v>19.657916344754625</v>
      </c>
      <c r="U50" s="304"/>
      <c r="V50" s="305">
        <f>SUM(V51:V59)</f>
        <v>30.389615745159539</v>
      </c>
      <c r="W50" s="305">
        <f>SUM(W51:W59)</f>
        <v>33.174205791509834</v>
      </c>
      <c r="X50" s="305">
        <f>SUM(X51:X59)</f>
        <v>40.4901046833496</v>
      </c>
      <c r="Y50" s="304"/>
      <c r="Z50" s="305">
        <f>SUM(Z51:Z59)</f>
        <v>72.733341478973713</v>
      </c>
      <c r="AA50" s="305">
        <f>SUM(AA51:AA59)</f>
        <v>65.258576859314857</v>
      </c>
      <c r="AB50" s="305">
        <f>SUM(AB51:AB59)</f>
        <v>54.87471132946871</v>
      </c>
      <c r="AC50" s="304"/>
      <c r="AD50" s="305">
        <f>SUM(AD51:AD59)</f>
        <v>55.464976840291236</v>
      </c>
      <c r="AE50" s="305">
        <f>SUM(AE51:AE59)</f>
        <v>65.670789337681242</v>
      </c>
      <c r="AF50" s="305">
        <f>SUM(AF51:AF59)</f>
        <v>66.155690068015602</v>
      </c>
      <c r="AG50" s="304"/>
      <c r="AH50" s="305">
        <f>SUM(AH51:AH59)</f>
        <v>42.488529252204813</v>
      </c>
      <c r="AI50" s="305">
        <f>SUM(AI51:AI59)</f>
        <v>47.618196249286356</v>
      </c>
      <c r="AJ50" s="305">
        <f>SUM(AJ51:AJ59)</f>
        <v>45.44978860105001</v>
      </c>
      <c r="AK50" s="304"/>
      <c r="AL50" s="305">
        <f>SUM(AL51:AL59)</f>
        <v>11.947281178327234</v>
      </c>
      <c r="AM50" s="305">
        <f>SUM(AM51:AM59)</f>
        <v>9.0607974700868468</v>
      </c>
      <c r="AN50" s="305">
        <f>SUM(AN51:AN59)</f>
        <v>2.4229921136097312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33.169543817568581</v>
      </c>
      <c r="C51" s="304">
        <f t="shared" ref="C51:D51" si="68">SUM(G51,K51,O51,S51,W51,AA51,AE51,AI51,AM51)</f>
        <v>32.715335124535642</v>
      </c>
      <c r="D51" s="304">
        <f t="shared" si="68"/>
        <v>39.40669232419382</v>
      </c>
      <c r="E51" s="304"/>
      <c r="F51" s="304">
        <v>0.34523167449698483</v>
      </c>
      <c r="G51" s="304">
        <v>0.57163157450786917</v>
      </c>
      <c r="H51" s="304">
        <v>1.2089026141733652</v>
      </c>
      <c r="I51" s="304"/>
      <c r="J51" s="304">
        <v>6.2988520006124702</v>
      </c>
      <c r="K51" s="304">
        <v>9.112633218018356</v>
      </c>
      <c r="L51" s="304">
        <v>17.957941358153935</v>
      </c>
      <c r="M51" s="304"/>
      <c r="N51" s="304">
        <v>7.3251926015906301</v>
      </c>
      <c r="O51" s="304">
        <v>6.8113059962360278</v>
      </c>
      <c r="P51" s="304">
        <v>6.8951905575147858</v>
      </c>
      <c r="Q51" s="304"/>
      <c r="R51" s="304">
        <v>1.9096293805851481</v>
      </c>
      <c r="S51" s="304">
        <v>1.6071035347478477</v>
      </c>
      <c r="T51" s="304">
        <v>1.477644056870522</v>
      </c>
      <c r="U51" s="304"/>
      <c r="V51" s="304">
        <v>4.9436013919197812</v>
      </c>
      <c r="W51" s="304">
        <v>4.429486018714611</v>
      </c>
      <c r="X51" s="304">
        <v>4.7033886580506312</v>
      </c>
      <c r="Y51" s="304"/>
      <c r="Z51" s="304">
        <v>5.4424791571466065</v>
      </c>
      <c r="AA51" s="304">
        <v>3.8037326540458003</v>
      </c>
      <c r="AB51" s="304">
        <v>2.6627537581769438</v>
      </c>
      <c r="AC51" s="304"/>
      <c r="AD51" s="304">
        <v>3.5060367581491714</v>
      </c>
      <c r="AE51" s="304">
        <v>3.1645885496445687</v>
      </c>
      <c r="AF51" s="304">
        <v>2.3219742378543735</v>
      </c>
      <c r="AG51" s="304"/>
      <c r="AH51" s="304">
        <v>2.6380297534881718</v>
      </c>
      <c r="AI51" s="304">
        <v>2.3703055422070447</v>
      </c>
      <c r="AJ51" s="304">
        <v>1.5247073964278088</v>
      </c>
      <c r="AK51" s="304"/>
      <c r="AL51" s="304">
        <v>0.76049109957961791</v>
      </c>
      <c r="AM51" s="304">
        <v>0.84454803641351794</v>
      </c>
      <c r="AN51" s="304">
        <v>0.65418968697144697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45.357606247927812</v>
      </c>
      <c r="C52" s="304">
        <f t="shared" ref="C52:C59" si="70">SUM(G52,K52,O52,S52,W52,AA52,AE52,AI52,AM52)</f>
        <v>55.790978183082295</v>
      </c>
      <c r="D52" s="304">
        <f t="shared" ref="D52:D59" si="71">SUM(H52,L52,P52,T52,X52,AB52,AF52,AJ52,AN52)</f>
        <v>71.596147540218823</v>
      </c>
      <c r="E52" s="304"/>
      <c r="F52" s="304">
        <v>0.81959488335117503</v>
      </c>
      <c r="G52" s="304">
        <v>1.356869516618834</v>
      </c>
      <c r="H52" s="304">
        <v>2.3679784610719641</v>
      </c>
      <c r="I52" s="304"/>
      <c r="J52" s="304">
        <v>13.132124056528433</v>
      </c>
      <c r="K52" s="304">
        <v>21.962307618245642</v>
      </c>
      <c r="L52" s="304">
        <v>40.949537092333763</v>
      </c>
      <c r="M52" s="304"/>
      <c r="N52" s="304">
        <v>12.025768370973566</v>
      </c>
      <c r="O52" s="304">
        <v>12.516407982910405</v>
      </c>
      <c r="P52" s="304">
        <v>11.909319891011531</v>
      </c>
      <c r="Q52" s="304"/>
      <c r="R52" s="304">
        <v>1.5060352111749506</v>
      </c>
      <c r="S52" s="304">
        <v>1.3303863683533796</v>
      </c>
      <c r="T52" s="304">
        <v>1.446259261006438</v>
      </c>
      <c r="U52" s="304"/>
      <c r="V52" s="304">
        <v>4.3671590603333605</v>
      </c>
      <c r="W52" s="304">
        <v>3.973630195905272</v>
      </c>
      <c r="X52" s="304">
        <v>2.803899674125454</v>
      </c>
      <c r="Y52" s="304"/>
      <c r="Z52" s="304">
        <v>7.0365611766744554</v>
      </c>
      <c r="AA52" s="304">
        <v>6.989399033297401</v>
      </c>
      <c r="AB52" s="304">
        <v>5.8763062486776736</v>
      </c>
      <c r="AC52" s="304"/>
      <c r="AD52" s="304">
        <v>3.6148783166167027</v>
      </c>
      <c r="AE52" s="304">
        <v>4.5967867879969146</v>
      </c>
      <c r="AF52" s="304">
        <v>4.2052970980627862</v>
      </c>
      <c r="AG52" s="304"/>
      <c r="AH52" s="304">
        <v>2.284727345077552</v>
      </c>
      <c r="AI52" s="304">
        <v>2.4601213038946184</v>
      </c>
      <c r="AJ52" s="304">
        <v>1.7880372660890456</v>
      </c>
      <c r="AK52" s="304"/>
      <c r="AL52" s="304">
        <v>0.57075782719761592</v>
      </c>
      <c r="AM52" s="304">
        <v>0.60506937585982534</v>
      </c>
      <c r="AN52" s="304">
        <v>0.24951254784015459</v>
      </c>
    </row>
    <row r="53" spans="1:40" x14ac:dyDescent="0.2">
      <c r="A53" s="13" t="str">
        <f t="shared" si="67"/>
        <v>Associate professional occupations</v>
      </c>
      <c r="B53" s="304">
        <f t="shared" si="69"/>
        <v>23.964660694825501</v>
      </c>
      <c r="C53" s="304">
        <f t="shared" si="70"/>
        <v>26.085835590300729</v>
      </c>
      <c r="D53" s="304">
        <f t="shared" si="71"/>
        <v>32.440856847777312</v>
      </c>
      <c r="E53" s="304"/>
      <c r="F53" s="304">
        <v>9.5044142440655607E-2</v>
      </c>
      <c r="G53" s="304">
        <v>0.15279714866320487</v>
      </c>
      <c r="H53" s="304">
        <v>0.34793472395596015</v>
      </c>
      <c r="I53" s="304"/>
      <c r="J53" s="304">
        <v>3.8783926210731399</v>
      </c>
      <c r="K53" s="304">
        <v>6.2956479322253269</v>
      </c>
      <c r="L53" s="304">
        <v>12.557894610925727</v>
      </c>
      <c r="M53" s="304"/>
      <c r="N53" s="304">
        <v>4.8196195957919929</v>
      </c>
      <c r="O53" s="304">
        <v>4.9386691918632444</v>
      </c>
      <c r="P53" s="304">
        <v>5.1754526933804117</v>
      </c>
      <c r="Q53" s="304"/>
      <c r="R53" s="304">
        <v>2.3387365860433222</v>
      </c>
      <c r="S53" s="304">
        <v>2.597880924989822</v>
      </c>
      <c r="T53" s="304">
        <v>3.0962660146235801</v>
      </c>
      <c r="U53" s="304"/>
      <c r="V53" s="304">
        <v>4.0872311350621713</v>
      </c>
      <c r="W53" s="304">
        <v>3.893041051598916</v>
      </c>
      <c r="X53" s="304">
        <v>4.1413162017002829</v>
      </c>
      <c r="Y53" s="304"/>
      <c r="Z53" s="304">
        <v>3.1377490863842414</v>
      </c>
      <c r="AA53" s="304">
        <v>2.1612741593267546</v>
      </c>
      <c r="AB53" s="304">
        <v>1.4877059082585404</v>
      </c>
      <c r="AC53" s="304"/>
      <c r="AD53" s="304">
        <v>2.8033844025489452</v>
      </c>
      <c r="AE53" s="304">
        <v>3.0266639007752345</v>
      </c>
      <c r="AF53" s="304">
        <v>2.9353798512069122</v>
      </c>
      <c r="AG53" s="304"/>
      <c r="AH53" s="304">
        <v>2.4228138676325797</v>
      </c>
      <c r="AI53" s="304">
        <v>2.6316703013733567</v>
      </c>
      <c r="AJ53" s="304">
        <v>2.1199956219264782</v>
      </c>
      <c r="AK53" s="304"/>
      <c r="AL53" s="304">
        <v>0.38168925784844532</v>
      </c>
      <c r="AM53" s="304">
        <v>0.38819097948486753</v>
      </c>
      <c r="AN53" s="304">
        <v>0.57891122179942567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24.156410386881998</v>
      </c>
      <c r="C54" s="304">
        <f t="shared" si="70"/>
        <v>25.675436026763126</v>
      </c>
      <c r="D54" s="304">
        <f t="shared" si="71"/>
        <v>25.894882815845065</v>
      </c>
      <c r="E54" s="304"/>
      <c r="F54" s="304">
        <v>0.36055585810594143</v>
      </c>
      <c r="G54" s="304">
        <v>0.58564093178441168</v>
      </c>
      <c r="H54" s="304">
        <v>1.5127914169634831</v>
      </c>
      <c r="I54" s="304"/>
      <c r="J54" s="304">
        <v>2.2365741846291685</v>
      </c>
      <c r="K54" s="304">
        <v>3.5726994303153972</v>
      </c>
      <c r="L54" s="304">
        <v>7.0320634682626189</v>
      </c>
      <c r="M54" s="304"/>
      <c r="N54" s="304">
        <v>5.0244846728659978</v>
      </c>
      <c r="O54" s="304">
        <v>6.0647468504528694</v>
      </c>
      <c r="P54" s="304">
        <v>7.4188832005030898</v>
      </c>
      <c r="Q54" s="304"/>
      <c r="R54" s="304">
        <v>3.0043456776028088</v>
      </c>
      <c r="S54" s="304">
        <v>3.1921933597648597</v>
      </c>
      <c r="T54" s="304">
        <v>3.7596751326259148</v>
      </c>
      <c r="U54" s="304"/>
      <c r="V54" s="304">
        <v>1.6612952647186447</v>
      </c>
      <c r="W54" s="304">
        <v>1.858200071829998</v>
      </c>
      <c r="X54" s="304">
        <v>2.1450939761528161</v>
      </c>
      <c r="Y54" s="304"/>
      <c r="Z54" s="304">
        <v>3.0954719204361769</v>
      </c>
      <c r="AA54" s="304">
        <v>2.7016032589263315</v>
      </c>
      <c r="AB54" s="304">
        <v>0.83711763521992888</v>
      </c>
      <c r="AC54" s="304"/>
      <c r="AD54" s="304">
        <v>2.3927397376468829</v>
      </c>
      <c r="AE54" s="304">
        <v>1.8006556432268221</v>
      </c>
      <c r="AF54" s="304">
        <v>0.13219577199640153</v>
      </c>
      <c r="AG54" s="304"/>
      <c r="AH54" s="304">
        <v>5.7405187679935157</v>
      </c>
      <c r="AI54" s="304">
        <v>5.7209886959035918</v>
      </c>
      <c r="AJ54" s="304">
        <v>3.0526652911684335</v>
      </c>
      <c r="AK54" s="304"/>
      <c r="AL54" s="304">
        <v>0.64042430288286045</v>
      </c>
      <c r="AM54" s="304">
        <v>0.17870778455884659</v>
      </c>
      <c r="AN54" s="304">
        <v>4.3969229523794819E-3</v>
      </c>
    </row>
    <row r="55" spans="1:40" x14ac:dyDescent="0.2">
      <c r="A55" s="13" t="str">
        <f t="shared" si="67"/>
        <v>Skilled trades occupations</v>
      </c>
      <c r="B55" s="304">
        <f t="shared" si="69"/>
        <v>135.3502568641411</v>
      </c>
      <c r="C55" s="304">
        <f t="shared" si="70"/>
        <v>150.07683608345593</v>
      </c>
      <c r="D55" s="304">
        <f t="shared" si="71"/>
        <v>164.06781827017971</v>
      </c>
      <c r="E55" s="304"/>
      <c r="F55" s="304">
        <v>5.6669556775765483E-2</v>
      </c>
      <c r="G55" s="304">
        <v>0.10388552666600051</v>
      </c>
      <c r="H55" s="304">
        <v>0.25011678747234017</v>
      </c>
      <c r="I55" s="304"/>
      <c r="J55" s="304">
        <v>3.1479804641040254</v>
      </c>
      <c r="K55" s="304">
        <v>5.7767668337531379</v>
      </c>
      <c r="L55" s="304">
        <v>12.969566101802322</v>
      </c>
      <c r="M55" s="304"/>
      <c r="N55" s="304">
        <v>7.0290977516740814</v>
      </c>
      <c r="O55" s="304">
        <v>8.8375139555463633</v>
      </c>
      <c r="P55" s="304">
        <v>12.312887027022203</v>
      </c>
      <c r="Q55" s="304"/>
      <c r="R55" s="304">
        <v>4.6569645184626278</v>
      </c>
      <c r="S55" s="304">
        <v>5.7794276752282814</v>
      </c>
      <c r="T55" s="304">
        <v>7.791879684352037</v>
      </c>
      <c r="U55" s="304"/>
      <c r="V55" s="304">
        <v>12.155640038340366</v>
      </c>
      <c r="W55" s="304">
        <v>14.797483059420928</v>
      </c>
      <c r="X55" s="304">
        <v>20.858932850339389</v>
      </c>
      <c r="Y55" s="304"/>
      <c r="Z55" s="304">
        <v>45.503771980320174</v>
      </c>
      <c r="AA55" s="304">
        <v>40.723274339283215</v>
      </c>
      <c r="AB55" s="304">
        <v>34.084909367471113</v>
      </c>
      <c r="AC55" s="304"/>
      <c r="AD55" s="304">
        <v>35.615951013834454</v>
      </c>
      <c r="AE55" s="304">
        <v>44.240605244372674</v>
      </c>
      <c r="AF55" s="304">
        <v>47.112797153203594</v>
      </c>
      <c r="AG55" s="304"/>
      <c r="AH55" s="304">
        <v>20.470743587823687</v>
      </c>
      <c r="AI55" s="304">
        <v>24.86252031676824</v>
      </c>
      <c r="AJ55" s="304">
        <v>28.300325240547345</v>
      </c>
      <c r="AK55" s="304"/>
      <c r="AL55" s="304">
        <v>6.7134379528059274</v>
      </c>
      <c r="AM55" s="304">
        <v>4.955359132417068</v>
      </c>
      <c r="AN55" s="304">
        <v>0.38640405796937655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1.5527631695201374</v>
      </c>
      <c r="C56" s="304">
        <f t="shared" si="70"/>
        <v>1.4826695262348895</v>
      </c>
      <c r="D56" s="304">
        <f t="shared" si="71"/>
        <v>1.6083027616897607</v>
      </c>
      <c r="E56" s="304"/>
      <c r="F56" s="304">
        <v>2.9080648307283474E-3</v>
      </c>
      <c r="G56" s="304">
        <v>3.1766547962454989E-3</v>
      </c>
      <c r="H56" s="304">
        <v>8.4402082375109478E-3</v>
      </c>
      <c r="I56" s="304"/>
      <c r="J56" s="304">
        <v>7.3510400587991659E-2</v>
      </c>
      <c r="K56" s="304">
        <v>0.10167114574917016</v>
      </c>
      <c r="L56" s="304">
        <v>0.18813192386033553</v>
      </c>
      <c r="M56" s="304"/>
      <c r="N56" s="304">
        <v>7.1530041951151535E-2</v>
      </c>
      <c r="O56" s="304">
        <v>5.9262911799242694E-2</v>
      </c>
      <c r="P56" s="304">
        <v>6.1513670681654142E-2</v>
      </c>
      <c r="Q56" s="304"/>
      <c r="R56" s="304">
        <v>1.1729519698305064E-2</v>
      </c>
      <c r="S56" s="304">
        <v>9.2315967908389879E-3</v>
      </c>
      <c r="T56" s="304">
        <v>9.5738563373293992E-3</v>
      </c>
      <c r="U56" s="304"/>
      <c r="V56" s="304">
        <v>8.2311123697220753E-2</v>
      </c>
      <c r="W56" s="304">
        <v>9.2456065204613982E-2</v>
      </c>
      <c r="X56" s="304">
        <v>0.12315533630884233</v>
      </c>
      <c r="Y56" s="304"/>
      <c r="Z56" s="304">
        <v>0.39255287369392017</v>
      </c>
      <c r="AA56" s="304">
        <v>0.43154490058953404</v>
      </c>
      <c r="AB56" s="304">
        <v>0.47936281076975634</v>
      </c>
      <c r="AC56" s="304"/>
      <c r="AD56" s="304">
        <v>4.3923570880629891E-2</v>
      </c>
      <c r="AE56" s="304">
        <v>3.6047567725146563E-2</v>
      </c>
      <c r="AF56" s="304">
        <v>3.6903383272056091E-2</v>
      </c>
      <c r="AG56" s="304"/>
      <c r="AH56" s="304">
        <v>0.5337795943830177</v>
      </c>
      <c r="AI56" s="304">
        <v>0.47605803615024073</v>
      </c>
      <c r="AJ56" s="304">
        <v>0.57342979512594461</v>
      </c>
      <c r="AK56" s="304"/>
      <c r="AL56" s="304">
        <v>0.34051797979717219</v>
      </c>
      <c r="AM56" s="304">
        <v>0.27322064742985697</v>
      </c>
      <c r="AN56" s="304">
        <v>0.12779177709633124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4.2859066577424345</v>
      </c>
      <c r="C57" s="304">
        <f t="shared" si="70"/>
        <v>4.7132793005586615</v>
      </c>
      <c r="D57" s="304">
        <f t="shared" si="71"/>
        <v>5.416096704294306</v>
      </c>
      <c r="E57" s="304"/>
      <c r="F57" s="304">
        <v>2.8242110370864635E-2</v>
      </c>
      <c r="G57" s="304">
        <v>5.2080339441565572E-2</v>
      </c>
      <c r="H57" s="304">
        <v>0.14646442018460112</v>
      </c>
      <c r="I57" s="304"/>
      <c r="J57" s="304">
        <v>0.46225272067005913</v>
      </c>
      <c r="K57" s="304">
        <v>0.63529009666039027</v>
      </c>
      <c r="L57" s="304">
        <v>1.183605361932802</v>
      </c>
      <c r="M57" s="304"/>
      <c r="N57" s="304">
        <v>1.0404833761955221</v>
      </c>
      <c r="O57" s="304">
        <v>1.1846589495748583</v>
      </c>
      <c r="P57" s="304">
        <v>1.512570173127564</v>
      </c>
      <c r="Q57" s="304"/>
      <c r="R57" s="304">
        <v>0.26662677815016783</v>
      </c>
      <c r="S57" s="304">
        <v>0.30452650237588091</v>
      </c>
      <c r="T57" s="304">
        <v>0.38081978538975553</v>
      </c>
      <c r="U57" s="304"/>
      <c r="V57" s="304">
        <v>0.31670936738336231</v>
      </c>
      <c r="W57" s="304">
        <v>0.37016060934055306</v>
      </c>
      <c r="X57" s="304">
        <v>0.43435069393852471</v>
      </c>
      <c r="Y57" s="304"/>
      <c r="Z57" s="304">
        <v>1.2153251592714409</v>
      </c>
      <c r="AA57" s="304">
        <v>1.2812680725213081</v>
      </c>
      <c r="AB57" s="304">
        <v>1.3855125815632814</v>
      </c>
      <c r="AC57" s="304"/>
      <c r="AD57" s="304">
        <v>0.17964613596209464</v>
      </c>
      <c r="AE57" s="304">
        <v>0.14541221474219812</v>
      </c>
      <c r="AF57" s="304">
        <v>7.1643808015529331E-2</v>
      </c>
      <c r="AG57" s="304"/>
      <c r="AH57" s="304">
        <v>0.47787849388169179</v>
      </c>
      <c r="AI57" s="304">
        <v>0.41572878980592326</v>
      </c>
      <c r="AJ57" s="304">
        <v>4.4084270063831581E-2</v>
      </c>
      <c r="AK57" s="304"/>
      <c r="AL57" s="304">
        <v>0.29874251585723127</v>
      </c>
      <c r="AM57" s="304">
        <v>0.32415372609598442</v>
      </c>
      <c r="AN57" s="304">
        <v>0.25704561007841709</v>
      </c>
    </row>
    <row r="58" spans="1:40" x14ac:dyDescent="0.2">
      <c r="A58" s="13" t="str">
        <f t="shared" si="67"/>
        <v>Process, plant and machine operatives</v>
      </c>
      <c r="B58" s="304">
        <f t="shared" si="69"/>
        <v>17.228389229083646</v>
      </c>
      <c r="C58" s="304">
        <f t="shared" si="70"/>
        <v>19.190749190421837</v>
      </c>
      <c r="D58" s="304">
        <f t="shared" si="71"/>
        <v>21.354243529665595</v>
      </c>
      <c r="E58" s="304"/>
      <c r="F58" s="304">
        <v>7.3124944931253863E-2</v>
      </c>
      <c r="G58" s="304">
        <v>0.12484600483249475</v>
      </c>
      <c r="H58" s="304">
        <v>0.27980740682977978</v>
      </c>
      <c r="I58" s="304"/>
      <c r="J58" s="304">
        <v>0.38484973409175682</v>
      </c>
      <c r="K58" s="304">
        <v>0.77235805087167586</v>
      </c>
      <c r="L58" s="304">
        <v>2.0995181665756708</v>
      </c>
      <c r="M58" s="304"/>
      <c r="N58" s="304">
        <v>0.56915287063429099</v>
      </c>
      <c r="O58" s="304">
        <v>0.73609086638795262</v>
      </c>
      <c r="P58" s="304">
        <v>1.1817625927773261</v>
      </c>
      <c r="Q58" s="304"/>
      <c r="R58" s="304">
        <v>0.68490361412327838</v>
      </c>
      <c r="S58" s="304">
        <v>0.92966287924802371</v>
      </c>
      <c r="T58" s="304">
        <v>1.5004801118187348</v>
      </c>
      <c r="U58" s="304"/>
      <c r="V58" s="304">
        <v>1.6044341025872209</v>
      </c>
      <c r="W58" s="304">
        <v>1.9298350671157631</v>
      </c>
      <c r="X58" s="304">
        <v>2.645614905509567</v>
      </c>
      <c r="Y58" s="304"/>
      <c r="Z58" s="304">
        <v>4.1038967868425171</v>
      </c>
      <c r="AA58" s="304">
        <v>4.2090185219369545</v>
      </c>
      <c r="AB58" s="304">
        <v>4.6508728178806429</v>
      </c>
      <c r="AC58" s="304"/>
      <c r="AD58" s="304">
        <v>4.3743860802282271</v>
      </c>
      <c r="AE58" s="304">
        <v>5.1319573217734851</v>
      </c>
      <c r="AF58" s="304">
        <v>5.0304013854565701</v>
      </c>
      <c r="AG58" s="304"/>
      <c r="AH58" s="304">
        <v>4.3868762837451687</v>
      </c>
      <c r="AI58" s="304">
        <v>4.5397297361017825</v>
      </c>
      <c r="AJ58" s="304">
        <v>3.8158355349150246</v>
      </c>
      <c r="AK58" s="304"/>
      <c r="AL58" s="304">
        <v>1.046764811899932</v>
      </c>
      <c r="AM58" s="304">
        <v>0.81725074215370186</v>
      </c>
      <c r="AN58" s="304">
        <v>0.14995060790227926</v>
      </c>
    </row>
    <row r="59" spans="1:40" x14ac:dyDescent="0.2">
      <c r="A59" s="13" t="str">
        <f t="shared" si="67"/>
        <v>Elementary occupations</v>
      </c>
      <c r="B59" s="304">
        <f t="shared" si="69"/>
        <v>12.727462932308139</v>
      </c>
      <c r="C59" s="304">
        <f t="shared" si="70"/>
        <v>14.901880974646552</v>
      </c>
      <c r="D59" s="304">
        <f t="shared" si="71"/>
        <v>17.84495920613611</v>
      </c>
      <c r="E59" s="304"/>
      <c r="F59" s="304">
        <v>3.1021924654576678E-3</v>
      </c>
      <c r="G59" s="304">
        <v>3.9034037110430397E-3</v>
      </c>
      <c r="H59" s="304">
        <v>8.3543298788973999E-3</v>
      </c>
      <c r="I59" s="304"/>
      <c r="J59" s="304">
        <v>0.33593856602919647</v>
      </c>
      <c r="K59" s="304">
        <v>0.68124658567299323</v>
      </c>
      <c r="L59" s="304">
        <v>1.8178721019028052</v>
      </c>
      <c r="M59" s="304"/>
      <c r="N59" s="304">
        <v>0.60710598512164804</v>
      </c>
      <c r="O59" s="304">
        <v>0.91450956682822038</v>
      </c>
      <c r="P59" s="304">
        <v>1.224296499215781</v>
      </c>
      <c r="Q59" s="304"/>
      <c r="R59" s="304">
        <v>0.14290077630824852</v>
      </c>
      <c r="S59" s="304">
        <v>0.17140316648863047</v>
      </c>
      <c r="T59" s="304">
        <v>0.19531844173031584</v>
      </c>
      <c r="U59" s="304"/>
      <c r="V59" s="304">
        <v>1.171234261117414</v>
      </c>
      <c r="W59" s="304">
        <v>1.8299136523791799</v>
      </c>
      <c r="X59" s="304">
        <v>2.6343523872240895</v>
      </c>
      <c r="Y59" s="304"/>
      <c r="Z59" s="304">
        <v>2.8055333382041856</v>
      </c>
      <c r="AA59" s="304">
        <v>2.9574619193875602</v>
      </c>
      <c r="AB59" s="304">
        <v>3.4101702014508226</v>
      </c>
      <c r="AC59" s="304"/>
      <c r="AD59" s="304">
        <v>2.934030824424124</v>
      </c>
      <c r="AE59" s="304">
        <v>3.5280721074241885</v>
      </c>
      <c r="AF59" s="304">
        <v>4.3090973789473823</v>
      </c>
      <c r="AG59" s="304"/>
      <c r="AH59" s="304">
        <v>3.5331615581794305</v>
      </c>
      <c r="AI59" s="304">
        <v>4.1410735270815584</v>
      </c>
      <c r="AJ59" s="304">
        <v>4.2307081847860957</v>
      </c>
      <c r="AK59" s="304"/>
      <c r="AL59" s="304">
        <v>1.1944554304584321</v>
      </c>
      <c r="AM59" s="304">
        <v>0.6742970456731785</v>
      </c>
      <c r="AN59" s="304">
        <v>1.4789680999920663E-2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1386.4860000000001</v>
      </c>
      <c r="C62" s="305">
        <f>SUM(C63:C71)</f>
        <v>1432.0209999999997</v>
      </c>
      <c r="D62" s="305">
        <f>SUM(D63:D71)</f>
        <v>1510.767000000001</v>
      </c>
      <c r="E62" s="304"/>
      <c r="F62" s="305">
        <f>SUM(F63:F71)</f>
        <v>8.9074717411537527</v>
      </c>
      <c r="G62" s="305">
        <f>SUM(G63:G71)</f>
        <v>14.729706669284811</v>
      </c>
      <c r="H62" s="305">
        <f>SUM(H63:H71)</f>
        <v>30.273411817867373</v>
      </c>
      <c r="I62" s="304"/>
      <c r="J62" s="305">
        <f>SUM(J63:J71)</f>
        <v>115.53461133792688</v>
      </c>
      <c r="K62" s="305">
        <f>SUM(K63:K71)</f>
        <v>179.97303499420514</v>
      </c>
      <c r="L62" s="305">
        <f>SUM(L63:L71)</f>
        <v>371.01134509757895</v>
      </c>
      <c r="M62" s="304"/>
      <c r="N62" s="305">
        <f>SUM(N63:N71)</f>
        <v>278.05662842129539</v>
      </c>
      <c r="O62" s="305">
        <f>SUM(O63:O71)</f>
        <v>301.87873125842066</v>
      </c>
      <c r="P62" s="305">
        <f>SUM(P63:P71)</f>
        <v>360.54177226526377</v>
      </c>
      <c r="Q62" s="304"/>
      <c r="R62" s="305">
        <f>SUM(R63:R71)</f>
        <v>84.143090571518385</v>
      </c>
      <c r="S62" s="305">
        <f>SUM(S63:S71)</f>
        <v>88.273255462203352</v>
      </c>
      <c r="T62" s="305">
        <f>SUM(T63:T71)</f>
        <v>106.30317935067313</v>
      </c>
      <c r="U62" s="304"/>
      <c r="V62" s="305">
        <f>SUM(V63:V71)</f>
        <v>94.679768869269836</v>
      </c>
      <c r="W62" s="305">
        <f>SUM(W63:W71)</f>
        <v>98.981792837737288</v>
      </c>
      <c r="X62" s="305">
        <f>SUM(X63:X71)</f>
        <v>114.92403868434054</v>
      </c>
      <c r="Y62" s="304"/>
      <c r="Z62" s="305">
        <f>SUM(Z63:Z71)</f>
        <v>260.50971234968989</v>
      </c>
      <c r="AA62" s="305">
        <f>SUM(AA63:AA71)</f>
        <v>242.23604418856752</v>
      </c>
      <c r="AB62" s="305">
        <f>SUM(AB63:AB71)</f>
        <v>210.61426011889102</v>
      </c>
      <c r="AC62" s="304"/>
      <c r="AD62" s="305">
        <f>SUM(AD63:AD71)</f>
        <v>249.22622169979275</v>
      </c>
      <c r="AE62" s="305">
        <f>SUM(AE63:AE71)</f>
        <v>246.14859943406555</v>
      </c>
      <c r="AF62" s="305">
        <f>SUM(AF63:AF71)</f>
        <v>182.73244601515671</v>
      </c>
      <c r="AG62" s="304"/>
      <c r="AH62" s="305">
        <f>SUM(AH63:AH71)</f>
        <v>231.36513085111986</v>
      </c>
      <c r="AI62" s="305">
        <f>SUM(AI63:AI71)</f>
        <v>210.72469965656524</v>
      </c>
      <c r="AJ62" s="305">
        <f>SUM(AJ63:AJ71)</f>
        <v>111.43782653463001</v>
      </c>
      <c r="AK62" s="304"/>
      <c r="AL62" s="305">
        <f>SUM(AL63:AL71)</f>
        <v>64.063364158233327</v>
      </c>
      <c r="AM62" s="305">
        <f>SUM(AM63:AM71)</f>
        <v>49.075135498950175</v>
      </c>
      <c r="AN62" s="305">
        <f>SUM(AN63:AN71)</f>
        <v>22.928720115599454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166.30637220463254</v>
      </c>
      <c r="C63" s="304">
        <f t="shared" ref="C63:C71" si="73">SUM(G63,K63,O63,S63,W63,AA63,AE63,AI63,AM63)</f>
        <v>160.64670651698165</v>
      </c>
      <c r="D63" s="304">
        <f t="shared" ref="D63:D71" si="74">SUM(H63,L63,P63,T63,X63,AB63,AF63,AJ63,AN63)</f>
        <v>178.71185679556899</v>
      </c>
      <c r="E63" s="304"/>
      <c r="F63" s="304">
        <v>1.2480399488620082</v>
      </c>
      <c r="G63" s="304">
        <v>1.927838733730171</v>
      </c>
      <c r="H63" s="304">
        <v>4.074221603531277</v>
      </c>
      <c r="I63" s="304"/>
      <c r="J63" s="304">
        <v>20.638039960413789</v>
      </c>
      <c r="K63" s="304">
        <v>29.192478453713019</v>
      </c>
      <c r="L63" s="304">
        <v>57.690267978681312</v>
      </c>
      <c r="M63" s="304"/>
      <c r="N63" s="304">
        <v>50.850419199485515</v>
      </c>
      <c r="O63" s="304">
        <v>49.087573813589728</v>
      </c>
      <c r="P63" s="304">
        <v>54.17929216957382</v>
      </c>
      <c r="Q63" s="304"/>
      <c r="R63" s="304">
        <v>10.316380173330746</v>
      </c>
      <c r="S63" s="304">
        <v>9.4623052702751984</v>
      </c>
      <c r="T63" s="304">
        <v>10.655775851128265</v>
      </c>
      <c r="U63" s="304"/>
      <c r="V63" s="304">
        <v>12.39138574202371</v>
      </c>
      <c r="W63" s="304">
        <v>11.341254254644557</v>
      </c>
      <c r="X63" s="304">
        <v>11.781321067177272</v>
      </c>
      <c r="Y63" s="304"/>
      <c r="Z63" s="304">
        <v>24.051900381214967</v>
      </c>
      <c r="AA63" s="304">
        <v>19.046765189102889</v>
      </c>
      <c r="AB63" s="304">
        <v>15.947856881920469</v>
      </c>
      <c r="AC63" s="304"/>
      <c r="AD63" s="304">
        <v>22.135748650215795</v>
      </c>
      <c r="AE63" s="304">
        <v>19.078680835799339</v>
      </c>
      <c r="AF63" s="304">
        <v>10.939941357744885</v>
      </c>
      <c r="AG63" s="304"/>
      <c r="AH63" s="304">
        <v>22.433389811849946</v>
      </c>
      <c r="AI63" s="304">
        <v>19.799133845425313</v>
      </c>
      <c r="AJ63" s="304">
        <v>12.23116725633146</v>
      </c>
      <c r="AK63" s="304"/>
      <c r="AL63" s="304">
        <v>2.2410683372360611</v>
      </c>
      <c r="AM63" s="304">
        <v>1.7106761207014693</v>
      </c>
      <c r="AN63" s="304">
        <v>1.2120126294802107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130.04137927381058</v>
      </c>
      <c r="C64" s="304">
        <f t="shared" si="73"/>
        <v>146.04887151456128</v>
      </c>
      <c r="D64" s="304">
        <f t="shared" si="74"/>
        <v>168.25043468889774</v>
      </c>
      <c r="E64" s="304"/>
      <c r="F64" s="304">
        <v>3.3633757835560965</v>
      </c>
      <c r="G64" s="304">
        <v>5.5562152921487069</v>
      </c>
      <c r="H64" s="304">
        <v>11.004265608033862</v>
      </c>
      <c r="I64" s="304"/>
      <c r="J64" s="304">
        <v>25.718861344407802</v>
      </c>
      <c r="K64" s="304">
        <v>38.4669982202307</v>
      </c>
      <c r="L64" s="304">
        <v>66.167254294102662</v>
      </c>
      <c r="M64" s="304"/>
      <c r="N64" s="304">
        <v>40.790873481638535</v>
      </c>
      <c r="O64" s="304">
        <v>44.160149560048183</v>
      </c>
      <c r="P64" s="304">
        <v>47.895520979238064</v>
      </c>
      <c r="Q64" s="304"/>
      <c r="R64" s="304">
        <v>6.6413658069385875</v>
      </c>
      <c r="S64" s="304">
        <v>6.2404406867775322</v>
      </c>
      <c r="T64" s="304">
        <v>5.9448356274454648</v>
      </c>
      <c r="U64" s="304"/>
      <c r="V64" s="304">
        <v>8.9722095478581032</v>
      </c>
      <c r="W64" s="304">
        <v>9.4773258346151259</v>
      </c>
      <c r="X64" s="304">
        <v>9.4726865287517921</v>
      </c>
      <c r="Y64" s="304"/>
      <c r="Z64" s="304">
        <v>17.841862454823762</v>
      </c>
      <c r="AA64" s="304">
        <v>16.899071150558775</v>
      </c>
      <c r="AB64" s="304">
        <v>13.400851761867356</v>
      </c>
      <c r="AC64" s="304"/>
      <c r="AD64" s="304">
        <v>13.394289985862311</v>
      </c>
      <c r="AE64" s="304">
        <v>12.714412694299259</v>
      </c>
      <c r="AF64" s="304">
        <v>7.977372768503316</v>
      </c>
      <c r="AG64" s="304"/>
      <c r="AH64" s="304">
        <v>11.3825131904564</v>
      </c>
      <c r="AI64" s="304">
        <v>10.79832076408616</v>
      </c>
      <c r="AJ64" s="304">
        <v>4.6706224390696685</v>
      </c>
      <c r="AK64" s="304"/>
      <c r="AL64" s="304">
        <v>1.9360276782690007</v>
      </c>
      <c r="AM64" s="304">
        <v>1.7359373117968417</v>
      </c>
      <c r="AN64" s="304">
        <v>1.7170246818855672</v>
      </c>
    </row>
    <row r="65" spans="1:40" x14ac:dyDescent="0.2">
      <c r="A65" s="13" t="str">
        <f t="shared" si="72"/>
        <v>Associate professional occupations</v>
      </c>
      <c r="B65" s="304">
        <f t="shared" si="75"/>
        <v>129.00854890584355</v>
      </c>
      <c r="C65" s="304">
        <f t="shared" si="73"/>
        <v>134.77969329097695</v>
      </c>
      <c r="D65" s="304">
        <f t="shared" si="74"/>
        <v>150.10486564503168</v>
      </c>
      <c r="E65" s="304"/>
      <c r="F65" s="304">
        <v>1.7243859039854443</v>
      </c>
      <c r="G65" s="304">
        <v>2.8279055258740633</v>
      </c>
      <c r="H65" s="304">
        <v>5.9168117166547312</v>
      </c>
      <c r="I65" s="304"/>
      <c r="J65" s="304">
        <v>13.572325487364798</v>
      </c>
      <c r="K65" s="304">
        <v>19.953211613971515</v>
      </c>
      <c r="L65" s="304">
        <v>37.617086660911255</v>
      </c>
      <c r="M65" s="304"/>
      <c r="N65" s="304">
        <v>36.106251804170327</v>
      </c>
      <c r="O65" s="304">
        <v>36.996713102093544</v>
      </c>
      <c r="P65" s="304">
        <v>40.819301775275726</v>
      </c>
      <c r="Q65" s="304"/>
      <c r="R65" s="304">
        <v>8.7988135013685795</v>
      </c>
      <c r="S65" s="304">
        <v>9.0764629688183973</v>
      </c>
      <c r="T65" s="304">
        <v>10.754730892844108</v>
      </c>
      <c r="U65" s="304"/>
      <c r="V65" s="304">
        <v>11.116715115889605</v>
      </c>
      <c r="W65" s="304">
        <v>11.442646181295055</v>
      </c>
      <c r="X65" s="304">
        <v>12.724649301567121</v>
      </c>
      <c r="Y65" s="304"/>
      <c r="Z65" s="304">
        <v>21.68227129736632</v>
      </c>
      <c r="AA65" s="304">
        <v>20.716365287735488</v>
      </c>
      <c r="AB65" s="304">
        <v>19.346789436430814</v>
      </c>
      <c r="AC65" s="304"/>
      <c r="AD65" s="304">
        <v>19.22113283153374</v>
      </c>
      <c r="AE65" s="304">
        <v>20.168778538914545</v>
      </c>
      <c r="AF65" s="304">
        <v>17.03045462552312</v>
      </c>
      <c r="AG65" s="304"/>
      <c r="AH65" s="304">
        <v>14.190886675447873</v>
      </c>
      <c r="AI65" s="304">
        <v>11.6935197136784</v>
      </c>
      <c r="AJ65" s="304">
        <v>4.182923641478939</v>
      </c>
      <c r="AK65" s="304"/>
      <c r="AL65" s="304">
        <v>2.5957662887168809</v>
      </c>
      <c r="AM65" s="304">
        <v>1.9040903585959317</v>
      </c>
      <c r="AN65" s="304">
        <v>1.7121175943458773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104.50939245591496</v>
      </c>
      <c r="C66" s="304">
        <f t="shared" si="73"/>
        <v>110.3097278589741</v>
      </c>
      <c r="D66" s="304">
        <f t="shared" si="74"/>
        <v>113.50336757301295</v>
      </c>
      <c r="E66" s="304"/>
      <c r="F66" s="304">
        <v>0.54076418147910632</v>
      </c>
      <c r="G66" s="304">
        <v>0.92051711468474529</v>
      </c>
      <c r="H66" s="304">
        <v>1.8661708940944404</v>
      </c>
      <c r="I66" s="304"/>
      <c r="J66" s="304">
        <v>8.6153936254981964</v>
      </c>
      <c r="K66" s="304">
        <v>13.838283786484258</v>
      </c>
      <c r="L66" s="304">
        <v>28.203976328571088</v>
      </c>
      <c r="M66" s="304"/>
      <c r="N66" s="304">
        <v>22.694467432582524</v>
      </c>
      <c r="O66" s="304">
        <v>26.381476258820602</v>
      </c>
      <c r="P66" s="304">
        <v>32.333261454872847</v>
      </c>
      <c r="Q66" s="304"/>
      <c r="R66" s="304">
        <v>7.7878673516110215</v>
      </c>
      <c r="S66" s="304">
        <v>8.3301712400372718</v>
      </c>
      <c r="T66" s="304">
        <v>9.4363109619562753</v>
      </c>
      <c r="U66" s="304"/>
      <c r="V66" s="304">
        <v>6.3747299510524966</v>
      </c>
      <c r="W66" s="304">
        <v>6.2768806744355512</v>
      </c>
      <c r="X66" s="304">
        <v>6.4125998050176261</v>
      </c>
      <c r="Y66" s="304"/>
      <c r="Z66" s="304">
        <v>21.251694060523757</v>
      </c>
      <c r="AA66" s="304">
        <v>22.422091419503722</v>
      </c>
      <c r="AB66" s="304">
        <v>20.044644973242711</v>
      </c>
      <c r="AC66" s="304"/>
      <c r="AD66" s="304">
        <v>21.328214122071856</v>
      </c>
      <c r="AE66" s="304">
        <v>22.151485986523124</v>
      </c>
      <c r="AF66" s="304">
        <v>13.643085924290395</v>
      </c>
      <c r="AG66" s="304"/>
      <c r="AH66" s="304">
        <v>13.882855651953426</v>
      </c>
      <c r="AI66" s="304">
        <v>8.4764893483779122</v>
      </c>
      <c r="AJ66" s="304">
        <v>0.68753088615695257</v>
      </c>
      <c r="AK66" s="304"/>
      <c r="AL66" s="304">
        <v>2.0334060791425954</v>
      </c>
      <c r="AM66" s="304">
        <v>1.5123320301068999</v>
      </c>
      <c r="AN66" s="304">
        <v>0.87578634481062123</v>
      </c>
    </row>
    <row r="67" spans="1:40" x14ac:dyDescent="0.2">
      <c r="A67" s="13" t="str">
        <f t="shared" si="72"/>
        <v>Skilled trades occupations</v>
      </c>
      <c r="B67" s="304">
        <f t="shared" si="75"/>
        <v>119.82493859786548</v>
      </c>
      <c r="C67" s="304">
        <f t="shared" si="73"/>
        <v>126.96764162468823</v>
      </c>
      <c r="D67" s="304">
        <f t="shared" si="74"/>
        <v>133.97661520200879</v>
      </c>
      <c r="E67" s="304"/>
      <c r="F67" s="304">
        <v>0.13021503048334113</v>
      </c>
      <c r="G67" s="304">
        <v>0.22043200449097938</v>
      </c>
      <c r="H67" s="304">
        <v>0.51192883009245604</v>
      </c>
      <c r="I67" s="304"/>
      <c r="J67" s="304">
        <v>5.0546235468913894</v>
      </c>
      <c r="K67" s="304">
        <v>9.8209663657713104</v>
      </c>
      <c r="L67" s="304">
        <v>24.798462953471603</v>
      </c>
      <c r="M67" s="304"/>
      <c r="N67" s="304">
        <v>12.623980097411463</v>
      </c>
      <c r="O67" s="304">
        <v>16.851610079135867</v>
      </c>
      <c r="P67" s="304">
        <v>23.301448083569703</v>
      </c>
      <c r="Q67" s="304"/>
      <c r="R67" s="304">
        <v>5.3214780239025314</v>
      </c>
      <c r="S67" s="304">
        <v>6.0092117299302625</v>
      </c>
      <c r="T67" s="304">
        <v>7.3472156098100401</v>
      </c>
      <c r="U67" s="304"/>
      <c r="V67" s="304">
        <v>8.5775423759783695</v>
      </c>
      <c r="W67" s="304">
        <v>10.123511848341121</v>
      </c>
      <c r="X67" s="304">
        <v>12.754595915504101</v>
      </c>
      <c r="Y67" s="304"/>
      <c r="Z67" s="304">
        <v>33.357059686552837</v>
      </c>
      <c r="AA67" s="304">
        <v>32.634473166485819</v>
      </c>
      <c r="AB67" s="304">
        <v>29.038423594770144</v>
      </c>
      <c r="AC67" s="304"/>
      <c r="AD67" s="304">
        <v>21.064101004089107</v>
      </c>
      <c r="AE67" s="304">
        <v>16.986970369478097</v>
      </c>
      <c r="AF67" s="304">
        <v>11.568811688976872</v>
      </c>
      <c r="AG67" s="304"/>
      <c r="AH67" s="304">
        <v>25.837986235371183</v>
      </c>
      <c r="AI67" s="304">
        <v>28.998186112528558</v>
      </c>
      <c r="AJ67" s="304">
        <v>22.496284236168041</v>
      </c>
      <c r="AK67" s="304"/>
      <c r="AL67" s="304">
        <v>7.85795259718524</v>
      </c>
      <c r="AM67" s="304">
        <v>5.3222799485262184</v>
      </c>
      <c r="AN67" s="304">
        <v>2.1594442896458577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55.076645540940149</v>
      </c>
      <c r="C68" s="304">
        <f t="shared" si="73"/>
        <v>52.931539688076299</v>
      </c>
      <c r="D68" s="304">
        <f t="shared" si="74"/>
        <v>59.978683613548839</v>
      </c>
      <c r="E68" s="304"/>
      <c r="F68" s="304">
        <v>0.10524821346213346</v>
      </c>
      <c r="G68" s="304">
        <v>0.17329531152064889</v>
      </c>
      <c r="H68" s="304">
        <v>0.37951392270962619</v>
      </c>
      <c r="I68" s="304"/>
      <c r="J68" s="304">
        <v>2.286797197803581</v>
      </c>
      <c r="K68" s="304">
        <v>3.0614720300652749</v>
      </c>
      <c r="L68" s="304">
        <v>6.2800068396478714</v>
      </c>
      <c r="M68" s="304"/>
      <c r="N68" s="304">
        <v>9.8164215124897307</v>
      </c>
      <c r="O68" s="304">
        <v>9.8836311031851078</v>
      </c>
      <c r="P68" s="304">
        <v>11.893585677139454</v>
      </c>
      <c r="Q68" s="304"/>
      <c r="R68" s="304">
        <v>6.5209048424010856</v>
      </c>
      <c r="S68" s="304">
        <v>6.4980930859087049</v>
      </c>
      <c r="T68" s="304">
        <v>8.5280994440791673</v>
      </c>
      <c r="U68" s="304"/>
      <c r="V68" s="304">
        <v>7.318393997552521</v>
      </c>
      <c r="W68" s="304">
        <v>7.2312598352968251</v>
      </c>
      <c r="X68" s="304">
        <v>9.8833228153716259</v>
      </c>
      <c r="Y68" s="304"/>
      <c r="Z68" s="304">
        <v>9.8508544131546092</v>
      </c>
      <c r="AA68" s="304">
        <v>8.7947759843571642</v>
      </c>
      <c r="AB68" s="304">
        <v>8.1390062038931728</v>
      </c>
      <c r="AC68" s="304"/>
      <c r="AD68" s="304">
        <v>10.013844332702755</v>
      </c>
      <c r="AE68" s="304">
        <v>9.6952928398987499</v>
      </c>
      <c r="AF68" s="304">
        <v>8.6369509554857373</v>
      </c>
      <c r="AG68" s="304"/>
      <c r="AH68" s="304">
        <v>6.1851125766969579</v>
      </c>
      <c r="AI68" s="304">
        <v>5.4745432886968839</v>
      </c>
      <c r="AJ68" s="304">
        <v>5.2931630077254734</v>
      </c>
      <c r="AK68" s="304"/>
      <c r="AL68" s="304">
        <v>2.9790684546767756</v>
      </c>
      <c r="AM68" s="304">
        <v>2.1191762091469335</v>
      </c>
      <c r="AN68" s="304">
        <v>0.94503474749670913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237.72142593984194</v>
      </c>
      <c r="C69" s="304">
        <f t="shared" si="73"/>
        <v>234.71301371299765</v>
      </c>
      <c r="D69" s="304">
        <f t="shared" si="74"/>
        <v>231.82920785964947</v>
      </c>
      <c r="E69" s="304"/>
      <c r="F69" s="304">
        <v>0.58666918261547285</v>
      </c>
      <c r="G69" s="304">
        <v>0.90980635368501928</v>
      </c>
      <c r="H69" s="304">
        <v>1.804108632989152</v>
      </c>
      <c r="I69" s="304"/>
      <c r="J69" s="304">
        <v>15.299729915210182</v>
      </c>
      <c r="K69" s="304">
        <v>25.314793517159409</v>
      </c>
      <c r="L69" s="304">
        <v>57.165955568094667</v>
      </c>
      <c r="M69" s="304"/>
      <c r="N69" s="304">
        <v>43.470723865421157</v>
      </c>
      <c r="O69" s="304">
        <v>47.529901468091779</v>
      </c>
      <c r="P69" s="304">
        <v>58.827400117511012</v>
      </c>
      <c r="Q69" s="304"/>
      <c r="R69" s="304">
        <v>12.888312206443594</v>
      </c>
      <c r="S69" s="304">
        <v>13.30675600319676</v>
      </c>
      <c r="T69" s="304">
        <v>15.880315937370133</v>
      </c>
      <c r="U69" s="304"/>
      <c r="V69" s="304">
        <v>10.692311299006352</v>
      </c>
      <c r="W69" s="304">
        <v>10.2688408783482</v>
      </c>
      <c r="X69" s="304">
        <v>11.627223590071228</v>
      </c>
      <c r="Y69" s="304"/>
      <c r="Z69" s="304">
        <v>57.600332006991394</v>
      </c>
      <c r="AA69" s="304">
        <v>54.018533102231551</v>
      </c>
      <c r="AB69" s="304">
        <v>45.524555087191999</v>
      </c>
      <c r="AC69" s="304"/>
      <c r="AD69" s="304">
        <v>43.884378366882295</v>
      </c>
      <c r="AE69" s="304">
        <v>40.481953271018057</v>
      </c>
      <c r="AF69" s="304">
        <v>29.420452997329193</v>
      </c>
      <c r="AG69" s="304"/>
      <c r="AH69" s="304">
        <v>41.571815347365984</v>
      </c>
      <c r="AI69" s="304">
        <v>34.698997392027501</v>
      </c>
      <c r="AJ69" s="304">
        <v>9.5838948688690895</v>
      </c>
      <c r="AK69" s="304"/>
      <c r="AL69" s="304">
        <v>11.727153749905494</v>
      </c>
      <c r="AM69" s="304">
        <v>8.1834317272393591</v>
      </c>
      <c r="AN69" s="304">
        <v>1.9953010602229972</v>
      </c>
    </row>
    <row r="70" spans="1:40" x14ac:dyDescent="0.2">
      <c r="A70" s="13" t="str">
        <f t="shared" si="72"/>
        <v>Process, plant and machine operatives</v>
      </c>
      <c r="B70" s="304">
        <f t="shared" si="75"/>
        <v>131.30497444106268</v>
      </c>
      <c r="C70" s="304">
        <f t="shared" si="73"/>
        <v>143.3302998419681</v>
      </c>
      <c r="D70" s="304">
        <f t="shared" si="74"/>
        <v>139.89451929663306</v>
      </c>
      <c r="E70" s="304"/>
      <c r="F70" s="304">
        <v>0.99667107052035009</v>
      </c>
      <c r="G70" s="304">
        <v>1.8865897671096545</v>
      </c>
      <c r="H70" s="304">
        <v>4.1374963015831678</v>
      </c>
      <c r="I70" s="304"/>
      <c r="J70" s="304">
        <v>5.1883333634810311</v>
      </c>
      <c r="K70" s="304">
        <v>9.1459691567264745</v>
      </c>
      <c r="L70" s="304">
        <v>19.61084422448689</v>
      </c>
      <c r="M70" s="304"/>
      <c r="N70" s="304">
        <v>11.466772670449471</v>
      </c>
      <c r="O70" s="304">
        <v>14.836909573275575</v>
      </c>
      <c r="P70" s="304">
        <v>19.778579009484151</v>
      </c>
      <c r="Q70" s="304"/>
      <c r="R70" s="304">
        <v>5.1609380638497644</v>
      </c>
      <c r="S70" s="304">
        <v>6.2884969903793158</v>
      </c>
      <c r="T70" s="304">
        <v>7.5573008269858182</v>
      </c>
      <c r="U70" s="304"/>
      <c r="V70" s="304">
        <v>7.7668194860180426</v>
      </c>
      <c r="W70" s="304">
        <v>8.9816397515827298</v>
      </c>
      <c r="X70" s="304">
        <v>9.9687285876985428</v>
      </c>
      <c r="Y70" s="304"/>
      <c r="Z70" s="304">
        <v>22.087965964797192</v>
      </c>
      <c r="AA70" s="304">
        <v>20.673568255341532</v>
      </c>
      <c r="AB70" s="304">
        <v>16.780635909876366</v>
      </c>
      <c r="AC70" s="304"/>
      <c r="AD70" s="304">
        <v>32.926657259490341</v>
      </c>
      <c r="AE70" s="304">
        <v>38.478192188859552</v>
      </c>
      <c r="AF70" s="304">
        <v>33.353063338939158</v>
      </c>
      <c r="AG70" s="304"/>
      <c r="AH70" s="304">
        <v>35.048660767777456</v>
      </c>
      <c r="AI70" s="304">
        <v>36.393495434391575</v>
      </c>
      <c r="AJ70" s="304">
        <v>26.810907601873815</v>
      </c>
      <c r="AK70" s="304"/>
      <c r="AL70" s="304">
        <v>10.662155794679062</v>
      </c>
      <c r="AM70" s="304">
        <v>6.6454387243016884</v>
      </c>
      <c r="AN70" s="304">
        <v>1.8969634957051429</v>
      </c>
    </row>
    <row r="71" spans="1:40" x14ac:dyDescent="0.2">
      <c r="A71" s="13" t="str">
        <f t="shared" si="72"/>
        <v>Elementary occupations</v>
      </c>
      <c r="B71" s="304">
        <f t="shared" si="75"/>
        <v>312.69232264008821</v>
      </c>
      <c r="C71" s="304">
        <f t="shared" si="73"/>
        <v>322.29350595077551</v>
      </c>
      <c r="D71" s="304">
        <f t="shared" si="74"/>
        <v>334.51744932564952</v>
      </c>
      <c r="E71" s="304"/>
      <c r="F71" s="304">
        <v>0.21210242618979955</v>
      </c>
      <c r="G71" s="304">
        <v>0.30710656604082248</v>
      </c>
      <c r="H71" s="304">
        <v>0.5788943081786585</v>
      </c>
      <c r="I71" s="304"/>
      <c r="J71" s="304">
        <v>19.160506896856106</v>
      </c>
      <c r="K71" s="304">
        <v>31.178861850083205</v>
      </c>
      <c r="L71" s="304">
        <v>73.47749024961162</v>
      </c>
      <c r="M71" s="304"/>
      <c r="N71" s="304">
        <v>50.23671835764668</v>
      </c>
      <c r="O71" s="304">
        <v>56.150766300180287</v>
      </c>
      <c r="P71" s="304">
        <v>71.513382998599013</v>
      </c>
      <c r="Q71" s="304"/>
      <c r="R71" s="304">
        <v>20.707030601672479</v>
      </c>
      <c r="S71" s="304">
        <v>23.061317486879901</v>
      </c>
      <c r="T71" s="304">
        <v>30.198594199053865</v>
      </c>
      <c r="U71" s="304"/>
      <c r="V71" s="304">
        <v>21.469661353890647</v>
      </c>
      <c r="W71" s="304">
        <v>23.838433579178119</v>
      </c>
      <c r="X71" s="304">
        <v>30.298911073181227</v>
      </c>
      <c r="Y71" s="304"/>
      <c r="Z71" s="304">
        <v>52.785772084265048</v>
      </c>
      <c r="AA71" s="304">
        <v>47.030400633250572</v>
      </c>
      <c r="AB71" s="304">
        <v>42.39149626969801</v>
      </c>
      <c r="AC71" s="304"/>
      <c r="AD71" s="304">
        <v>65.25785514694455</v>
      </c>
      <c r="AE71" s="304">
        <v>66.392832709274799</v>
      </c>
      <c r="AF71" s="304">
        <v>50.162312358364026</v>
      </c>
      <c r="AG71" s="304"/>
      <c r="AH71" s="304">
        <v>60.831910594200657</v>
      </c>
      <c r="AI71" s="304">
        <v>54.392013757352949</v>
      </c>
      <c r="AJ71" s="304">
        <v>25.481332596956577</v>
      </c>
      <c r="AK71" s="304"/>
      <c r="AL71" s="304">
        <v>22.030765178422207</v>
      </c>
      <c r="AM71" s="304">
        <v>19.941773068534829</v>
      </c>
      <c r="AN71" s="304">
        <v>10.415035272006469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2804.471</v>
      </c>
      <c r="C74" s="305">
        <f>SUM(C75:C83)</f>
        <v>2954.9970000000012</v>
      </c>
      <c r="D74" s="305">
        <f>SUM(D75:D83)</f>
        <v>3118.7009999999991</v>
      </c>
      <c r="E74" s="304"/>
      <c r="F74" s="305">
        <f>SUM(F75:F83)</f>
        <v>80.501937033901612</v>
      </c>
      <c r="G74" s="305">
        <f>SUM(G75:G83)</f>
        <v>114.17313546277185</v>
      </c>
      <c r="H74" s="305">
        <f>SUM(H75:H83)</f>
        <v>174.2113678742185</v>
      </c>
      <c r="I74" s="304"/>
      <c r="J74" s="305">
        <f>SUM(J75:J83)</f>
        <v>724.66585355496238</v>
      </c>
      <c r="K74" s="305">
        <f>SUM(K75:K83)</f>
        <v>1003.0479675474846</v>
      </c>
      <c r="L74" s="305">
        <f>SUM(L75:L83)</f>
        <v>1488.746960346813</v>
      </c>
      <c r="M74" s="304"/>
      <c r="N74" s="305">
        <f>SUM(N75:N83)</f>
        <v>923.73709983734716</v>
      </c>
      <c r="O74" s="305">
        <f>SUM(O75:O83)</f>
        <v>880.4723947308014</v>
      </c>
      <c r="P74" s="305">
        <f>SUM(P75:P83)</f>
        <v>749.05124470603232</v>
      </c>
      <c r="Q74" s="304"/>
      <c r="R74" s="305">
        <f>SUM(R75:R83)</f>
        <v>152.8594670396343</v>
      </c>
      <c r="S74" s="305">
        <f>SUM(S75:S83)</f>
        <v>152.59024267776189</v>
      </c>
      <c r="T74" s="305">
        <f>SUM(T75:T83)</f>
        <v>150.37581200999713</v>
      </c>
      <c r="U74" s="304"/>
      <c r="V74" s="305">
        <f>SUM(V75:V83)</f>
        <v>187.28094678317618</v>
      </c>
      <c r="W74" s="305">
        <f>SUM(W75:W83)</f>
        <v>178.25354004155278</v>
      </c>
      <c r="X74" s="305">
        <f>SUM(X75:X83)</f>
        <v>160.48355324518869</v>
      </c>
      <c r="Y74" s="304"/>
      <c r="Z74" s="305">
        <f>SUM(Z75:Z83)</f>
        <v>262.34413445194377</v>
      </c>
      <c r="AA74" s="305">
        <f>SUM(AA75:AA83)</f>
        <v>215.83984658136248</v>
      </c>
      <c r="AB74" s="305">
        <f>SUM(AB75:AB83)</f>
        <v>144.98961319444996</v>
      </c>
      <c r="AC74" s="304"/>
      <c r="AD74" s="305">
        <f>SUM(AD75:AD83)</f>
        <v>215.50105551358217</v>
      </c>
      <c r="AE74" s="305">
        <f>SUM(AE75:AE83)</f>
        <v>191.15776304406199</v>
      </c>
      <c r="AF74" s="305">
        <f>SUM(AF75:AF83)</f>
        <v>111.40715323310624</v>
      </c>
      <c r="AG74" s="304"/>
      <c r="AH74" s="305">
        <f>SUM(AH75:AH83)</f>
        <v>203.02202709061444</v>
      </c>
      <c r="AI74" s="305">
        <f>SUM(AI75:AI83)</f>
        <v>171.99685191858219</v>
      </c>
      <c r="AJ74" s="305">
        <f>SUM(AJ75:AJ83)</f>
        <v>110.83042482688823</v>
      </c>
      <c r="AK74" s="304"/>
      <c r="AL74" s="305">
        <f>SUM(AL75:AL83)</f>
        <v>54.55847869483793</v>
      </c>
      <c r="AM74" s="305">
        <f>SUM(AM75:AM83)</f>
        <v>47.465257995622338</v>
      </c>
      <c r="AN74" s="305">
        <f>SUM(AN75:AN83)</f>
        <v>28.604870563305283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429.50881747642234</v>
      </c>
      <c r="C75" s="305">
        <f t="shared" ref="C75:C83" si="77">SUM(G75,K75,O75,S75,W75,AA75,AE75,AI75,AM75)</f>
        <v>416.2523708587533</v>
      </c>
      <c r="D75" s="305">
        <f t="shared" ref="D75:D83" si="78">SUM(H75,L75,P75,T75,X75,AB75,AF75,AJ75,AN75)</f>
        <v>443.50257101003751</v>
      </c>
      <c r="E75" s="304"/>
      <c r="F75" s="304">
        <v>14.705979704031577</v>
      </c>
      <c r="G75" s="304">
        <v>19.944990229273134</v>
      </c>
      <c r="H75" s="304">
        <v>32.098379505519681</v>
      </c>
      <c r="I75" s="304"/>
      <c r="J75" s="304">
        <v>110.18525841307174</v>
      </c>
      <c r="K75" s="304">
        <v>139.51084083133571</v>
      </c>
      <c r="L75" s="304">
        <v>210.57753268134061</v>
      </c>
      <c r="M75" s="304"/>
      <c r="N75" s="304">
        <v>150.83718034246249</v>
      </c>
      <c r="O75" s="304">
        <v>132.31380920927532</v>
      </c>
      <c r="P75" s="304">
        <v>115.80869283597072</v>
      </c>
      <c r="Q75" s="304"/>
      <c r="R75" s="304">
        <v>17.253006924788561</v>
      </c>
      <c r="S75" s="304">
        <v>14.649066109784595</v>
      </c>
      <c r="T75" s="304">
        <v>13.209220822356913</v>
      </c>
      <c r="U75" s="304"/>
      <c r="V75" s="304">
        <v>38.774374809544753</v>
      </c>
      <c r="W75" s="304">
        <v>33.686789808940155</v>
      </c>
      <c r="X75" s="304">
        <v>29.38135879581522</v>
      </c>
      <c r="Y75" s="304"/>
      <c r="Z75" s="304">
        <v>41.446630345398667</v>
      </c>
      <c r="AA75" s="304">
        <v>29.590252614076672</v>
      </c>
      <c r="AB75" s="304">
        <v>19.340545848314228</v>
      </c>
      <c r="AC75" s="304"/>
      <c r="AD75" s="304">
        <v>26.547858847568342</v>
      </c>
      <c r="AE75" s="304">
        <v>20.841175651234202</v>
      </c>
      <c r="AF75" s="304">
        <v>8.9517366939027418</v>
      </c>
      <c r="AG75" s="304"/>
      <c r="AH75" s="304">
        <v>25.250029163518171</v>
      </c>
      <c r="AI75" s="304">
        <v>21.9732109966107</v>
      </c>
      <c r="AJ75" s="304">
        <v>11.923157074720532</v>
      </c>
      <c r="AK75" s="304"/>
      <c r="AL75" s="304">
        <v>4.5084989260380759</v>
      </c>
      <c r="AM75" s="304">
        <v>3.7422354082227698</v>
      </c>
      <c r="AN75" s="304">
        <v>2.2119467520968836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965.37070802941878</v>
      </c>
      <c r="C76" s="305">
        <f t="shared" si="77"/>
        <v>1098.5514163019648</v>
      </c>
      <c r="D76" s="305">
        <f>SUM(H76,L76,P76,T76,X76,AB76,AF76,AJ76,AN76)</f>
        <v>1203.5547628465049</v>
      </c>
      <c r="E76" s="304"/>
      <c r="F76" s="304">
        <v>44.655097517315667</v>
      </c>
      <c r="G76" s="304">
        <v>63.461600182955735</v>
      </c>
      <c r="H76" s="304">
        <v>91.239573620173047</v>
      </c>
      <c r="I76" s="304"/>
      <c r="J76" s="304">
        <v>345.98416748305976</v>
      </c>
      <c r="K76" s="304">
        <v>489.53087718819904</v>
      </c>
      <c r="L76" s="304">
        <v>701.39313365483611</v>
      </c>
      <c r="M76" s="304"/>
      <c r="N76" s="304">
        <v>364.3839202094635</v>
      </c>
      <c r="O76" s="304">
        <v>347.79965559952979</v>
      </c>
      <c r="P76" s="304">
        <v>265.99022277086027</v>
      </c>
      <c r="Q76" s="304"/>
      <c r="R76" s="304">
        <v>33.075673503661513</v>
      </c>
      <c r="S76" s="304">
        <v>33.944464856699909</v>
      </c>
      <c r="T76" s="304">
        <v>31.056412074378805</v>
      </c>
      <c r="U76" s="304"/>
      <c r="V76" s="304">
        <v>55.823507238632153</v>
      </c>
      <c r="W76" s="304">
        <v>54.754907950564039</v>
      </c>
      <c r="X76" s="304">
        <v>47.035625216609546</v>
      </c>
      <c r="Y76" s="304"/>
      <c r="Z76" s="304">
        <v>53.462261034807597</v>
      </c>
      <c r="AA76" s="304">
        <v>44.140579415511382</v>
      </c>
      <c r="AB76" s="304">
        <v>29.298282871446251</v>
      </c>
      <c r="AC76" s="304"/>
      <c r="AD76" s="304">
        <v>35.988132023799984</v>
      </c>
      <c r="AE76" s="304">
        <v>35.048595055750852</v>
      </c>
      <c r="AF76" s="304">
        <v>22.001993095229846</v>
      </c>
      <c r="AG76" s="304"/>
      <c r="AH76" s="304">
        <v>26.647291857261951</v>
      </c>
      <c r="AI76" s="304">
        <v>23.33708970266127</v>
      </c>
      <c r="AJ76" s="304">
        <v>11.120148263976171</v>
      </c>
      <c r="AK76" s="304"/>
      <c r="AL76" s="304">
        <v>5.350657161416752</v>
      </c>
      <c r="AM76" s="304">
        <v>6.5336463500928819</v>
      </c>
      <c r="AN76" s="304">
        <v>4.4193712789947108</v>
      </c>
    </row>
    <row r="77" spans="1:40" x14ac:dyDescent="0.2">
      <c r="A77" s="13" t="str">
        <f t="shared" si="76"/>
        <v>Associate professional occupations</v>
      </c>
      <c r="B77" s="305">
        <f t="shared" si="79"/>
        <v>688.29671319758313</v>
      </c>
      <c r="C77" s="305">
        <f t="shared" si="77"/>
        <v>701.99946048651464</v>
      </c>
      <c r="D77" s="305">
        <f t="shared" si="78"/>
        <v>750.39465200221059</v>
      </c>
      <c r="E77" s="304"/>
      <c r="F77" s="304">
        <v>15.453792887100734</v>
      </c>
      <c r="G77" s="304">
        <v>21.89451728158868</v>
      </c>
      <c r="H77" s="304">
        <v>35.052216456473026</v>
      </c>
      <c r="I77" s="304"/>
      <c r="J77" s="304">
        <v>189.57588632743096</v>
      </c>
      <c r="K77" s="304">
        <v>253.84337061276031</v>
      </c>
      <c r="L77" s="304">
        <v>375.84762908844311</v>
      </c>
      <c r="M77" s="304"/>
      <c r="N77" s="304">
        <v>252.14036619782524</v>
      </c>
      <c r="O77" s="304">
        <v>230.30295656282547</v>
      </c>
      <c r="P77" s="304">
        <v>192.9312299395763</v>
      </c>
      <c r="Q77" s="304"/>
      <c r="R77" s="304">
        <v>47.896949450013139</v>
      </c>
      <c r="S77" s="304">
        <v>46.626365503684781</v>
      </c>
      <c r="T77" s="304">
        <v>46.588654081626196</v>
      </c>
      <c r="U77" s="304"/>
      <c r="V77" s="304">
        <v>41.1568050205303</v>
      </c>
      <c r="W77" s="304">
        <v>36.563954148635005</v>
      </c>
      <c r="X77" s="304">
        <v>29.827121127272989</v>
      </c>
      <c r="Y77" s="304"/>
      <c r="Z77" s="304">
        <v>61.5441500359358</v>
      </c>
      <c r="AA77" s="304">
        <v>47.529216679264309</v>
      </c>
      <c r="AB77" s="304">
        <v>32.224345825086338</v>
      </c>
      <c r="AC77" s="304"/>
      <c r="AD77" s="304">
        <v>40.017929963875872</v>
      </c>
      <c r="AE77" s="304">
        <v>30.509005544000594</v>
      </c>
      <c r="AF77" s="304">
        <v>15.144797757162825</v>
      </c>
      <c r="AG77" s="304"/>
      <c r="AH77" s="304">
        <v>33.263175405649392</v>
      </c>
      <c r="AI77" s="304">
        <v>27.396024798132959</v>
      </c>
      <c r="AJ77" s="304">
        <v>17.033478674807668</v>
      </c>
      <c r="AK77" s="304"/>
      <c r="AL77" s="304">
        <v>7.2476579092217737</v>
      </c>
      <c r="AM77" s="304">
        <v>7.334049355622315</v>
      </c>
      <c r="AN77" s="304">
        <v>5.7451790517621513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270.66927242893217</v>
      </c>
      <c r="C78" s="305">
        <f t="shared" si="77"/>
        <v>271.7595648377835</v>
      </c>
      <c r="D78" s="305">
        <f t="shared" si="78"/>
        <v>256.41363304900148</v>
      </c>
      <c r="E78" s="304"/>
      <c r="F78" s="304">
        <v>2.7026530465990128</v>
      </c>
      <c r="G78" s="304">
        <v>4.3320028067682133</v>
      </c>
      <c r="H78" s="304">
        <v>7.9159919793591706</v>
      </c>
      <c r="I78" s="304"/>
      <c r="J78" s="304">
        <v>36.775185431584298</v>
      </c>
      <c r="K78" s="304">
        <v>56.657056415934164</v>
      </c>
      <c r="L78" s="304">
        <v>92.267565256852293</v>
      </c>
      <c r="M78" s="304"/>
      <c r="N78" s="304">
        <v>80.318505685769594</v>
      </c>
      <c r="O78" s="304">
        <v>89.538728189089156</v>
      </c>
      <c r="P78" s="304">
        <v>88.334316957325868</v>
      </c>
      <c r="Q78" s="304"/>
      <c r="R78" s="304">
        <v>20.752594252937151</v>
      </c>
      <c r="S78" s="304">
        <v>22.014576734393344</v>
      </c>
      <c r="T78" s="304">
        <v>21.23750709132538</v>
      </c>
      <c r="U78" s="304"/>
      <c r="V78" s="304">
        <v>24.109635351381527</v>
      </c>
      <c r="W78" s="304">
        <v>24.515831261287094</v>
      </c>
      <c r="X78" s="304">
        <v>22.245906280032244</v>
      </c>
      <c r="Y78" s="304"/>
      <c r="Z78" s="304">
        <v>36.510896277488627</v>
      </c>
      <c r="AA78" s="304">
        <v>30.108386977798332</v>
      </c>
      <c r="AB78" s="304">
        <v>11.378680224509186</v>
      </c>
      <c r="AC78" s="304"/>
      <c r="AD78" s="304">
        <v>34.303038510224347</v>
      </c>
      <c r="AE78" s="304">
        <v>25.711026127609969</v>
      </c>
      <c r="AF78" s="304">
        <v>7.2359331570129548</v>
      </c>
      <c r="AG78" s="304"/>
      <c r="AH78" s="304">
        <v>27.549798949178257</v>
      </c>
      <c r="AI78" s="304">
        <v>11.199547617250859</v>
      </c>
      <c r="AJ78" s="304">
        <v>1.714037545503357</v>
      </c>
      <c r="AK78" s="304"/>
      <c r="AL78" s="304">
        <v>7.6469649237693833</v>
      </c>
      <c r="AM78" s="304">
        <v>7.6824087076523684</v>
      </c>
      <c r="AN78" s="304">
        <v>4.0836945570810039</v>
      </c>
    </row>
    <row r="79" spans="1:40" x14ac:dyDescent="0.2">
      <c r="A79" s="13" t="str">
        <f t="shared" si="76"/>
        <v>Skilled trades occupations</v>
      </c>
      <c r="B79" s="305">
        <f t="shared" si="79"/>
        <v>71.081897893051575</v>
      </c>
      <c r="C79" s="305">
        <f t="shared" si="77"/>
        <v>76.839739621357893</v>
      </c>
      <c r="D79" s="305">
        <f t="shared" si="78"/>
        <v>78.366903682163439</v>
      </c>
      <c r="E79" s="304"/>
      <c r="F79" s="304">
        <v>0.7928432515321796</v>
      </c>
      <c r="G79" s="304">
        <v>1.2411527693497197</v>
      </c>
      <c r="H79" s="304">
        <v>2.158928454934367</v>
      </c>
      <c r="I79" s="304"/>
      <c r="J79" s="304">
        <v>7.1569913292780605</v>
      </c>
      <c r="K79" s="304">
        <v>11.171028889399242</v>
      </c>
      <c r="L79" s="304">
        <v>18.155992143148502</v>
      </c>
      <c r="M79" s="304"/>
      <c r="N79" s="304">
        <v>13.990183017855282</v>
      </c>
      <c r="O79" s="304">
        <v>15.441390607765435</v>
      </c>
      <c r="P79" s="304">
        <v>18.051450604211549</v>
      </c>
      <c r="Q79" s="304"/>
      <c r="R79" s="304">
        <v>4.8888898476420799</v>
      </c>
      <c r="S79" s="304">
        <v>5.549403571250469</v>
      </c>
      <c r="T79" s="304">
        <v>7.0014889307059853</v>
      </c>
      <c r="U79" s="304"/>
      <c r="V79" s="304">
        <v>6.8035692551478215</v>
      </c>
      <c r="W79" s="304">
        <v>7.1004772969247698</v>
      </c>
      <c r="X79" s="304">
        <v>7.862340763049839</v>
      </c>
      <c r="Y79" s="304"/>
      <c r="Z79" s="304">
        <v>13.733024287100111</v>
      </c>
      <c r="AA79" s="304">
        <v>11.870916626561003</v>
      </c>
      <c r="AB79" s="304">
        <v>8.4543874557462324</v>
      </c>
      <c r="AC79" s="304"/>
      <c r="AD79" s="304">
        <v>11.609146281321836</v>
      </c>
      <c r="AE79" s="304">
        <v>11.883317840688344</v>
      </c>
      <c r="AF79" s="304">
        <v>8.3837000326579076</v>
      </c>
      <c r="AG79" s="304"/>
      <c r="AH79" s="304">
        <v>8.1393563216407845</v>
      </c>
      <c r="AI79" s="304">
        <v>8.2754115875640988</v>
      </c>
      <c r="AJ79" s="304">
        <v>6.1793595175617515</v>
      </c>
      <c r="AK79" s="304"/>
      <c r="AL79" s="304">
        <v>3.9678943015334158</v>
      </c>
      <c r="AM79" s="304">
        <v>4.3066404318548068</v>
      </c>
      <c r="AN79" s="304">
        <v>2.1192557801473026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88.509355345100857</v>
      </c>
      <c r="C80" s="305">
        <f t="shared" si="77"/>
        <v>96.123924979381314</v>
      </c>
      <c r="D80" s="305">
        <f t="shared" si="78"/>
        <v>102.3195740922432</v>
      </c>
      <c r="E80" s="304"/>
      <c r="F80" s="304">
        <v>0.21896608433107242</v>
      </c>
      <c r="G80" s="304">
        <v>0.31751686760748432</v>
      </c>
      <c r="H80" s="304">
        <v>0.6361189988757423</v>
      </c>
      <c r="I80" s="304"/>
      <c r="J80" s="304">
        <v>9.0914202529283585</v>
      </c>
      <c r="K80" s="304">
        <v>13.83507159818606</v>
      </c>
      <c r="L80" s="304">
        <v>23.572637650824749</v>
      </c>
      <c r="M80" s="304"/>
      <c r="N80" s="304">
        <v>16.499285668846824</v>
      </c>
      <c r="O80" s="304">
        <v>18.998447236257974</v>
      </c>
      <c r="P80" s="304">
        <v>22.282316095248511</v>
      </c>
      <c r="Q80" s="304"/>
      <c r="R80" s="304">
        <v>11.882804072847014</v>
      </c>
      <c r="S80" s="304">
        <v>12.753987874550306</v>
      </c>
      <c r="T80" s="304">
        <v>13.593524008525177</v>
      </c>
      <c r="U80" s="304"/>
      <c r="V80" s="304">
        <v>6.5458341073293429</v>
      </c>
      <c r="W80" s="304">
        <v>7.042845183932358</v>
      </c>
      <c r="X80" s="304">
        <v>8.8630730989625395</v>
      </c>
      <c r="Y80" s="304"/>
      <c r="Z80" s="304">
        <v>16.501883076843338</v>
      </c>
      <c r="AA80" s="304">
        <v>17.378809887772707</v>
      </c>
      <c r="AB80" s="304">
        <v>15.167446610804793</v>
      </c>
      <c r="AC80" s="304"/>
      <c r="AD80" s="304">
        <v>12.098145961019112</v>
      </c>
      <c r="AE80" s="304">
        <v>11.113784875530524</v>
      </c>
      <c r="AF80" s="304">
        <v>6.4684623953912705</v>
      </c>
      <c r="AG80" s="304"/>
      <c r="AH80" s="304">
        <v>12.582532598601048</v>
      </c>
      <c r="AI80" s="304">
        <v>12.16749611741368</v>
      </c>
      <c r="AJ80" s="304">
        <v>10.457819201068471</v>
      </c>
      <c r="AK80" s="304"/>
      <c r="AL80" s="304">
        <v>3.0884835223547538</v>
      </c>
      <c r="AM80" s="304">
        <v>2.5159653381302309</v>
      </c>
      <c r="AN80" s="304">
        <v>1.2781760325419531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101.4824713584149</v>
      </c>
      <c r="C81" s="305">
        <f t="shared" si="77"/>
        <v>108.44669606041457</v>
      </c>
      <c r="D81" s="305">
        <f t="shared" si="78"/>
        <v>111.58952830846692</v>
      </c>
      <c r="E81" s="304"/>
      <c r="F81" s="304">
        <v>1.3288442231694022</v>
      </c>
      <c r="G81" s="304">
        <v>1.9922146318054537</v>
      </c>
      <c r="H81" s="304">
        <v>3.4477510908495361</v>
      </c>
      <c r="I81" s="304"/>
      <c r="J81" s="304">
        <v>12.41297731328644</v>
      </c>
      <c r="K81" s="304">
        <v>18.458035313123709</v>
      </c>
      <c r="L81" s="304">
        <v>31.671170400072192</v>
      </c>
      <c r="M81" s="304"/>
      <c r="N81" s="304">
        <v>26.534250223143271</v>
      </c>
      <c r="O81" s="304">
        <v>27.699025975081948</v>
      </c>
      <c r="P81" s="304">
        <v>27.378627533135397</v>
      </c>
      <c r="Q81" s="304"/>
      <c r="R81" s="304">
        <v>7.1233854443721949</v>
      </c>
      <c r="S81" s="304">
        <v>7.7139781718463416</v>
      </c>
      <c r="T81" s="304">
        <v>8.3696339460486282</v>
      </c>
      <c r="U81" s="304"/>
      <c r="V81" s="304">
        <v>8.6579737359742186</v>
      </c>
      <c r="W81" s="304">
        <v>9.8091249007649477</v>
      </c>
      <c r="X81" s="304">
        <v>10.232167678433342</v>
      </c>
      <c r="Y81" s="304"/>
      <c r="Z81" s="304">
        <v>16.190404332682025</v>
      </c>
      <c r="AA81" s="304">
        <v>14.73873351830294</v>
      </c>
      <c r="AB81" s="304">
        <v>10.411157734833301</v>
      </c>
      <c r="AC81" s="304"/>
      <c r="AD81" s="304">
        <v>16.52192645217449</v>
      </c>
      <c r="AE81" s="304">
        <v>16.939579505185495</v>
      </c>
      <c r="AF81" s="304">
        <v>11.92319620889544</v>
      </c>
      <c r="AG81" s="304"/>
      <c r="AH81" s="304">
        <v>9.8296392585381103</v>
      </c>
      <c r="AI81" s="304">
        <v>8.3434227559576133</v>
      </c>
      <c r="AJ81" s="304">
        <v>6.0447468197114507</v>
      </c>
      <c r="AK81" s="304"/>
      <c r="AL81" s="304">
        <v>2.8830703750747477</v>
      </c>
      <c r="AM81" s="304">
        <v>2.7525812883461223</v>
      </c>
      <c r="AN81" s="304">
        <v>2.1110768964876669</v>
      </c>
    </row>
    <row r="82" spans="1:40" x14ac:dyDescent="0.2">
      <c r="A82" s="13" t="str">
        <f t="shared" si="76"/>
        <v>Process, plant and machine operatives</v>
      </c>
      <c r="B82" s="305">
        <f t="shared" si="79"/>
        <v>29.326607977840819</v>
      </c>
      <c r="C82" s="305">
        <f t="shared" si="77"/>
        <v>31.419182603962664</v>
      </c>
      <c r="D82" s="305">
        <f t="shared" si="78"/>
        <v>31.369826208085609</v>
      </c>
      <c r="E82" s="304"/>
      <c r="F82" s="304">
        <v>0.20527097234546812</v>
      </c>
      <c r="G82" s="304">
        <v>0.33902108480248216</v>
      </c>
      <c r="H82" s="304">
        <v>0.5755924908847122</v>
      </c>
      <c r="I82" s="304"/>
      <c r="J82" s="304">
        <v>3.0074833707035364</v>
      </c>
      <c r="K82" s="304">
        <v>4.7305762628255508</v>
      </c>
      <c r="L82" s="304">
        <v>8.7071579183193659</v>
      </c>
      <c r="M82" s="304"/>
      <c r="N82" s="304">
        <v>3.1926982421215784</v>
      </c>
      <c r="O82" s="304">
        <v>3.4412877120304493</v>
      </c>
      <c r="P82" s="304">
        <v>3.54981279364661</v>
      </c>
      <c r="Q82" s="304"/>
      <c r="R82" s="304">
        <v>1.2979015355480574</v>
      </c>
      <c r="S82" s="304">
        <v>1.5917014310391473</v>
      </c>
      <c r="T82" s="304">
        <v>2.0681145013523037</v>
      </c>
      <c r="U82" s="304"/>
      <c r="V82" s="304">
        <v>1.3911306062862618</v>
      </c>
      <c r="W82" s="304">
        <v>1.5061911878366232</v>
      </c>
      <c r="X82" s="304">
        <v>1.6593434648721281</v>
      </c>
      <c r="Y82" s="304"/>
      <c r="Z82" s="304">
        <v>6.361344696060983</v>
      </c>
      <c r="AA82" s="304">
        <v>5.985409315824759</v>
      </c>
      <c r="AB82" s="304">
        <v>5.4011583321517893</v>
      </c>
      <c r="AC82" s="304"/>
      <c r="AD82" s="304">
        <v>4.7915765945530371</v>
      </c>
      <c r="AE82" s="304">
        <v>4.9379343931576791</v>
      </c>
      <c r="AF82" s="304">
        <v>4.2313053809919223</v>
      </c>
      <c r="AG82" s="304"/>
      <c r="AH82" s="304">
        <v>5.1264250625869714</v>
      </c>
      <c r="AI82" s="304">
        <v>4.8028540618836439</v>
      </c>
      <c r="AJ82" s="304">
        <v>3.2163720869628261</v>
      </c>
      <c r="AK82" s="304"/>
      <c r="AL82" s="304">
        <v>3.9527768976349256</v>
      </c>
      <c r="AM82" s="304">
        <v>4.0842071545623284</v>
      </c>
      <c r="AN82" s="304">
        <v>1.9609692389039519</v>
      </c>
    </row>
    <row r="83" spans="1:40" x14ac:dyDescent="0.2">
      <c r="A83" s="39" t="str">
        <f t="shared" si="76"/>
        <v>Elementary occupations</v>
      </c>
      <c r="B83" s="307">
        <f t="shared" si="79"/>
        <v>160.22515629323505</v>
      </c>
      <c r="C83" s="307">
        <f t="shared" si="77"/>
        <v>153.6046442498689</v>
      </c>
      <c r="D83" s="307">
        <f t="shared" si="78"/>
        <v>141.18954880128558</v>
      </c>
      <c r="E83" s="307"/>
      <c r="F83" s="307">
        <v>0.4384893474765052</v>
      </c>
      <c r="G83" s="307">
        <v>0.65011960862095053</v>
      </c>
      <c r="H83" s="307">
        <v>1.0868152771492401</v>
      </c>
      <c r="I83" s="307"/>
      <c r="J83" s="307">
        <v>10.476483633619202</v>
      </c>
      <c r="K83" s="307">
        <v>15.311110435720845</v>
      </c>
      <c r="L83" s="307">
        <v>26.554141552975754</v>
      </c>
      <c r="M83" s="307"/>
      <c r="N83" s="307">
        <v>15.840710249859367</v>
      </c>
      <c r="O83" s="307">
        <v>14.937093638945827</v>
      </c>
      <c r="P83" s="307">
        <v>14.724575176057115</v>
      </c>
      <c r="Q83" s="307"/>
      <c r="R83" s="307">
        <v>8.688262007824596</v>
      </c>
      <c r="S83" s="307">
        <v>7.7466984245129744</v>
      </c>
      <c r="T83" s="307">
        <v>7.251256553677746</v>
      </c>
      <c r="U83" s="307"/>
      <c r="V83" s="307">
        <v>4.0181166583497836</v>
      </c>
      <c r="W83" s="307">
        <v>3.273418302667773</v>
      </c>
      <c r="X83" s="307">
        <v>3.3766168201408386</v>
      </c>
      <c r="Y83" s="307"/>
      <c r="Z83" s="307">
        <v>16.593540365626591</v>
      </c>
      <c r="AA83" s="307">
        <v>14.497541546250345</v>
      </c>
      <c r="AB83" s="307">
        <v>13.313608291557854</v>
      </c>
      <c r="AC83" s="307"/>
      <c r="AD83" s="307">
        <v>33.623300879045161</v>
      </c>
      <c r="AE83" s="307">
        <v>34.173344050904319</v>
      </c>
      <c r="AF83" s="307">
        <v>27.066028511861333</v>
      </c>
      <c r="AG83" s="307"/>
      <c r="AH83" s="307">
        <v>54.633778473639744</v>
      </c>
      <c r="AI83" s="307">
        <v>54.501794281107358</v>
      </c>
      <c r="AJ83" s="307">
        <v>43.141305642576015</v>
      </c>
      <c r="AK83" s="307"/>
      <c r="AL83" s="307">
        <v>15.912474677794108</v>
      </c>
      <c r="AM83" s="307">
        <v>8.5135239611385156</v>
      </c>
      <c r="AN83" s="307">
        <v>4.6752009752896573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London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1274.5369999999994</v>
      </c>
      <c r="C92" s="305">
        <f>SUM(C93:C101)</f>
        <v>1290.2299999999998</v>
      </c>
      <c r="D92" s="305">
        <f>SUM(D93:D101)</f>
        <v>1307.8510000000008</v>
      </c>
      <c r="E92" s="304"/>
      <c r="F92" s="305">
        <f>SUM(F93:F101)</f>
        <v>66.555247726818749</v>
      </c>
      <c r="G92" s="305">
        <f>SUM(G93:G101)</f>
        <v>83.355270127158278</v>
      </c>
      <c r="H92" s="305">
        <f>SUM(H93:H101)</f>
        <v>113.38232975046243</v>
      </c>
      <c r="I92" s="304"/>
      <c r="J92" s="305">
        <f>SUM(J93:J101)</f>
        <v>390.81633144136981</v>
      </c>
      <c r="K92" s="305">
        <f>SUM(K93:K101)</f>
        <v>476.94534854029547</v>
      </c>
      <c r="L92" s="305">
        <f>SUM(L93:L101)</f>
        <v>627.12101127639914</v>
      </c>
      <c r="M92" s="304"/>
      <c r="N92" s="305">
        <f>SUM(N93:N101)</f>
        <v>352.80479549097794</v>
      </c>
      <c r="O92" s="305">
        <f>SUM(O93:O101)</f>
        <v>331.36360949248973</v>
      </c>
      <c r="P92" s="305">
        <f>SUM(P93:P101)</f>
        <v>287.74464298652629</v>
      </c>
      <c r="Q92" s="304"/>
      <c r="R92" s="305">
        <f>SUM(R93:R101)</f>
        <v>121.0712712263645</v>
      </c>
      <c r="S92" s="305">
        <f>SUM(S93:S101)</f>
        <v>94.605046078564655</v>
      </c>
      <c r="T92" s="305">
        <f>SUM(T93:T101)</f>
        <v>68.607117094989619</v>
      </c>
      <c r="U92" s="304"/>
      <c r="V92" s="305">
        <f>SUM(V93:V101)</f>
        <v>61.185208884468253</v>
      </c>
      <c r="W92" s="305">
        <f>SUM(W93:W101)</f>
        <v>55.841448011522118</v>
      </c>
      <c r="X92" s="305">
        <f>SUM(X93:X101)</f>
        <v>50.770041803798179</v>
      </c>
      <c r="Y92" s="304"/>
      <c r="Z92" s="305">
        <f>SUM(Z93:Z101)</f>
        <v>135.76274419947612</v>
      </c>
      <c r="AA92" s="305">
        <f>SUM(AA93:AA101)</f>
        <v>130.76632115135652</v>
      </c>
      <c r="AB92" s="305">
        <f>SUM(AB93:AB101)</f>
        <v>101.33005409577106</v>
      </c>
      <c r="AC92" s="304"/>
      <c r="AD92" s="305">
        <f>SUM(AD93:AD101)</f>
        <v>88.687198602957139</v>
      </c>
      <c r="AE92" s="305">
        <f>SUM(AE93:AE101)</f>
        <v>77.172686357475897</v>
      </c>
      <c r="AF92" s="305">
        <f>SUM(AF93:AF101)</f>
        <v>37.715965725362949</v>
      </c>
      <c r="AG92" s="304"/>
      <c r="AH92" s="305">
        <f>SUM(AH93:AH101)</f>
        <v>49.987116405441334</v>
      </c>
      <c r="AI92" s="305">
        <f>SUM(AI93:AI101)</f>
        <v>34.262624264231995</v>
      </c>
      <c r="AJ92" s="305">
        <f>SUM(AJ93:AJ101)</f>
        <v>17.484847517954876</v>
      </c>
      <c r="AK92" s="304"/>
      <c r="AL92" s="305">
        <f>SUM(AL93:AL101)</f>
        <v>7.6670860221254644</v>
      </c>
      <c r="AM92" s="305">
        <f>SUM(AM93:AM101)</f>
        <v>5.917645976905014</v>
      </c>
      <c r="AN92" s="305">
        <f>SUM(AN93:AN101)</f>
        <v>3.6949897487360448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67.509789519782217</v>
      </c>
      <c r="C93" s="305">
        <f t="shared" ref="C93:D93" si="81">SUM(G93,K93,O93,S93,W93,AA93,AE93,AI93,AM93)</f>
        <v>63.531328207688247</v>
      </c>
      <c r="D93" s="305">
        <f t="shared" si="81"/>
        <v>64.780170111365521</v>
      </c>
      <c r="E93" s="304"/>
      <c r="F93" s="304">
        <v>1.9136418895683986</v>
      </c>
      <c r="G93" s="304">
        <v>2.52424590928397</v>
      </c>
      <c r="H93" s="304">
        <v>3.9913583697500901</v>
      </c>
      <c r="I93" s="304"/>
      <c r="J93" s="304">
        <v>21.699491968727362</v>
      </c>
      <c r="K93" s="304">
        <v>25.471844678102954</v>
      </c>
      <c r="L93" s="304">
        <v>33.391178060099477</v>
      </c>
      <c r="M93" s="304"/>
      <c r="N93" s="304">
        <v>20.387483998113836</v>
      </c>
      <c r="O93" s="304">
        <v>17.427613982840128</v>
      </c>
      <c r="P93" s="304">
        <v>14.609267235402463</v>
      </c>
      <c r="Q93" s="304"/>
      <c r="R93" s="304">
        <v>10.809248259132588</v>
      </c>
      <c r="S93" s="304">
        <v>8.7389431540393101</v>
      </c>
      <c r="T93" s="304">
        <v>7.4176036831321577</v>
      </c>
      <c r="U93" s="304"/>
      <c r="V93" s="304">
        <v>3.1629355756427895</v>
      </c>
      <c r="W93" s="304">
        <v>2.4463391115046447</v>
      </c>
      <c r="X93" s="304">
        <v>1.9486771813326518</v>
      </c>
      <c r="Y93" s="304"/>
      <c r="Z93" s="304">
        <v>5.3662651853744494</v>
      </c>
      <c r="AA93" s="304">
        <v>3.7594942162328864</v>
      </c>
      <c r="AB93" s="304">
        <v>1.9103941994888121</v>
      </c>
      <c r="AC93" s="304"/>
      <c r="AD93" s="304">
        <v>2.4225422650043109</v>
      </c>
      <c r="AE93" s="304">
        <v>1.842710681604329</v>
      </c>
      <c r="AF93" s="304">
        <v>0.878949591518561</v>
      </c>
      <c r="AG93" s="304"/>
      <c r="AH93" s="304">
        <v>1.2238977212912288</v>
      </c>
      <c r="AI93" s="304">
        <v>0.80263887605479978</v>
      </c>
      <c r="AJ93" s="304">
        <v>0.33586157461557908</v>
      </c>
      <c r="AK93" s="304"/>
      <c r="AL93" s="304">
        <v>0.52428265692726017</v>
      </c>
      <c r="AM93" s="304">
        <v>0.51749759802522466</v>
      </c>
      <c r="AN93" s="304">
        <v>0.29688021602574266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641.9373448845248</v>
      </c>
      <c r="C94" s="305">
        <f t="shared" ref="C94:C101" si="83">SUM(G94,K94,O94,S94,W94,AA94,AE94,AI94,AM94)</f>
        <v>636.89026590426795</v>
      </c>
      <c r="D94" s="305">
        <f t="shared" ref="D94:D101" si="84">SUM(H94,L94,P94,T94,X94,AB94,AF94,AJ94,AN94)</f>
        <v>659.55506478354459</v>
      </c>
      <c r="E94" s="305"/>
      <c r="F94" s="304">
        <v>60.005427042878914</v>
      </c>
      <c r="G94" s="304">
        <v>73.541824513886652</v>
      </c>
      <c r="H94" s="304">
        <v>96.883972152554833</v>
      </c>
      <c r="I94" s="304"/>
      <c r="J94" s="304">
        <v>290.0252724227359</v>
      </c>
      <c r="K94" s="304">
        <v>330.90782151614184</v>
      </c>
      <c r="L94" s="304">
        <v>401.65139004072057</v>
      </c>
      <c r="M94" s="304"/>
      <c r="N94" s="304">
        <v>198.88747561976149</v>
      </c>
      <c r="O94" s="304">
        <v>165.93417832019352</v>
      </c>
      <c r="P94" s="304">
        <v>124.16940431131907</v>
      </c>
      <c r="Q94" s="304"/>
      <c r="R94" s="304">
        <v>37.447911156731365</v>
      </c>
      <c r="S94" s="304">
        <v>18.527670621805964</v>
      </c>
      <c r="T94" s="304">
        <v>7.306043676803335</v>
      </c>
      <c r="U94" s="304"/>
      <c r="V94" s="304">
        <v>12.824280285384152</v>
      </c>
      <c r="W94" s="304">
        <v>11.059270249442859</v>
      </c>
      <c r="X94" s="304">
        <v>8.5231392154483494</v>
      </c>
      <c r="Y94" s="304"/>
      <c r="Z94" s="304">
        <v>20.670610090179029</v>
      </c>
      <c r="AA94" s="304">
        <v>18.054152472621993</v>
      </c>
      <c r="AB94" s="304">
        <v>12.431434850896927</v>
      </c>
      <c r="AC94" s="304"/>
      <c r="AD94" s="304">
        <v>11.404470849587138</v>
      </c>
      <c r="AE94" s="304">
        <v>9.5261436344761563</v>
      </c>
      <c r="AF94" s="304">
        <v>4.0956921234204966</v>
      </c>
      <c r="AG94" s="304"/>
      <c r="AH94" s="304">
        <v>9.6990774000592808</v>
      </c>
      <c r="AI94" s="304">
        <v>8.4134524748752622</v>
      </c>
      <c r="AJ94" s="304">
        <v>3.9888647514413451</v>
      </c>
      <c r="AK94" s="304"/>
      <c r="AL94" s="304">
        <v>0.97282001720748335</v>
      </c>
      <c r="AM94" s="304">
        <v>0.92575210082359483</v>
      </c>
      <c r="AN94" s="304">
        <v>0.50512366093951933</v>
      </c>
    </row>
    <row r="95" spans="1:40" x14ac:dyDescent="0.2">
      <c r="A95" s="13" t="str">
        <f t="shared" si="80"/>
        <v>Associate professional occupations</v>
      </c>
      <c r="B95" s="305">
        <f t="shared" si="82"/>
        <v>213.42763956940522</v>
      </c>
      <c r="C95" s="305">
        <f t="shared" si="83"/>
        <v>245.74248054815075</v>
      </c>
      <c r="D95" s="305">
        <f t="shared" si="84"/>
        <v>256.21297705568418</v>
      </c>
      <c r="E95" s="305"/>
      <c r="F95" s="304">
        <v>2.7149056074013327</v>
      </c>
      <c r="G95" s="304">
        <v>4.2320032072626317</v>
      </c>
      <c r="H95" s="304">
        <v>7.3798390591891199</v>
      </c>
      <c r="I95" s="304"/>
      <c r="J95" s="304">
        <v>45.543492515767817</v>
      </c>
      <c r="K95" s="304">
        <v>69.817118002471858</v>
      </c>
      <c r="L95" s="304">
        <v>107.99074655197309</v>
      </c>
      <c r="M95" s="304"/>
      <c r="N95" s="304">
        <v>70.773206397791711</v>
      </c>
      <c r="O95" s="304">
        <v>82.334516280233615</v>
      </c>
      <c r="P95" s="304">
        <v>82.124326316401948</v>
      </c>
      <c r="Q95" s="304"/>
      <c r="R95" s="304">
        <v>29.550264760091441</v>
      </c>
      <c r="S95" s="304">
        <v>27.575742617526188</v>
      </c>
      <c r="T95" s="304">
        <v>17.635100161727877</v>
      </c>
      <c r="U95" s="304"/>
      <c r="V95" s="304">
        <v>13.411874243504132</v>
      </c>
      <c r="W95" s="304">
        <v>12.26291538656608</v>
      </c>
      <c r="X95" s="304">
        <v>11.059927999682388</v>
      </c>
      <c r="Y95" s="304"/>
      <c r="Z95" s="304">
        <v>23.736335418660197</v>
      </c>
      <c r="AA95" s="304">
        <v>24.204402848398882</v>
      </c>
      <c r="AB95" s="304">
        <v>17.852526490197459</v>
      </c>
      <c r="AC95" s="304"/>
      <c r="AD95" s="304">
        <v>15.801101291374271</v>
      </c>
      <c r="AE95" s="304">
        <v>14.959540357418488</v>
      </c>
      <c r="AF95" s="304">
        <v>5.7017941477236347</v>
      </c>
      <c r="AG95" s="304"/>
      <c r="AH95" s="304">
        <v>10.752023497507082</v>
      </c>
      <c r="AI95" s="304">
        <v>9.3450878783746543</v>
      </c>
      <c r="AJ95" s="304">
        <v>5.6628701168906286</v>
      </c>
      <c r="AK95" s="304"/>
      <c r="AL95" s="304">
        <v>1.1444358373072494</v>
      </c>
      <c r="AM95" s="304">
        <v>1.0111539698983389</v>
      </c>
      <c r="AN95" s="304">
        <v>0.80584621189804961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77.516413247927929</v>
      </c>
      <c r="C96" s="305">
        <f t="shared" si="83"/>
        <v>71.038140578340915</v>
      </c>
      <c r="D96" s="305">
        <f t="shared" si="84"/>
        <v>56.446884717006299</v>
      </c>
      <c r="E96" s="305"/>
      <c r="F96" s="304">
        <v>0.95280198768149571</v>
      </c>
      <c r="G96" s="304">
        <v>1.4260916930308762</v>
      </c>
      <c r="H96" s="304">
        <v>2.2357681518413615</v>
      </c>
      <c r="I96" s="304"/>
      <c r="J96" s="304">
        <v>11.137547322192832</v>
      </c>
      <c r="K96" s="304">
        <v>16.079834282419995</v>
      </c>
      <c r="L96" s="304">
        <v>20.889562084481749</v>
      </c>
      <c r="M96" s="304"/>
      <c r="N96" s="304">
        <v>19.106934139691688</v>
      </c>
      <c r="O96" s="304">
        <v>20.381234380121978</v>
      </c>
      <c r="P96" s="304">
        <v>17.77826033245433</v>
      </c>
      <c r="Q96" s="304"/>
      <c r="R96" s="304">
        <v>10.633309726687155</v>
      </c>
      <c r="S96" s="304">
        <v>10.947078962394732</v>
      </c>
      <c r="T96" s="304">
        <v>9.4470753576698367</v>
      </c>
      <c r="U96" s="304"/>
      <c r="V96" s="304">
        <v>6.6085801699752711</v>
      </c>
      <c r="W96" s="304">
        <v>5.9810899872454248</v>
      </c>
      <c r="X96" s="304">
        <v>4.3898043859377083</v>
      </c>
      <c r="Y96" s="304"/>
      <c r="Z96" s="304">
        <v>11.545029242085773</v>
      </c>
      <c r="AA96" s="304">
        <v>9.9771032196073328</v>
      </c>
      <c r="AB96" s="304">
        <v>1.556157131162629</v>
      </c>
      <c r="AC96" s="304"/>
      <c r="AD96" s="304">
        <v>8.1007658131345543</v>
      </c>
      <c r="AE96" s="304">
        <v>4.0706207371220575</v>
      </c>
      <c r="AF96" s="304">
        <v>0.10411470636288671</v>
      </c>
      <c r="AG96" s="304"/>
      <c r="AH96" s="304">
        <v>8.5179179306885207</v>
      </c>
      <c r="AI96" s="304">
        <v>1.9050230235931418</v>
      </c>
      <c r="AJ96" s="304">
        <v>4.5054013652149043E-3</v>
      </c>
      <c r="AK96" s="304"/>
      <c r="AL96" s="304">
        <v>0.91352691579062895</v>
      </c>
      <c r="AM96" s="304">
        <v>0.27006429280537664</v>
      </c>
      <c r="AN96" s="304">
        <v>4.1637165730574875E-2</v>
      </c>
    </row>
    <row r="97" spans="1:40" x14ac:dyDescent="0.2">
      <c r="A97" s="13" t="str">
        <f t="shared" si="80"/>
        <v>Skilled trades occupations</v>
      </c>
      <c r="B97" s="305">
        <f t="shared" si="82"/>
        <v>8.431618971960269</v>
      </c>
      <c r="C97" s="305">
        <f t="shared" si="83"/>
        <v>7.77955507586924</v>
      </c>
      <c r="D97" s="305">
        <f t="shared" si="84"/>
        <v>6.8747368029279547</v>
      </c>
      <c r="E97" s="304"/>
      <c r="F97" s="304">
        <v>0.12112331558782531</v>
      </c>
      <c r="G97" s="304">
        <v>0.16895401147702854</v>
      </c>
      <c r="H97" s="304">
        <v>0.24778020598853606</v>
      </c>
      <c r="I97" s="304"/>
      <c r="J97" s="304">
        <v>0.59888927196147146</v>
      </c>
      <c r="K97" s="304">
        <v>0.94169776955433349</v>
      </c>
      <c r="L97" s="304">
        <v>1.5925914297996331</v>
      </c>
      <c r="M97" s="304"/>
      <c r="N97" s="304">
        <v>1.6992146687887202</v>
      </c>
      <c r="O97" s="304">
        <v>1.9325058068017065</v>
      </c>
      <c r="P97" s="304">
        <v>1.9762238570386432</v>
      </c>
      <c r="Q97" s="304"/>
      <c r="R97" s="304">
        <v>0.67221432274767379</v>
      </c>
      <c r="S97" s="304">
        <v>0.65147140664069836</v>
      </c>
      <c r="T97" s="304">
        <v>0.73243579942168857</v>
      </c>
      <c r="U97" s="304"/>
      <c r="V97" s="304">
        <v>0.60533414921231077</v>
      </c>
      <c r="W97" s="304">
        <v>0.58287555597017116</v>
      </c>
      <c r="X97" s="304">
        <v>0.60264358475280644</v>
      </c>
      <c r="Y97" s="304"/>
      <c r="Z97" s="304">
        <v>1.3843349257234532</v>
      </c>
      <c r="AA97" s="304">
        <v>0.87778731043796299</v>
      </c>
      <c r="AB97" s="304">
        <v>0.28332335868283021</v>
      </c>
      <c r="AC97" s="304"/>
      <c r="AD97" s="304">
        <v>1.6362563834341752</v>
      </c>
      <c r="AE97" s="304">
        <v>1.2151847299293459</v>
      </c>
      <c r="AF97" s="304">
        <v>0.61319212489727326</v>
      </c>
      <c r="AG97" s="304"/>
      <c r="AH97" s="304">
        <v>1.4218781528338036</v>
      </c>
      <c r="AI97" s="304">
        <v>1.186197796942525</v>
      </c>
      <c r="AJ97" s="304">
        <v>0.76086221573914004</v>
      </c>
      <c r="AK97" s="304"/>
      <c r="AL97" s="304">
        <v>0.29237378167083655</v>
      </c>
      <c r="AM97" s="304">
        <v>0.22288068811546788</v>
      </c>
      <c r="AN97" s="304">
        <v>6.5684226607403209E-2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209.86095608866293</v>
      </c>
      <c r="C98" s="305">
        <f t="shared" si="83"/>
        <v>215.61156333289148</v>
      </c>
      <c r="D98" s="305">
        <f t="shared" si="84"/>
        <v>221.91490742091918</v>
      </c>
      <c r="E98" s="304"/>
      <c r="F98" s="304">
        <v>0.43980068937491701</v>
      </c>
      <c r="G98" s="304">
        <v>0.79765398723605696</v>
      </c>
      <c r="H98" s="304">
        <v>1.5367680448331535</v>
      </c>
      <c r="I98" s="304"/>
      <c r="J98" s="304">
        <v>17.858514556219323</v>
      </c>
      <c r="K98" s="304">
        <v>28.046543286952723</v>
      </c>
      <c r="L98" s="304">
        <v>52.744358908978377</v>
      </c>
      <c r="M98" s="304"/>
      <c r="N98" s="304">
        <v>34.384361973690446</v>
      </c>
      <c r="O98" s="304">
        <v>35.56343929632088</v>
      </c>
      <c r="P98" s="304">
        <v>38.90227782675997</v>
      </c>
      <c r="Q98" s="304"/>
      <c r="R98" s="304">
        <v>27.302632736466776</v>
      </c>
      <c r="S98" s="304">
        <v>23.787368014967551</v>
      </c>
      <c r="T98" s="304">
        <v>21.596448393171297</v>
      </c>
      <c r="U98" s="304"/>
      <c r="V98" s="304">
        <v>19.294353330985214</v>
      </c>
      <c r="W98" s="304">
        <v>18.152530701475506</v>
      </c>
      <c r="X98" s="304">
        <v>18.082489053560952</v>
      </c>
      <c r="Y98" s="304"/>
      <c r="Z98" s="304">
        <v>62.873558156337111</v>
      </c>
      <c r="AA98" s="304">
        <v>65.442332087262216</v>
      </c>
      <c r="AB98" s="304">
        <v>61.244290204309166</v>
      </c>
      <c r="AC98" s="304"/>
      <c r="AD98" s="304">
        <v>39.716072885610906</v>
      </c>
      <c r="AE98" s="304">
        <v>37.990455494652494</v>
      </c>
      <c r="AF98" s="304">
        <v>23.425126290286688</v>
      </c>
      <c r="AG98" s="304"/>
      <c r="AH98" s="304">
        <v>6.7946350080073969</v>
      </c>
      <c r="AI98" s="304">
        <v>4.8629209750930302</v>
      </c>
      <c r="AJ98" s="304">
        <v>3.8174783001726449</v>
      </c>
      <c r="AK98" s="304"/>
      <c r="AL98" s="304">
        <v>1.1970267519708442</v>
      </c>
      <c r="AM98" s="304">
        <v>0.9683194889310266</v>
      </c>
      <c r="AN98" s="304">
        <v>0.56567039884691428</v>
      </c>
    </row>
    <row r="99" spans="1:40" x14ac:dyDescent="0.2">
      <c r="A99" s="13" t="str">
        <f t="shared" si="80"/>
        <v>Sales and customer service occupations</v>
      </c>
      <c r="B99" s="305">
        <f t="shared" si="82"/>
        <v>12.131199246728363</v>
      </c>
      <c r="C99" s="305">
        <f t="shared" si="83"/>
        <v>12.682765983445554</v>
      </c>
      <c r="D99" s="305">
        <f>SUM(H99,L99,P99,T99,X99,AB99,AF99,AJ99,AN99)</f>
        <v>11.731811003590639</v>
      </c>
      <c r="E99" s="304"/>
      <c r="F99" s="304">
        <v>0.12240347092505652</v>
      </c>
      <c r="G99" s="304">
        <v>0.19010568049998491</v>
      </c>
      <c r="H99" s="304">
        <v>0.29526387076901117</v>
      </c>
      <c r="I99" s="304"/>
      <c r="J99" s="304">
        <v>2.3332454374647464</v>
      </c>
      <c r="K99" s="304">
        <v>3.2486399609898289</v>
      </c>
      <c r="L99" s="304">
        <v>4.4931586516808295</v>
      </c>
      <c r="M99" s="304"/>
      <c r="N99" s="304">
        <v>3.1617574681355567</v>
      </c>
      <c r="O99" s="304">
        <v>3.1842070714726627</v>
      </c>
      <c r="P99" s="304">
        <v>2.8720505264025631</v>
      </c>
      <c r="Q99" s="304"/>
      <c r="R99" s="304">
        <v>1.9040990483987796</v>
      </c>
      <c r="S99" s="304">
        <v>1.6287631300236529</v>
      </c>
      <c r="T99" s="304">
        <v>1.2890661006387636</v>
      </c>
      <c r="U99" s="304"/>
      <c r="V99" s="304">
        <v>1.026538143021426</v>
      </c>
      <c r="W99" s="304">
        <v>1.0223894088742325</v>
      </c>
      <c r="X99" s="304">
        <v>0.93433039701250253</v>
      </c>
      <c r="Y99" s="304"/>
      <c r="Z99" s="304">
        <v>1.7166203041565962</v>
      </c>
      <c r="AA99" s="304">
        <v>1.6735969448545074</v>
      </c>
      <c r="AB99" s="304">
        <v>1.1607170993420761</v>
      </c>
      <c r="AC99" s="304"/>
      <c r="AD99" s="304">
        <v>1.1159362595851334</v>
      </c>
      <c r="AE99" s="304">
        <v>0.95326061366867088</v>
      </c>
      <c r="AF99" s="304">
        <v>0.21889714146735126</v>
      </c>
      <c r="AG99" s="304"/>
      <c r="AH99" s="304">
        <v>0.57145198637353511</v>
      </c>
      <c r="AI99" s="304">
        <v>0.58305283417087617</v>
      </c>
      <c r="AJ99" s="304">
        <v>0.33400409263405756</v>
      </c>
      <c r="AK99" s="304"/>
      <c r="AL99" s="304">
        <v>0.17914712866753377</v>
      </c>
      <c r="AM99" s="304">
        <v>0.19875033889113586</v>
      </c>
      <c r="AN99" s="304">
        <v>0.1343231236434852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19.441694304595558</v>
      </c>
      <c r="C100" s="305">
        <f t="shared" si="83"/>
        <v>19.976033366964479</v>
      </c>
      <c r="D100" s="305">
        <f t="shared" si="84"/>
        <v>19.144460412099381</v>
      </c>
      <c r="E100" s="304"/>
      <c r="F100" s="304">
        <v>0.20977090786575303</v>
      </c>
      <c r="G100" s="304">
        <v>0.37764197448345332</v>
      </c>
      <c r="H100" s="304">
        <v>0.64640730052304618</v>
      </c>
      <c r="I100" s="304"/>
      <c r="J100" s="304">
        <v>0.79463394061953618</v>
      </c>
      <c r="K100" s="304">
        <v>1.4400077921203698</v>
      </c>
      <c r="L100" s="304">
        <v>2.7523178823468504</v>
      </c>
      <c r="M100" s="304"/>
      <c r="N100" s="304">
        <v>2.54037198639733</v>
      </c>
      <c r="O100" s="304">
        <v>2.8558952704639893</v>
      </c>
      <c r="P100" s="304">
        <v>3.447590154525717</v>
      </c>
      <c r="Q100" s="304"/>
      <c r="R100" s="304">
        <v>1.2419112037222777</v>
      </c>
      <c r="S100" s="304">
        <v>1.5595999137300369</v>
      </c>
      <c r="T100" s="304">
        <v>2.090630849078758</v>
      </c>
      <c r="U100" s="304"/>
      <c r="V100" s="304">
        <v>2.9942196481695365</v>
      </c>
      <c r="W100" s="304">
        <v>3.2361154248532347</v>
      </c>
      <c r="X100" s="304">
        <v>4.1616947999257814</v>
      </c>
      <c r="Y100" s="304"/>
      <c r="Z100" s="304">
        <v>3.9720984031870632</v>
      </c>
      <c r="AA100" s="304">
        <v>3.5662406529826249</v>
      </c>
      <c r="AB100" s="304">
        <v>3.0636532652292807</v>
      </c>
      <c r="AC100" s="304"/>
      <c r="AD100" s="304">
        <v>2.3583261534350064</v>
      </c>
      <c r="AE100" s="304">
        <v>1.9302250053181598</v>
      </c>
      <c r="AF100" s="304">
        <v>0.67219036042421887</v>
      </c>
      <c r="AG100" s="304"/>
      <c r="AH100" s="304">
        <v>4.5810434908462252</v>
      </c>
      <c r="AI100" s="304">
        <v>4.2183044074782057</v>
      </c>
      <c r="AJ100" s="304">
        <v>1.68841206385669</v>
      </c>
      <c r="AK100" s="304"/>
      <c r="AL100" s="304">
        <v>0.74931857035282645</v>
      </c>
      <c r="AM100" s="304">
        <v>0.79200292553440421</v>
      </c>
      <c r="AN100" s="304">
        <v>0.62156373618904148</v>
      </c>
    </row>
    <row r="101" spans="1:40" x14ac:dyDescent="0.2">
      <c r="A101" s="39" t="str">
        <f t="shared" si="80"/>
        <v>Elementary occupations</v>
      </c>
      <c r="B101" s="307">
        <f t="shared" si="82"/>
        <v>24.280344166412089</v>
      </c>
      <c r="C101" s="307">
        <f t="shared" si="83"/>
        <v>16.977867002381252</v>
      </c>
      <c r="D101" s="307">
        <f t="shared" si="84"/>
        <v>11.18998769286298</v>
      </c>
      <c r="E101" s="307"/>
      <c r="F101" s="307">
        <v>7.5372815535077714E-2</v>
      </c>
      <c r="G101" s="307">
        <v>9.6749149997627099E-2</v>
      </c>
      <c r="H101" s="307">
        <v>0.16517259501328979</v>
      </c>
      <c r="I101" s="307"/>
      <c r="J101" s="307">
        <v>0.8252440056807594</v>
      </c>
      <c r="K101" s="307">
        <v>0.9918412515416658</v>
      </c>
      <c r="L101" s="307">
        <v>1.6157076663185608</v>
      </c>
      <c r="M101" s="307"/>
      <c r="N101" s="307">
        <v>1.8639892386072476</v>
      </c>
      <c r="O101" s="307">
        <v>1.7500190840412198</v>
      </c>
      <c r="P101" s="307">
        <v>1.8652424262215623</v>
      </c>
      <c r="Q101" s="307"/>
      <c r="R101" s="307">
        <v>1.5096800123864331</v>
      </c>
      <c r="S101" s="307">
        <v>1.188408257436522</v>
      </c>
      <c r="T101" s="307">
        <v>1.0927130733458992</v>
      </c>
      <c r="U101" s="307"/>
      <c r="V101" s="307">
        <v>1.2570933385734251</v>
      </c>
      <c r="W101" s="307">
        <v>1.0979221855899755</v>
      </c>
      <c r="X101" s="307">
        <v>1.0673351861450471</v>
      </c>
      <c r="Y101" s="307"/>
      <c r="Z101" s="307">
        <v>4.4978924737724535</v>
      </c>
      <c r="AA101" s="307">
        <v>3.2112113989581048</v>
      </c>
      <c r="AB101" s="307">
        <v>1.8275574964618997</v>
      </c>
      <c r="AC101" s="307"/>
      <c r="AD101" s="307">
        <v>6.131726701791635</v>
      </c>
      <c r="AE101" s="307">
        <v>4.6845451032861902</v>
      </c>
      <c r="AF101" s="307">
        <v>2.0060092392618327</v>
      </c>
      <c r="AG101" s="307"/>
      <c r="AH101" s="307">
        <v>6.4251912178342581</v>
      </c>
      <c r="AI101" s="307">
        <v>2.9459459976494999</v>
      </c>
      <c r="AJ101" s="307">
        <v>0.89198900123957436</v>
      </c>
      <c r="AK101" s="307"/>
      <c r="AL101" s="307">
        <v>1.6941543622308017</v>
      </c>
      <c r="AM101" s="307">
        <v>1.0112245738804462</v>
      </c>
      <c r="AN101" s="307">
        <v>0.65826100885531458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London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London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London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London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London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London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London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London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London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9.5975313893240379</v>
      </c>
      <c r="C8" s="69">
        <v>14.013312657853678</v>
      </c>
      <c r="D8" s="69">
        <v>14.474673762686765</v>
      </c>
      <c r="E8" s="69">
        <v>18.761566870424179</v>
      </c>
      <c r="F8" s="69">
        <v>29.904836537719628</v>
      </c>
      <c r="G8" s="10"/>
      <c r="H8" s="69">
        <f>F8-D8</f>
        <v>15.430162775032864</v>
      </c>
      <c r="I8" s="69">
        <f>'RD T1'!E36</f>
        <v>11.709677794692499</v>
      </c>
      <c r="J8" s="69">
        <f>SUM(H8:I8)</f>
        <v>27.139840569725365</v>
      </c>
      <c r="L8" t="str">
        <f>A8</f>
        <v>11 Corporate managers and directors</v>
      </c>
      <c r="M8" s="69">
        <v>78.519350456525302</v>
      </c>
      <c r="N8" s="69">
        <v>112.87325078467538</v>
      </c>
      <c r="O8" s="69">
        <v>123.57446387753217</v>
      </c>
      <c r="P8" s="69">
        <v>152.08205759889614</v>
      </c>
      <c r="Q8" s="69">
        <v>234.81572828955606</v>
      </c>
      <c r="R8" s="10"/>
      <c r="S8" s="69">
        <f>Q8-O8</f>
        <v>111.2412644120239</v>
      </c>
      <c r="T8" s="69">
        <f>'RD T1'!E65</f>
        <v>93.160953165953472</v>
      </c>
      <c r="U8" s="69">
        <f>SUM(S8:T8)</f>
        <v>204.40221757797735</v>
      </c>
      <c r="W8" t="str">
        <f>A8</f>
        <v>11 Corporate managers and directors</v>
      </c>
      <c r="X8" s="69">
        <v>153.6563398072507</v>
      </c>
      <c r="Y8" s="69">
        <v>179.91195636573596</v>
      </c>
      <c r="Z8" s="69">
        <v>180.81023087950473</v>
      </c>
      <c r="AA8" s="69">
        <v>154.68303397192372</v>
      </c>
      <c r="AB8" s="69">
        <v>140.40796720093468</v>
      </c>
      <c r="AC8" s="69"/>
      <c r="AD8" s="69">
        <f>AB8-Z8</f>
        <v>-40.402263678570051</v>
      </c>
      <c r="AE8" s="69">
        <f>'RD T1'!E94</f>
        <v>88.253056837768767</v>
      </c>
      <c r="AF8" s="69">
        <f>SUM(AD8:AE8)</f>
        <v>47.850793159198716</v>
      </c>
      <c r="AH8" t="str">
        <f>L8</f>
        <v>11 Corporate managers and directors</v>
      </c>
      <c r="AI8" s="69">
        <v>24.637382635908768</v>
      </c>
      <c r="AJ8" s="69">
        <v>27.14814036799017</v>
      </c>
      <c r="AK8" s="69">
        <v>28.72233494479908</v>
      </c>
      <c r="AL8" s="69">
        <v>23.570482201640498</v>
      </c>
      <c r="AM8" s="69">
        <v>21.914237699161728</v>
      </c>
      <c r="AN8" s="69"/>
      <c r="AO8" s="69">
        <f>AM8-AK8</f>
        <v>-6.8080972456373523</v>
      </c>
      <c r="AP8" s="69">
        <f>'RD T1'!E123</f>
        <v>12.390661307377282</v>
      </c>
      <c r="AQ8" s="69">
        <f>SUM(AO8:AP8)</f>
        <v>5.5825640617399301</v>
      </c>
      <c r="AS8" t="str">
        <f>W8</f>
        <v>11 Corporate managers and directors</v>
      </c>
      <c r="AT8" s="69">
        <v>38.103631585221407</v>
      </c>
      <c r="AU8" s="69">
        <v>42.813824400025482</v>
      </c>
      <c r="AV8" s="69">
        <v>44.654818307541021</v>
      </c>
      <c r="AW8" s="69">
        <v>36.296729164262409</v>
      </c>
      <c r="AX8" s="69">
        <v>32.636497350810018</v>
      </c>
      <c r="AY8" s="69"/>
      <c r="AZ8" s="69">
        <f>AX8-AV8</f>
        <v>-12.018320956731003</v>
      </c>
      <c r="BA8" s="69">
        <f>'RD T1'!E152</f>
        <v>19.479440525250695</v>
      </c>
      <c r="BB8" s="69">
        <f>SUM(AZ8:BA8)</f>
        <v>7.4611195685196918</v>
      </c>
      <c r="BD8" t="str">
        <f>AH8</f>
        <v>11 Corporate managers and directors</v>
      </c>
      <c r="BE8" s="69">
        <v>52.430750938170192</v>
      </c>
      <c r="BF8" s="69">
        <v>54.710028634295632</v>
      </c>
      <c r="BG8" s="69">
        <v>56.65103377737028</v>
      </c>
      <c r="BH8" s="69">
        <v>40.33190728765242</v>
      </c>
      <c r="BI8" s="69">
        <v>28.738918658031249</v>
      </c>
      <c r="BJ8" s="69"/>
      <c r="BK8" s="69">
        <f>BI8-BG8</f>
        <v>-27.912115119339031</v>
      </c>
      <c r="BL8" s="69">
        <f>'RD T1'!E181</f>
        <v>15.735278422291763</v>
      </c>
      <c r="BM8" s="69">
        <f>SUM(BK8:BL8)</f>
        <v>-12.176836697047268</v>
      </c>
      <c r="BO8" t="str">
        <f>AS8</f>
        <v>11 Corporate managers and directors</v>
      </c>
      <c r="BP8" s="69">
        <v>41.703494571339924</v>
      </c>
      <c r="BQ8" s="69">
        <v>48.137365797107542</v>
      </c>
      <c r="BR8" s="69">
        <v>38.633533318076658</v>
      </c>
      <c r="BS8" s="69">
        <v>29.52696055890576</v>
      </c>
      <c r="BT8" s="69">
        <v>13.950471541001413</v>
      </c>
      <c r="BU8" s="69"/>
      <c r="BV8" s="69">
        <f>BT8-BR8</f>
        <v>-24.683061777075245</v>
      </c>
      <c r="BW8" s="69">
        <f>'RD T1'!E210</f>
        <v>9.5348423009931427</v>
      </c>
      <c r="BX8" s="69">
        <f>SUM(BV8:BW8)</f>
        <v>-15.148219476082103</v>
      </c>
      <c r="BZ8" t="str">
        <f>BD8</f>
        <v>11 Corporate managers and directors</v>
      </c>
      <c r="CA8" s="69">
        <v>34.43935430807894</v>
      </c>
      <c r="CB8" s="69">
        <v>37.278505932508814</v>
      </c>
      <c r="CC8" s="69">
        <v>36.397471170804607</v>
      </c>
      <c r="CD8" s="69">
        <v>30.743128529118199</v>
      </c>
      <c r="CE8" s="69">
        <v>18.402235350512651</v>
      </c>
      <c r="CF8" s="69"/>
      <c r="CG8" s="69">
        <f>CE8-CC8</f>
        <v>-17.995235820291956</v>
      </c>
      <c r="CH8" s="69">
        <f>'RD T1'!E239</f>
        <v>10.127348095321036</v>
      </c>
      <c r="CI8" s="69">
        <f>SUM(CG8:CH8)</f>
        <v>-7.8678877249709203</v>
      </c>
      <c r="CK8" t="str">
        <f>BO8</f>
        <v>11 Corporate managers and directors</v>
      </c>
      <c r="CL8" s="69">
        <v>6.9164556427612096</v>
      </c>
      <c r="CM8" s="69">
        <v>7.0133643636588143</v>
      </c>
      <c r="CN8" s="69">
        <v>4.8105060570790963</v>
      </c>
      <c r="CO8" s="69">
        <v>3.9881741466406067</v>
      </c>
      <c r="CP8" s="69">
        <v>2.9961807203352819</v>
      </c>
      <c r="CQ8" s="69"/>
      <c r="CR8" s="69">
        <f>CP8-CN8</f>
        <v>-1.8143253367438144</v>
      </c>
      <c r="CS8" s="69">
        <f>'RD T1'!E268</f>
        <v>1.1235935683391169</v>
      </c>
      <c r="CT8" s="69">
        <f>SUM(CR8:CS8)</f>
        <v>-0.69073176840469741</v>
      </c>
    </row>
    <row r="9" spans="1:98" x14ac:dyDescent="0.2">
      <c r="A9" s="10" t="str">
        <f>name!D5</f>
        <v>12 Other managers and proprietors</v>
      </c>
      <c r="B9" s="69">
        <v>3.385381125077036</v>
      </c>
      <c r="C9" s="69">
        <v>4.6192576219455868</v>
      </c>
      <c r="D9" s="69">
        <v>4.5806101886875403</v>
      </c>
      <c r="E9" s="69">
        <v>7.1924437957226859</v>
      </c>
      <c r="F9" s="69">
        <v>12.862832825872749</v>
      </c>
      <c r="H9" s="69">
        <f t="shared" ref="H9:H32" si="26">F9-D9</f>
        <v>8.2822226371852086</v>
      </c>
      <c r="I9" s="69">
        <f>'RD T1'!E37</f>
        <v>5.0857457435415121</v>
      </c>
      <c r="J9" s="69">
        <f t="shared" ref="J9:J32" si="27">SUM(H9:I9)</f>
        <v>13.367968380726721</v>
      </c>
      <c r="L9" t="str">
        <f t="shared" ref="L9:L32" si="28">A9</f>
        <v>12 Other managers and proprietors</v>
      </c>
      <c r="M9" s="69">
        <v>28.929365382535746</v>
      </c>
      <c r="N9" s="69">
        <v>38.165697974048825</v>
      </c>
      <c r="O9" s="69">
        <v>41.27631344898731</v>
      </c>
      <c r="P9" s="69">
        <v>58.608727046955224</v>
      </c>
      <c r="Q9" s="69">
        <v>95.622210595657762</v>
      </c>
      <c r="S9" s="69">
        <f t="shared" ref="S9:S35" si="29">Q9-O9</f>
        <v>54.345897146670453</v>
      </c>
      <c r="T9" s="69">
        <f>'RD T1'!E66</f>
        <v>39.471769217910037</v>
      </c>
      <c r="U9" s="69">
        <f t="shared" ref="U9:U32" si="30">SUM(S9:T9)</f>
        <v>93.817666364580489</v>
      </c>
      <c r="W9" t="str">
        <f t="shared" ref="W9:W32" si="31">A9</f>
        <v>12 Other managers and proprietors</v>
      </c>
      <c r="X9" s="69">
        <v>54.337535498227176</v>
      </c>
      <c r="Y9" s="69">
        <v>57.518359535905418</v>
      </c>
      <c r="Z9" s="69">
        <v>58.572498104708409</v>
      </c>
      <c r="AA9" s="69">
        <v>59.795367641243892</v>
      </c>
      <c r="AB9" s="69">
        <v>59.108147272029697</v>
      </c>
      <c r="AC9" s="69"/>
      <c r="AD9" s="69">
        <f t="shared" ref="AD9:AD32" si="32">AB9-Z9</f>
        <v>0.53564916732128864</v>
      </c>
      <c r="AE9" s="69">
        <f>'RD T1'!E95</f>
        <v>37.293410086513219</v>
      </c>
      <c r="AF9" s="69">
        <f t="shared" ref="AF9:AF32" si="33">SUM(AD9:AE9)</f>
        <v>37.829059253834508</v>
      </c>
      <c r="AH9" t="str">
        <f t="shared" ref="AH9:AH32" si="34">L9</f>
        <v>12 Other managers and proprietors</v>
      </c>
      <c r="AI9" s="69">
        <v>11.810584827344117</v>
      </c>
      <c r="AJ9" s="69">
        <v>12.895836251033138</v>
      </c>
      <c r="AK9" s="69">
        <v>13.644308813534538</v>
      </c>
      <c r="AL9" s="69">
        <v>12.689372160190104</v>
      </c>
      <c r="AM9" s="69">
        <v>12.441465850861036</v>
      </c>
      <c r="AN9" s="69"/>
      <c r="AO9" s="69">
        <f t="shared" ref="AO9:AO32" si="35">AM9-AK9</f>
        <v>-1.2028429626735022</v>
      </c>
      <c r="AP9" s="69">
        <f>'RD T1'!E124</f>
        <v>7.9457281165842275</v>
      </c>
      <c r="AQ9" s="69">
        <f t="shared" ref="AQ9:AQ32" si="36">SUM(AO9:AP9)</f>
        <v>6.7428851539107253</v>
      </c>
      <c r="AS9" t="str">
        <f t="shared" ref="AS9:AS32" si="37">W9</f>
        <v>12 Other managers and proprietors</v>
      </c>
      <c r="AT9" s="69">
        <v>16.911073135296334</v>
      </c>
      <c r="AU9" s="69">
        <v>18.01723213176491</v>
      </c>
      <c r="AV9" s="69">
        <v>18.696878886944525</v>
      </c>
      <c r="AW9" s="69">
        <v>19.003715185419047</v>
      </c>
      <c r="AX9" s="69">
        <v>18.088779447360416</v>
      </c>
      <c r="AY9" s="69"/>
      <c r="AZ9" s="69">
        <f t="shared" ref="AZ9:AZ32" si="38">AX9-AV9</f>
        <v>-0.60809943958410884</v>
      </c>
      <c r="BA9" s="69">
        <f>'RD T1'!E153</f>
        <v>11.426897533568706</v>
      </c>
      <c r="BB9" s="69">
        <f t="shared" ref="BB9:BB32" si="39">SUM(AZ9:BA9)</f>
        <v>10.818798093984597</v>
      </c>
      <c r="BD9" t="str">
        <f t="shared" ref="BD9:BD32" si="40">AH9</f>
        <v>12 Other managers and proprietors</v>
      </c>
      <c r="BE9" s="69">
        <v>24.332245037203524</v>
      </c>
      <c r="BF9" s="69">
        <v>22.122089892422824</v>
      </c>
      <c r="BG9" s="69">
        <v>22.54370153950499</v>
      </c>
      <c r="BH9" s="69">
        <v>17.711458893783689</v>
      </c>
      <c r="BI9" s="69">
        <v>12.157307515402502</v>
      </c>
      <c r="BJ9" s="69"/>
      <c r="BK9" s="69">
        <f t="shared" ref="BK9:BK32" si="41">BI9-BG9</f>
        <v>-10.386394024102488</v>
      </c>
      <c r="BL9" s="69">
        <f>'RD T1'!E182</f>
        <v>7.1755469693305809</v>
      </c>
      <c r="BM9" s="69">
        <f t="shared" ref="BM9:BM32" si="42">SUM(BK9:BL9)</f>
        <v>-3.2108470547719072</v>
      </c>
      <c r="BO9" t="str">
        <f t="shared" ref="BO9:BO32" si="43">AS9</f>
        <v>12 Other managers and proprietors</v>
      </c>
      <c r="BP9" s="69">
        <v>21.277759805223901</v>
      </c>
      <c r="BQ9" s="69">
        <v>22.9422771354749</v>
      </c>
      <c r="BR9" s="69">
        <v>18.294933279244628</v>
      </c>
      <c r="BS9" s="69">
        <v>17.154191699428186</v>
      </c>
      <c r="BT9" s="69">
        <v>10.023313607708605</v>
      </c>
      <c r="BU9" s="69"/>
      <c r="BV9" s="69">
        <f t="shared" ref="BV9:BV32" si="44">BT9-BR9</f>
        <v>-8.2716196715360226</v>
      </c>
      <c r="BW9" s="69">
        <f>'RD T1'!E211</f>
        <v>6.6299417212621519</v>
      </c>
      <c r="BX9" s="69">
        <f t="shared" ref="BX9:BX32" si="45">SUM(BV9:BW9)</f>
        <v>-1.6416779502738708</v>
      </c>
      <c r="BZ9" t="str">
        <f t="shared" ref="BZ9:BZ32" si="46">BD9</f>
        <v>12 Other managers and proprietors</v>
      </c>
      <c r="CA9" s="69">
        <v>18.847351237426242</v>
      </c>
      <c r="CB9" s="69">
        <v>18.994649813038865</v>
      </c>
      <c r="CC9" s="69">
        <v>17.079080837342122</v>
      </c>
      <c r="CD9" s="69">
        <v>15.622905827726019</v>
      </c>
      <c r="CE9" s="69">
        <v>8.6014840362153073</v>
      </c>
      <c r="CF9" s="69"/>
      <c r="CG9" s="69">
        <f t="shared" ref="CG9:CG32" si="47">CE9-CC9</f>
        <v>-8.4775968011268148</v>
      </c>
      <c r="CH9" s="69">
        <f>'RD T1'!E240</f>
        <v>5.2718730618058993</v>
      </c>
      <c r="CI9" s="69">
        <f t="shared" ref="CI9:CI32" si="48">SUM(CG9:CH9)</f>
        <v>-3.2057237393209155</v>
      </c>
      <c r="CK9" t="str">
        <f t="shared" ref="CK9:CK32" si="49">BO9</f>
        <v>12 Other managers and proprietors</v>
      </c>
      <c r="CL9" s="69">
        <v>7.1150138491029598</v>
      </c>
      <c r="CM9" s="69">
        <v>6.1828199478166459</v>
      </c>
      <c r="CN9" s="69">
        <v>4.0236981880298028</v>
      </c>
      <c r="CO9" s="69">
        <v>3.5574695147533428</v>
      </c>
      <c r="CP9" s="69">
        <v>1.8430263585032016</v>
      </c>
      <c r="CQ9" s="69"/>
      <c r="CR9" s="69">
        <f t="shared" ref="CR9:CR32" si="50">CP9-CN9</f>
        <v>-2.1806718295266014</v>
      </c>
      <c r="CS9" s="69">
        <f>'RD T1'!E269</f>
        <v>0.97709400046550821</v>
      </c>
      <c r="CT9" s="69">
        <f t="shared" ref="CT9:CT32" si="51">SUM(CR9:CS9)</f>
        <v>-1.2035778290610932</v>
      </c>
    </row>
    <row r="10" spans="1:98" x14ac:dyDescent="0.2">
      <c r="A10" s="10" t="str">
        <f>name!D6</f>
        <v>21 Science, research, engineering and technology professionals</v>
      </c>
      <c r="B10" s="69">
        <v>18.799190080090749</v>
      </c>
      <c r="C10" s="69">
        <v>25.578443332758447</v>
      </c>
      <c r="D10" s="69">
        <v>26.734503495617833</v>
      </c>
      <c r="E10" s="69">
        <v>40.901517874589025</v>
      </c>
      <c r="F10" s="69">
        <v>58.590209253775313</v>
      </c>
      <c r="G10" s="11"/>
      <c r="H10" s="69">
        <f t="shared" si="26"/>
        <v>31.85570575815748</v>
      </c>
      <c r="I10" s="69">
        <f>'RD T1'!E38</f>
        <v>17.505566114056982</v>
      </c>
      <c r="J10" s="69">
        <f t="shared" si="27"/>
        <v>49.361271872214459</v>
      </c>
      <c r="L10" t="str">
        <f t="shared" si="28"/>
        <v>21 Science, research, engineering and technology professionals</v>
      </c>
      <c r="M10" s="69">
        <v>85.121830510980246</v>
      </c>
      <c r="N10" s="69">
        <v>123.11744098936371</v>
      </c>
      <c r="O10" s="69">
        <v>135.11432699553805</v>
      </c>
      <c r="P10" s="69">
        <v>222.61367671593152</v>
      </c>
      <c r="Q10" s="69">
        <v>339.43329213300177</v>
      </c>
      <c r="R10" s="11"/>
      <c r="S10" s="69">
        <f t="shared" si="29"/>
        <v>204.31896513746372</v>
      </c>
      <c r="T10" s="69">
        <f>'RD T1'!E67</f>
        <v>100.41803515538427</v>
      </c>
      <c r="U10" s="69">
        <f t="shared" si="30"/>
        <v>304.73700029284799</v>
      </c>
      <c r="W10" t="str">
        <f t="shared" si="31"/>
        <v>21 Science, research, engineering and technology professionals</v>
      </c>
      <c r="X10" s="69">
        <v>134.30119791131364</v>
      </c>
      <c r="Y10" s="69">
        <v>146.51870168370445</v>
      </c>
      <c r="Z10" s="69">
        <v>151.01868544795488</v>
      </c>
      <c r="AA10" s="69">
        <v>165.9425679848446</v>
      </c>
      <c r="AB10" s="69">
        <v>138.86015036646756</v>
      </c>
      <c r="AC10" s="69"/>
      <c r="AD10" s="69">
        <f t="shared" si="32"/>
        <v>-12.158535081487315</v>
      </c>
      <c r="AE10" s="69">
        <f>'RD T1'!E96</f>
        <v>64.827209809008991</v>
      </c>
      <c r="AF10" s="69">
        <f t="shared" si="33"/>
        <v>52.668674727521676</v>
      </c>
      <c r="AH10" t="str">
        <f t="shared" si="34"/>
        <v>21 Science, research, engineering and technology professionals</v>
      </c>
      <c r="AI10" s="69">
        <v>14.101804484741887</v>
      </c>
      <c r="AJ10" s="69">
        <v>15.627530653643221</v>
      </c>
      <c r="AK10" s="69">
        <v>17.050792500552564</v>
      </c>
      <c r="AL10" s="69">
        <v>19.829091547984021</v>
      </c>
      <c r="AM10" s="69">
        <v>18.519556734874502</v>
      </c>
      <c r="AN10" s="69"/>
      <c r="AO10" s="69">
        <f t="shared" si="35"/>
        <v>1.468764234321938</v>
      </c>
      <c r="AP10" s="69">
        <f>'RD T1'!E125</f>
        <v>7.7602953814030622</v>
      </c>
      <c r="AQ10" s="69">
        <f t="shared" si="36"/>
        <v>9.2290596157249993</v>
      </c>
      <c r="AS10" t="str">
        <f t="shared" si="37"/>
        <v>21 Science, research, engineering and technology professionals</v>
      </c>
      <c r="AT10" s="69">
        <v>27.545916582833719</v>
      </c>
      <c r="AU10" s="69">
        <v>30.251067635524095</v>
      </c>
      <c r="AV10" s="69">
        <v>31.839543373251768</v>
      </c>
      <c r="AW10" s="69">
        <v>32.932524736019197</v>
      </c>
      <c r="AX10" s="69">
        <v>28.158582008928484</v>
      </c>
      <c r="AY10" s="69"/>
      <c r="AZ10" s="69">
        <f t="shared" si="38"/>
        <v>-3.6809613643232844</v>
      </c>
      <c r="BA10" s="69">
        <f>'RD T1'!E154</f>
        <v>12.827533690111348</v>
      </c>
      <c r="BB10" s="69">
        <f t="shared" si="39"/>
        <v>9.146572325788064</v>
      </c>
      <c r="BD10" t="str">
        <f t="shared" si="40"/>
        <v>21 Science, research, engineering and technology professionals</v>
      </c>
      <c r="BE10" s="69">
        <v>24.411149785440394</v>
      </c>
      <c r="BF10" s="69">
        <v>22.803934795455195</v>
      </c>
      <c r="BG10" s="69">
        <v>25.721989572317309</v>
      </c>
      <c r="BH10" s="69">
        <v>22.044027358366794</v>
      </c>
      <c r="BI10" s="69">
        <v>14.258259602151799</v>
      </c>
      <c r="BJ10" s="69"/>
      <c r="BK10" s="69">
        <f t="shared" si="41"/>
        <v>-11.46372997016551</v>
      </c>
      <c r="BL10" s="69">
        <f>'RD T1'!E183</f>
        <v>5.6171593231636283</v>
      </c>
      <c r="BM10" s="69">
        <f t="shared" si="42"/>
        <v>-5.8465706470018812</v>
      </c>
      <c r="BO10" t="str">
        <f t="shared" si="43"/>
        <v>21 Science, research, engineering and technology professionals</v>
      </c>
      <c r="BP10" s="69">
        <v>19.385945966217417</v>
      </c>
      <c r="BQ10" s="69">
        <v>22.200366501517248</v>
      </c>
      <c r="BR10" s="69">
        <v>18.307465937885091</v>
      </c>
      <c r="BS10" s="69">
        <v>19.46884118172747</v>
      </c>
      <c r="BT10" s="69">
        <v>11.571405644407132</v>
      </c>
      <c r="BU10" s="69"/>
      <c r="BV10" s="69">
        <f t="shared" si="44"/>
        <v>-6.7360602934779585</v>
      </c>
      <c r="BW10" s="69">
        <f>'RD T1'!E212</f>
        <v>4.9634069729916943</v>
      </c>
      <c r="BX10" s="69">
        <f t="shared" si="45"/>
        <v>-1.7726533204862642</v>
      </c>
      <c r="BZ10" t="str">
        <f t="shared" si="46"/>
        <v>21 Science, research, engineering and technology professionals</v>
      </c>
      <c r="CA10" s="69">
        <v>14.565337197604261</v>
      </c>
      <c r="CB10" s="69">
        <v>15.564140773093571</v>
      </c>
      <c r="CC10" s="69">
        <v>14.834060257353103</v>
      </c>
      <c r="CD10" s="69">
        <v>14.716148159751825</v>
      </c>
      <c r="CE10" s="69">
        <v>5.7277694676364455</v>
      </c>
      <c r="CF10" s="69"/>
      <c r="CG10" s="69">
        <f t="shared" si="47"/>
        <v>-9.1062907897166578</v>
      </c>
      <c r="CH10" s="69">
        <f>'RD T1'!E241</f>
        <v>2.9782945132916314</v>
      </c>
      <c r="CI10" s="69">
        <f t="shared" si="48"/>
        <v>-6.1279962764250264</v>
      </c>
      <c r="CK10" t="str">
        <f t="shared" si="49"/>
        <v>21 Science, research, engineering and technology professionals</v>
      </c>
      <c r="CL10" s="69">
        <v>3.5902816690839856</v>
      </c>
      <c r="CM10" s="69">
        <v>4.3412449381746985</v>
      </c>
      <c r="CN10" s="69">
        <v>3.0672376946539384</v>
      </c>
      <c r="CO10" s="69">
        <v>4.1229631051618636</v>
      </c>
      <c r="CP10" s="69">
        <v>3.4312077613663421</v>
      </c>
      <c r="CQ10" s="69"/>
      <c r="CR10" s="69">
        <f t="shared" si="50"/>
        <v>0.36397006671240373</v>
      </c>
      <c r="CS10" s="69">
        <f>'RD T1'!E270</f>
        <v>1.0989020957376094</v>
      </c>
      <c r="CT10" s="69">
        <f t="shared" si="51"/>
        <v>1.4628721624500132</v>
      </c>
    </row>
    <row r="11" spans="1:98" x14ac:dyDescent="0.2">
      <c r="A11" s="10" t="str">
        <f>name!D7</f>
        <v>22 Health professionals</v>
      </c>
      <c r="B11" s="69">
        <v>15.949187018585592</v>
      </c>
      <c r="C11" s="69">
        <v>23.48819153454042</v>
      </c>
      <c r="D11" s="69">
        <v>25.565029404804807</v>
      </c>
      <c r="E11" s="69">
        <v>33.820370273812749</v>
      </c>
      <c r="F11" s="69">
        <v>47.212651305650255</v>
      </c>
      <c r="G11" s="11"/>
      <c r="H11" s="69">
        <f t="shared" si="26"/>
        <v>21.647621900845447</v>
      </c>
      <c r="I11" s="69">
        <f>'RD T1'!E39</f>
        <v>18.430571426154781</v>
      </c>
      <c r="J11" s="69">
        <f t="shared" si="27"/>
        <v>40.078193327000228</v>
      </c>
      <c r="L11" t="str">
        <f t="shared" si="28"/>
        <v>22 Health professionals</v>
      </c>
      <c r="M11" s="69">
        <v>52.840847233784089</v>
      </c>
      <c r="N11" s="69">
        <v>73.377558122921627</v>
      </c>
      <c r="O11" s="69">
        <v>78.5928979327051</v>
      </c>
      <c r="P11" s="69">
        <v>94.123889105724089</v>
      </c>
      <c r="Q11" s="69">
        <v>124.71285068265225</v>
      </c>
      <c r="R11" s="11"/>
      <c r="S11" s="69">
        <f t="shared" si="29"/>
        <v>46.119952749947146</v>
      </c>
      <c r="T11" s="69">
        <f>'RD T1'!E68</f>
        <v>55.497822747725529</v>
      </c>
      <c r="U11" s="69">
        <f t="shared" si="30"/>
        <v>101.61777549767268</v>
      </c>
      <c r="W11" t="str">
        <f t="shared" si="31"/>
        <v>22 Health professionals</v>
      </c>
      <c r="X11" s="69">
        <v>89.800564917345795</v>
      </c>
      <c r="Y11" s="69">
        <v>103.0558785672965</v>
      </c>
      <c r="Z11" s="69">
        <v>102.47467085550019</v>
      </c>
      <c r="AA11" s="69">
        <v>88.975271261151718</v>
      </c>
      <c r="AB11" s="69">
        <v>70.383208068265787</v>
      </c>
      <c r="AC11" s="69"/>
      <c r="AD11" s="69">
        <f t="shared" si="32"/>
        <v>-32.091462787234406</v>
      </c>
      <c r="AE11" s="69">
        <f>'RD T1'!E97</f>
        <v>48.145122081522025</v>
      </c>
      <c r="AF11" s="69">
        <f t="shared" si="33"/>
        <v>16.05365929428762</v>
      </c>
      <c r="AH11" t="str">
        <f t="shared" si="34"/>
        <v>22 Health professionals</v>
      </c>
      <c r="AI11" s="69">
        <v>46.671019047361057</v>
      </c>
      <c r="AJ11" s="69">
        <v>36.753333853311325</v>
      </c>
      <c r="AK11" s="69">
        <v>33.301621385819097</v>
      </c>
      <c r="AL11" s="69">
        <v>17.227185579692815</v>
      </c>
      <c r="AM11" s="69">
        <v>6.8867612883938403</v>
      </c>
      <c r="AN11" s="69"/>
      <c r="AO11" s="69">
        <f t="shared" si="35"/>
        <v>-26.414860097425255</v>
      </c>
      <c r="AP11" s="69">
        <f>'RD T1'!E126</f>
        <v>5.915906615290691</v>
      </c>
      <c r="AQ11" s="69">
        <f t="shared" si="36"/>
        <v>-20.498953482134564</v>
      </c>
      <c r="AS11" t="str">
        <f t="shared" si="37"/>
        <v>22 Health professionals</v>
      </c>
      <c r="AT11" s="69">
        <v>6.9255157965995604</v>
      </c>
      <c r="AU11" s="69">
        <v>7.5647807434521992</v>
      </c>
      <c r="AV11" s="69">
        <v>8.4091957265230537</v>
      </c>
      <c r="AW11" s="69">
        <v>7.9772858258291732</v>
      </c>
      <c r="AX11" s="69">
        <v>7.3673610490957619</v>
      </c>
      <c r="AY11" s="69"/>
      <c r="AZ11" s="69">
        <f t="shared" si="38"/>
        <v>-1.0418346774272917</v>
      </c>
      <c r="BA11" s="69">
        <f>'RD T1'!E155</f>
        <v>4.0073885572203798</v>
      </c>
      <c r="BB11" s="69">
        <f t="shared" si="39"/>
        <v>2.965553879793088</v>
      </c>
      <c r="BD11" t="str">
        <f t="shared" si="40"/>
        <v>22 Health professionals</v>
      </c>
      <c r="BE11" s="69">
        <v>19.06460753937106</v>
      </c>
      <c r="BF11" s="69">
        <v>23.414783897866783</v>
      </c>
      <c r="BG11" s="69">
        <v>20.446751205522045</v>
      </c>
      <c r="BH11" s="69">
        <v>20.776596682376802</v>
      </c>
      <c r="BI11" s="69">
        <v>17.225162528080677</v>
      </c>
      <c r="BJ11" s="69"/>
      <c r="BK11" s="69">
        <f t="shared" si="41"/>
        <v>-3.2215886774413676</v>
      </c>
      <c r="BL11" s="69">
        <f>'RD T1'!E184</f>
        <v>9.9568605115038196</v>
      </c>
      <c r="BM11" s="69">
        <f t="shared" si="42"/>
        <v>6.735271834062452</v>
      </c>
      <c r="BO11" t="str">
        <f t="shared" si="43"/>
        <v>22 Health professionals</v>
      </c>
      <c r="BP11" s="69">
        <v>12.294531467386564</v>
      </c>
      <c r="BQ11" s="69">
        <v>14.259439560945422</v>
      </c>
      <c r="BR11" s="69">
        <v>11.833955146991965</v>
      </c>
      <c r="BS11" s="69">
        <v>11.155248559332293</v>
      </c>
      <c r="BT11" s="69">
        <v>6.7829519827731657</v>
      </c>
      <c r="BU11" s="69"/>
      <c r="BV11" s="69">
        <f t="shared" si="44"/>
        <v>-5.0510031642187991</v>
      </c>
      <c r="BW11" s="69">
        <f>'RD T1'!E213</f>
        <v>4.0425012138168555</v>
      </c>
      <c r="BX11" s="69">
        <f t="shared" si="45"/>
        <v>-1.0085019504019437</v>
      </c>
      <c r="BZ11" t="str">
        <f t="shared" si="46"/>
        <v>22 Health professionals</v>
      </c>
      <c r="CA11" s="69">
        <v>9.0267722625166602</v>
      </c>
      <c r="CB11" s="69">
        <v>9.9162188824986579</v>
      </c>
      <c r="CC11" s="69">
        <v>8.90965077385348</v>
      </c>
      <c r="CD11" s="69">
        <v>8.4844195329604588</v>
      </c>
      <c r="CE11" s="69">
        <v>4.8511651963222917</v>
      </c>
      <c r="CF11" s="69"/>
      <c r="CG11" s="69">
        <f t="shared" si="47"/>
        <v>-4.0584855775311883</v>
      </c>
      <c r="CH11" s="69">
        <f>'RD T1'!E242</f>
        <v>2.7620852915058869</v>
      </c>
      <c r="CI11" s="69">
        <f t="shared" si="48"/>
        <v>-1.2964002860253014</v>
      </c>
      <c r="CK11" t="str">
        <f t="shared" si="49"/>
        <v>22 Health professionals</v>
      </c>
      <c r="CL11" s="69">
        <v>1.152098982190578</v>
      </c>
      <c r="CM11" s="69">
        <v>1.3900311731205235</v>
      </c>
      <c r="CN11" s="69">
        <v>0.99941721690449226</v>
      </c>
      <c r="CO11" s="69">
        <v>1.1739618749417831</v>
      </c>
      <c r="CP11" s="69">
        <v>1.0450327060929623</v>
      </c>
      <c r="CQ11" s="69"/>
      <c r="CR11" s="69">
        <f t="shared" si="50"/>
        <v>4.5615489188470026E-2</v>
      </c>
      <c r="CS11" s="69">
        <f>'RD T1'!E271</f>
        <v>0.39027625445447672</v>
      </c>
      <c r="CT11" s="69">
        <f t="shared" si="51"/>
        <v>0.43589174364294675</v>
      </c>
    </row>
    <row r="12" spans="1:98" x14ac:dyDescent="0.2">
      <c r="A12" s="10" t="str">
        <f>name!D8</f>
        <v>23 Teaching and other educational professionals</v>
      </c>
      <c r="B12" s="69">
        <v>30.833148804189339</v>
      </c>
      <c r="C12" s="69">
        <v>34.852531402300386</v>
      </c>
      <c r="D12" s="69">
        <v>37.405816946394246</v>
      </c>
      <c r="E12" s="69">
        <v>41.635252584505672</v>
      </c>
      <c r="F12" s="69">
        <v>51.637195242762914</v>
      </c>
      <c r="G12" s="11"/>
      <c r="H12" s="69">
        <f t="shared" si="26"/>
        <v>14.231378296368668</v>
      </c>
      <c r="I12" s="69">
        <f>'RD T1'!E40</f>
        <v>22.42671542329769</v>
      </c>
      <c r="J12" s="69">
        <f t="shared" si="27"/>
        <v>36.658093719666354</v>
      </c>
      <c r="L12" t="str">
        <f t="shared" si="28"/>
        <v>23 Teaching and other educational professionals</v>
      </c>
      <c r="M12" s="69">
        <v>173.31889486993899</v>
      </c>
      <c r="N12" s="69">
        <v>197.06084886714791</v>
      </c>
      <c r="O12" s="69">
        <v>212.1948915613138</v>
      </c>
      <c r="P12" s="69">
        <v>228.38305418941476</v>
      </c>
      <c r="Q12" s="69">
        <v>266.60768843828845</v>
      </c>
      <c r="R12" s="11"/>
      <c r="S12" s="69">
        <f t="shared" si="29"/>
        <v>54.412796876974653</v>
      </c>
      <c r="T12" s="69">
        <f>'RD T1'!E69</f>
        <v>126.64549373010531</v>
      </c>
      <c r="U12" s="69">
        <f t="shared" si="30"/>
        <v>181.05829060707998</v>
      </c>
      <c r="W12" t="str">
        <f t="shared" si="31"/>
        <v>23 Teaching and other educational professionals</v>
      </c>
      <c r="X12" s="69">
        <v>97.296469702904631</v>
      </c>
      <c r="Y12" s="69">
        <v>80.266075710860974</v>
      </c>
      <c r="Z12" s="69">
        <v>84.698915311822844</v>
      </c>
      <c r="AA12" s="69">
        <v>59.023523642125923</v>
      </c>
      <c r="AB12" s="69">
        <v>35.774954330447535</v>
      </c>
      <c r="AC12" s="69"/>
      <c r="AD12" s="69">
        <f t="shared" si="32"/>
        <v>-48.923960981375309</v>
      </c>
      <c r="AE12" s="69">
        <f>'RD T1'!E98</f>
        <v>27.605492388029557</v>
      </c>
      <c r="AF12" s="69">
        <f t="shared" si="33"/>
        <v>-21.318468593345752</v>
      </c>
      <c r="AH12" t="str">
        <f t="shared" si="34"/>
        <v>23 Teaching and other educational professionals</v>
      </c>
      <c r="AI12" s="69">
        <v>12.900175849506535</v>
      </c>
      <c r="AJ12" s="69">
        <v>7.4939972615413444</v>
      </c>
      <c r="AK12" s="69">
        <v>7.5232955307278369</v>
      </c>
      <c r="AL12" s="69">
        <v>4.74826899584472</v>
      </c>
      <c r="AM12" s="69">
        <v>4.3214427967255142</v>
      </c>
      <c r="AN12" s="69"/>
      <c r="AO12" s="69">
        <f t="shared" si="35"/>
        <v>-3.2018527340023226</v>
      </c>
      <c r="AP12" s="69">
        <f>'RD T1'!E127</f>
        <v>1.5842316717586038</v>
      </c>
      <c r="AQ12" s="69">
        <f t="shared" si="36"/>
        <v>-1.6176210622437188</v>
      </c>
      <c r="AS12" t="str">
        <f t="shared" si="37"/>
        <v>23 Teaching and other educational professionals</v>
      </c>
      <c r="AT12" s="69">
        <v>4.6905260936538102</v>
      </c>
      <c r="AU12" s="69">
        <v>4.670382118929667</v>
      </c>
      <c r="AV12" s="69">
        <v>5.4518862642007706</v>
      </c>
      <c r="AW12" s="69">
        <v>4.8930615240507125</v>
      </c>
      <c r="AX12" s="69">
        <v>4.667330337935133</v>
      </c>
      <c r="AY12" s="69"/>
      <c r="AZ12" s="69">
        <f t="shared" si="38"/>
        <v>-0.78455592626563764</v>
      </c>
      <c r="BA12" s="69">
        <f>'RD T1'!E156</f>
        <v>2.6863546491550636</v>
      </c>
      <c r="BB12" s="69">
        <f t="shared" si="39"/>
        <v>1.901798722889426</v>
      </c>
      <c r="BD12" t="str">
        <f t="shared" si="40"/>
        <v>23 Teaching and other educational professionals</v>
      </c>
      <c r="BE12" s="69">
        <v>9.8525202328713846</v>
      </c>
      <c r="BF12" s="69">
        <v>9.3690225918302517</v>
      </c>
      <c r="BG12" s="69">
        <v>10.929093380821911</v>
      </c>
      <c r="BH12" s="69">
        <v>9.6746056449907076</v>
      </c>
      <c r="BI12" s="69">
        <v>8.4138333601900506</v>
      </c>
      <c r="BJ12" s="69"/>
      <c r="BK12" s="69">
        <f t="shared" si="41"/>
        <v>-2.5152600206318603</v>
      </c>
      <c r="BL12" s="69">
        <f>'RD T1'!E185</f>
        <v>3.8874691945877573</v>
      </c>
      <c r="BM12" s="69">
        <f t="shared" si="42"/>
        <v>1.372209173955897</v>
      </c>
      <c r="BO12" t="str">
        <f t="shared" si="43"/>
        <v>23 Teaching and other educational professionals</v>
      </c>
      <c r="BP12" s="69">
        <v>7.1231580265632752</v>
      </c>
      <c r="BQ12" s="69">
        <v>7.5298483752446037</v>
      </c>
      <c r="BR12" s="69">
        <v>6.8080381472739386</v>
      </c>
      <c r="BS12" s="69">
        <v>6.8856057241330362</v>
      </c>
      <c r="BT12" s="69">
        <v>6.58884027597942</v>
      </c>
      <c r="BU12" s="69"/>
      <c r="BV12" s="69">
        <f t="shared" si="44"/>
        <v>-0.21919787129451862</v>
      </c>
      <c r="BW12" s="69">
        <f>'RD T1'!E214</f>
        <v>2.7623594769581823</v>
      </c>
      <c r="BX12" s="69">
        <f t="shared" si="45"/>
        <v>2.5431616056636637</v>
      </c>
      <c r="BZ12" t="str">
        <f t="shared" si="46"/>
        <v>23 Teaching and other educational professionals</v>
      </c>
      <c r="CA12" s="69">
        <v>5.7570913277557842</v>
      </c>
      <c r="CB12" s="69">
        <v>5.5195799568376964</v>
      </c>
      <c r="CC12" s="69">
        <v>5.5868543929187489</v>
      </c>
      <c r="CD12" s="69">
        <v>5.0140426914467531</v>
      </c>
      <c r="CE12" s="69">
        <v>4.2276923685713097</v>
      </c>
      <c r="CF12" s="69"/>
      <c r="CG12" s="69">
        <f t="shared" si="47"/>
        <v>-1.3591620243474392</v>
      </c>
      <c r="CH12" s="69">
        <f>'RD T1'!E243</f>
        <v>1.8246616146770103</v>
      </c>
      <c r="CI12" s="69">
        <f t="shared" si="48"/>
        <v>0.46549959032957111</v>
      </c>
      <c r="CK12" t="str">
        <f t="shared" si="49"/>
        <v>23 Teaching and other educational professionals</v>
      </c>
      <c r="CL12" s="69">
        <v>1.141800664868438</v>
      </c>
      <c r="CM12" s="69">
        <v>1.2193245057411946</v>
      </c>
      <c r="CN12" s="69">
        <v>1.0044945355161035</v>
      </c>
      <c r="CO12" s="69">
        <v>0.94090686016834191</v>
      </c>
      <c r="CP12" s="69">
        <v>0.57873472684270433</v>
      </c>
      <c r="CQ12" s="69"/>
      <c r="CR12" s="69">
        <f t="shared" si="50"/>
        <v>-0.42575980867339913</v>
      </c>
      <c r="CS12" s="69">
        <f>'RD T1'!E272</f>
        <v>0.27607156210957484</v>
      </c>
      <c r="CT12" s="69">
        <f t="shared" si="51"/>
        <v>-0.14968824656382429</v>
      </c>
    </row>
    <row r="13" spans="1:98" x14ac:dyDescent="0.2">
      <c r="A13" s="10" t="str">
        <f>name!D9</f>
        <v>24 Business, media and public service professionals</v>
      </c>
      <c r="B13" s="69">
        <v>13.36924277942971</v>
      </c>
      <c r="C13" s="69">
        <v>19.348312250011364</v>
      </c>
      <c r="D13" s="69">
        <v>21.080336625447021</v>
      </c>
      <c r="E13" s="69">
        <v>30.296178617253766</v>
      </c>
      <c r="F13" s="69">
        <v>47.821404497619945</v>
      </c>
      <c r="G13" s="11"/>
      <c r="H13" s="69">
        <f t="shared" si="26"/>
        <v>26.741067872172923</v>
      </c>
      <c r="I13" s="69">
        <f>'RD T1'!E41</f>
        <v>16.89794642840538</v>
      </c>
      <c r="J13" s="69">
        <f t="shared" si="27"/>
        <v>43.639014300578303</v>
      </c>
      <c r="L13" t="str">
        <f t="shared" si="28"/>
        <v>24 Business, media and public service professionals</v>
      </c>
      <c r="M13" s="69">
        <v>165.69697796962808</v>
      </c>
      <c r="N13" s="69">
        <v>236.31579350872542</v>
      </c>
      <c r="O13" s="69">
        <v>258.29655366203616</v>
      </c>
      <c r="P13" s="69">
        <v>348.69224727383425</v>
      </c>
      <c r="Q13" s="69">
        <v>497.33232510634514</v>
      </c>
      <c r="R13" s="11"/>
      <c r="S13" s="69">
        <f t="shared" si="29"/>
        <v>239.03577144430898</v>
      </c>
      <c r="T13" s="69">
        <f>'RD T1'!E70</f>
        <v>187.6345504052988</v>
      </c>
      <c r="U13" s="69">
        <f t="shared" si="30"/>
        <v>426.67032184960777</v>
      </c>
      <c r="W13" t="str">
        <f t="shared" si="31"/>
        <v>24 Business, media and public service professionals</v>
      </c>
      <c r="X13" s="69">
        <v>248.50541943803444</v>
      </c>
      <c r="Y13" s="69">
        <v>277.15844531086037</v>
      </c>
      <c r="Z13" s="69">
        <v>288.73557291693862</v>
      </c>
      <c r="AA13" s="69">
        <v>266.86311775239739</v>
      </c>
      <c r="AB13" s="69">
        <v>213.33115426708309</v>
      </c>
      <c r="AC13" s="69"/>
      <c r="AD13" s="69">
        <f t="shared" si="32"/>
        <v>-75.404418649855529</v>
      </c>
      <c r="AE13" s="69">
        <f>'RD T1'!E99</f>
        <v>129.02864187375826</v>
      </c>
      <c r="AF13" s="69">
        <f t="shared" si="33"/>
        <v>53.624223223902732</v>
      </c>
      <c r="AH13" t="str">
        <f t="shared" si="34"/>
        <v>24 Business, media and public service professionals</v>
      </c>
      <c r="AI13" s="69">
        <v>19.94244339693542</v>
      </c>
      <c r="AJ13" s="69">
        <v>19.656606654615072</v>
      </c>
      <c r="AK13" s="69">
        <v>22.320296174888878</v>
      </c>
      <c r="AL13" s="69">
        <v>19.765397549160131</v>
      </c>
      <c r="AM13" s="69">
        <v>17.369521342031547</v>
      </c>
      <c r="AN13" s="69"/>
      <c r="AO13" s="69">
        <f t="shared" si="35"/>
        <v>-4.9507748328573307</v>
      </c>
      <c r="AP13" s="69">
        <f>'RD T1'!E128</f>
        <v>7.6068568327303439</v>
      </c>
      <c r="AQ13" s="69">
        <f t="shared" si="36"/>
        <v>2.6560819998730132</v>
      </c>
      <c r="AS13" t="str">
        <f t="shared" si="37"/>
        <v>24 Business, media and public service professionals</v>
      </c>
      <c r="AT13" s="69">
        <v>33.585778904103201</v>
      </c>
      <c r="AU13" s="69">
        <v>37.422591203047503</v>
      </c>
      <c r="AV13" s="69">
        <v>40.57847581721763</v>
      </c>
      <c r="AW13" s="69">
        <v>37.791383118515824</v>
      </c>
      <c r="AX13" s="69">
        <v>31.461504372016719</v>
      </c>
      <c r="AY13" s="69"/>
      <c r="AZ13" s="69">
        <f t="shared" si="38"/>
        <v>-9.1169714452009103</v>
      </c>
      <c r="BA13" s="69">
        <f>'RD T1'!E157</f>
        <v>18.028583252214265</v>
      </c>
      <c r="BB13" s="69">
        <f t="shared" si="39"/>
        <v>8.9116118070133545</v>
      </c>
      <c r="BD13" t="str">
        <f t="shared" si="40"/>
        <v>24 Business, media and public service professionals</v>
      </c>
      <c r="BE13" s="69">
        <v>41.510921685970708</v>
      </c>
      <c r="BF13" s="69">
        <v>42.63140821091006</v>
      </c>
      <c r="BG13" s="69">
        <v>45.46479746891864</v>
      </c>
      <c r="BH13" s="69">
        <v>36.649961367066282</v>
      </c>
      <c r="BI13" s="69">
        <v>23.155903088221525</v>
      </c>
      <c r="BJ13" s="69"/>
      <c r="BK13" s="69">
        <f t="shared" si="41"/>
        <v>-22.308894380697115</v>
      </c>
      <c r="BL13" s="69">
        <f>'RD T1'!E186</f>
        <v>12.147911737873265</v>
      </c>
      <c r="BM13" s="69">
        <f t="shared" si="42"/>
        <v>-10.16098264282385</v>
      </c>
      <c r="BO13" t="str">
        <f t="shared" si="43"/>
        <v>24 Business, media and public service professionals</v>
      </c>
      <c r="BP13" s="69">
        <v>30.30107661542484</v>
      </c>
      <c r="BQ13" s="69">
        <v>34.876915315394946</v>
      </c>
      <c r="BR13" s="69">
        <v>29.06554961418653</v>
      </c>
      <c r="BS13" s="69">
        <v>25.73244129044604</v>
      </c>
      <c r="BT13" s="69">
        <v>13.920317102339894</v>
      </c>
      <c r="BU13" s="69"/>
      <c r="BV13" s="69">
        <f t="shared" si="44"/>
        <v>-15.145232511846636</v>
      </c>
      <c r="BW13" s="69">
        <f>'RD T1'!E215</f>
        <v>7.5772397900645068</v>
      </c>
      <c r="BX13" s="69">
        <f t="shared" si="45"/>
        <v>-7.5679927217821295</v>
      </c>
      <c r="BZ13" t="str">
        <f t="shared" si="46"/>
        <v>24 Business, media and public service professionals</v>
      </c>
      <c r="CA13" s="69">
        <v>21.136437575526106</v>
      </c>
      <c r="CB13" s="69">
        <v>22.083883771371664</v>
      </c>
      <c r="CC13" s="69">
        <v>22.197429306661856</v>
      </c>
      <c r="CD13" s="69">
        <v>18.160931826073451</v>
      </c>
      <c r="CE13" s="69">
        <v>7.5534324344525672</v>
      </c>
      <c r="CF13" s="69"/>
      <c r="CG13" s="69">
        <f t="shared" si="47"/>
        <v>-14.643996872209289</v>
      </c>
      <c r="CH13" s="69">
        <f>'RD T1'!E244</f>
        <v>4.6297835462460251</v>
      </c>
      <c r="CI13" s="69">
        <f t="shared" si="48"/>
        <v>-10.014213325963265</v>
      </c>
      <c r="CK13" t="str">
        <f t="shared" si="49"/>
        <v>24 Business, media and public service professionals</v>
      </c>
      <c r="CL13" s="69">
        <v>5.5134950417571789</v>
      </c>
      <c r="CM13" s="69">
        <v>6.0677991612808748</v>
      </c>
      <c r="CN13" s="69">
        <v>4.2386029945067838</v>
      </c>
      <c r="CO13" s="69">
        <v>4.1097544437240092</v>
      </c>
      <c r="CP13" s="69">
        <v>2.2851514247508682</v>
      </c>
      <c r="CQ13" s="69"/>
      <c r="CR13" s="69">
        <f t="shared" si="50"/>
        <v>-1.9534515697559156</v>
      </c>
      <c r="CS13" s="69">
        <f>'RD T1'!E273</f>
        <v>1.06292412179618</v>
      </c>
      <c r="CT13" s="69">
        <f t="shared" si="51"/>
        <v>-0.8905274479597356</v>
      </c>
    </row>
    <row r="14" spans="1:98" x14ac:dyDescent="0.2">
      <c r="A14" s="10" t="str">
        <f>name!D10</f>
        <v>31 Science, engineering and technology associate professionals</v>
      </c>
      <c r="B14" s="69">
        <v>2.2977539877659066</v>
      </c>
      <c r="C14" s="69">
        <v>3.4191977004660421</v>
      </c>
      <c r="D14" s="69">
        <v>3.6617092015634243</v>
      </c>
      <c r="E14" s="69">
        <v>4.8979745856852528</v>
      </c>
      <c r="F14" s="69">
        <v>8.2135450438758504</v>
      </c>
      <c r="G14" s="11"/>
      <c r="H14" s="69">
        <f t="shared" si="26"/>
        <v>4.5518358423124265</v>
      </c>
      <c r="I14" s="69">
        <f>'RD T1'!E42</f>
        <v>2.7006654069699088</v>
      </c>
      <c r="J14" s="69">
        <f t="shared" si="27"/>
        <v>7.2525012492823357</v>
      </c>
      <c r="L14" t="str">
        <f t="shared" si="28"/>
        <v>31 Science, engineering and technology associate professionals</v>
      </c>
      <c r="M14" s="69">
        <v>13.286744996950802</v>
      </c>
      <c r="N14" s="69">
        <v>19.236501036260925</v>
      </c>
      <c r="O14" s="69">
        <v>21.530684688092904</v>
      </c>
      <c r="P14" s="69">
        <v>27.18016307685205</v>
      </c>
      <c r="Q14" s="69">
        <v>40.909229821820759</v>
      </c>
      <c r="R14" s="11"/>
      <c r="S14" s="69">
        <f t="shared" si="29"/>
        <v>19.378545133727854</v>
      </c>
      <c r="T14" s="69">
        <f>'RD T1'!E71</f>
        <v>13.310749180663368</v>
      </c>
      <c r="U14" s="69">
        <f t="shared" si="30"/>
        <v>32.689294314391219</v>
      </c>
      <c r="W14" t="str">
        <f t="shared" si="31"/>
        <v>31 Science, engineering and technology associate professionals</v>
      </c>
      <c r="X14" s="69">
        <v>28.386268848053803</v>
      </c>
      <c r="Y14" s="69">
        <v>33.842698807682737</v>
      </c>
      <c r="Z14" s="69">
        <v>35.496260594463557</v>
      </c>
      <c r="AA14" s="69">
        <v>32.934558106282651</v>
      </c>
      <c r="AB14" s="69">
        <v>31.150729233356188</v>
      </c>
      <c r="AC14" s="69"/>
      <c r="AD14" s="69">
        <f t="shared" si="32"/>
        <v>-4.3455313611073692</v>
      </c>
      <c r="AE14" s="69">
        <f>'RD T1'!E100</f>
        <v>15.021465595492202</v>
      </c>
      <c r="AF14" s="69">
        <f t="shared" si="33"/>
        <v>10.675934234384833</v>
      </c>
      <c r="AH14" t="str">
        <f t="shared" si="34"/>
        <v>31 Science, engineering and technology associate professionals</v>
      </c>
      <c r="AI14" s="69">
        <v>4.1000508518615053</v>
      </c>
      <c r="AJ14" s="69">
        <v>5.228394953310878</v>
      </c>
      <c r="AK14" s="69">
        <v>5.8865763345506608</v>
      </c>
      <c r="AL14" s="69">
        <v>6.185283269115577</v>
      </c>
      <c r="AM14" s="69">
        <v>7.4798629088351065</v>
      </c>
      <c r="AN14" s="69"/>
      <c r="AO14" s="69">
        <f t="shared" si="35"/>
        <v>1.5932865742844458</v>
      </c>
      <c r="AP14" s="69">
        <f>'RD T1'!E129</f>
        <v>3.3218586728213686</v>
      </c>
      <c r="AQ14" s="69">
        <f t="shared" si="36"/>
        <v>4.9151452471058139</v>
      </c>
      <c r="AS14" t="str">
        <f t="shared" si="37"/>
        <v>31 Science, engineering and technology associate professionals</v>
      </c>
      <c r="AT14" s="69">
        <v>9.847862754015523</v>
      </c>
      <c r="AU14" s="69">
        <v>10.539145455875854</v>
      </c>
      <c r="AV14" s="69">
        <v>11.052285548086806</v>
      </c>
      <c r="AW14" s="69">
        <v>9.3825696231400215</v>
      </c>
      <c r="AX14" s="69">
        <v>8.2726681048196795</v>
      </c>
      <c r="AY14" s="69"/>
      <c r="AZ14" s="69">
        <f t="shared" si="38"/>
        <v>-2.7796174432671261</v>
      </c>
      <c r="BA14" s="69">
        <f>'RD T1'!E158</f>
        <v>3.7312314760551573</v>
      </c>
      <c r="BB14" s="69">
        <f t="shared" si="39"/>
        <v>0.95161403278803114</v>
      </c>
      <c r="BD14" t="str">
        <f t="shared" si="40"/>
        <v>31 Science, engineering and technology associate professionals</v>
      </c>
      <c r="BE14" s="69">
        <v>8.797408149824566</v>
      </c>
      <c r="BF14" s="69">
        <v>8.3605230805757245</v>
      </c>
      <c r="BG14" s="69">
        <v>9.5895965357482211</v>
      </c>
      <c r="BH14" s="69">
        <v>6.3133671233639133</v>
      </c>
      <c r="BI14" s="69">
        <v>3.7672979672570017</v>
      </c>
      <c r="BJ14" s="69"/>
      <c r="BK14" s="69">
        <f t="shared" si="41"/>
        <v>-5.8222985684912194</v>
      </c>
      <c r="BL14" s="69">
        <f>'RD T1'!E187</f>
        <v>1.9264905582190219</v>
      </c>
      <c r="BM14" s="69">
        <f t="shared" si="42"/>
        <v>-3.8958080102721975</v>
      </c>
      <c r="BO14" t="str">
        <f t="shared" si="43"/>
        <v>31 Science, engineering and technology associate professionals</v>
      </c>
      <c r="BP14" s="69">
        <v>6.9736928576516002</v>
      </c>
      <c r="BQ14" s="69">
        <v>8.8599895114529144</v>
      </c>
      <c r="BR14" s="69">
        <v>7.8937668420373042</v>
      </c>
      <c r="BS14" s="69">
        <v>7.3615344537686989</v>
      </c>
      <c r="BT14" s="69">
        <v>5.9151301130219505</v>
      </c>
      <c r="BU14" s="69"/>
      <c r="BV14" s="69">
        <f t="shared" si="44"/>
        <v>-1.9786367290153537</v>
      </c>
      <c r="BW14" s="69">
        <f>'RD T1'!E216</f>
        <v>2.3359749168405042</v>
      </c>
      <c r="BX14" s="69">
        <f t="shared" si="45"/>
        <v>0.35733818782515048</v>
      </c>
      <c r="BZ14" t="str">
        <f t="shared" si="46"/>
        <v>31 Science, engineering and technology associate professionals</v>
      </c>
      <c r="CA14" s="69">
        <v>6.5096347383540172</v>
      </c>
      <c r="CB14" s="69">
        <v>7.4715173200280178</v>
      </c>
      <c r="CC14" s="69">
        <v>7.6802460240256325</v>
      </c>
      <c r="CD14" s="69">
        <v>6.3932563336607773</v>
      </c>
      <c r="CE14" s="69">
        <v>3.4806108807239751</v>
      </c>
      <c r="CF14" s="69"/>
      <c r="CG14" s="69">
        <f t="shared" si="47"/>
        <v>-4.1996351433016574</v>
      </c>
      <c r="CH14" s="69">
        <f>'RD T1'!E245</f>
        <v>1.6280609468772702</v>
      </c>
      <c r="CI14" s="69">
        <f t="shared" si="48"/>
        <v>-2.571574196424387</v>
      </c>
      <c r="CK14" t="str">
        <f t="shared" si="49"/>
        <v>31 Science, engineering and technology associate professionals</v>
      </c>
      <c r="CL14" s="69">
        <v>1.8116014765936748</v>
      </c>
      <c r="CM14" s="69">
        <v>2.4608133931045018</v>
      </c>
      <c r="CN14" s="69">
        <v>2.0446341677560085</v>
      </c>
      <c r="CO14" s="69">
        <v>2.4665918491707362</v>
      </c>
      <c r="CP14" s="69">
        <v>3.1398600910343704</v>
      </c>
      <c r="CQ14" s="69"/>
      <c r="CR14" s="69">
        <f t="shared" si="50"/>
        <v>1.0952259232783619</v>
      </c>
      <c r="CS14" s="69">
        <f>'RD T1'!E274</f>
        <v>0.97484813374798995</v>
      </c>
      <c r="CT14" s="69">
        <f t="shared" si="51"/>
        <v>2.0700740570263516</v>
      </c>
    </row>
    <row r="15" spans="1:98" x14ac:dyDescent="0.2">
      <c r="A15" s="10" t="str">
        <f>name!D11</f>
        <v>32 Health and social care associate professionals</v>
      </c>
      <c r="B15" s="69">
        <v>0.58991371556336292</v>
      </c>
      <c r="C15" s="69">
        <v>0.82565302352930459</v>
      </c>
      <c r="D15" s="69">
        <v>0.86937079786331861</v>
      </c>
      <c r="E15" s="69">
        <v>1.8932180080417955</v>
      </c>
      <c r="F15" s="69">
        <v>3.660041150485887</v>
      </c>
      <c r="G15" s="11"/>
      <c r="H15" s="69">
        <f t="shared" si="26"/>
        <v>2.7906703526225685</v>
      </c>
      <c r="I15" s="69">
        <f>'RD T1'!E43</f>
        <v>1.4439795288788941</v>
      </c>
      <c r="J15" s="69">
        <f t="shared" si="27"/>
        <v>4.234649881501463</v>
      </c>
      <c r="L15" t="str">
        <f t="shared" si="28"/>
        <v>32 Health and social care associate professionals</v>
      </c>
      <c r="M15" s="69">
        <v>13.64401622284915</v>
      </c>
      <c r="N15" s="69">
        <v>18.846113900925115</v>
      </c>
      <c r="O15" s="69">
        <v>20.980124199336629</v>
      </c>
      <c r="P15" s="69">
        <v>44.198465813409804</v>
      </c>
      <c r="Q15" s="69">
        <v>77.319127881739249</v>
      </c>
      <c r="R15" s="11"/>
      <c r="S15" s="69">
        <f t="shared" si="29"/>
        <v>56.33900368240262</v>
      </c>
      <c r="T15" s="69">
        <f>'RD T1'!E72</f>
        <v>30.869656560561989</v>
      </c>
      <c r="U15" s="69">
        <f t="shared" si="30"/>
        <v>87.208660242964612</v>
      </c>
      <c r="W15" t="str">
        <f t="shared" si="31"/>
        <v>32 Health and social care associate professionals</v>
      </c>
      <c r="X15" s="69">
        <v>31.716828313984539</v>
      </c>
      <c r="Y15" s="69">
        <v>36.791419123977079</v>
      </c>
      <c r="Z15" s="69">
        <v>38.105889499909182</v>
      </c>
      <c r="AA15" s="69">
        <v>58.099699568716098</v>
      </c>
      <c r="AB15" s="69">
        <v>58.393820893016333</v>
      </c>
      <c r="AC15" s="69"/>
      <c r="AD15" s="69">
        <f t="shared" si="32"/>
        <v>20.287931393107151</v>
      </c>
      <c r="AE15" s="69">
        <f>'RD T1'!E101</f>
        <v>36.051978485719587</v>
      </c>
      <c r="AF15" s="69">
        <f t="shared" si="33"/>
        <v>56.339909878826738</v>
      </c>
      <c r="AH15" t="str">
        <f t="shared" si="34"/>
        <v>32 Health and social care associate professionals</v>
      </c>
      <c r="AI15" s="69">
        <v>21.399374212183776</v>
      </c>
      <c r="AJ15" s="69">
        <v>18.433208821554267</v>
      </c>
      <c r="AK15" s="69">
        <v>18.185658549145433</v>
      </c>
      <c r="AL15" s="69">
        <v>18.938073410772024</v>
      </c>
      <c r="AM15" s="69">
        <v>10.074899732832961</v>
      </c>
      <c r="AN15" s="69"/>
      <c r="AO15" s="69">
        <f t="shared" si="35"/>
        <v>-8.1107588163124724</v>
      </c>
      <c r="AP15" s="69">
        <f>'RD T1'!E130</f>
        <v>7.1150061994643163</v>
      </c>
      <c r="AQ15" s="69">
        <f t="shared" si="36"/>
        <v>-0.99575261684815608</v>
      </c>
      <c r="AS15" t="str">
        <f t="shared" si="37"/>
        <v>32 Health and social care associate professionals</v>
      </c>
      <c r="AT15" s="69">
        <v>4.6028165226606452</v>
      </c>
      <c r="AU15" s="69">
        <v>5.0756963867168032</v>
      </c>
      <c r="AV15" s="69">
        <v>5.7516603084930829</v>
      </c>
      <c r="AW15" s="69">
        <v>7.614982715040437</v>
      </c>
      <c r="AX15" s="69">
        <v>7.3492875254969636</v>
      </c>
      <c r="AY15" s="69"/>
      <c r="AZ15" s="69">
        <f t="shared" si="38"/>
        <v>1.5976272170038808</v>
      </c>
      <c r="BA15" s="69">
        <f>'RD T1'!E159</f>
        <v>4.3394995083191459</v>
      </c>
      <c r="BB15" s="69">
        <f t="shared" si="39"/>
        <v>5.9371267253230267</v>
      </c>
      <c r="BD15" t="str">
        <f t="shared" si="40"/>
        <v>32 Health and social care associate professionals</v>
      </c>
      <c r="BE15" s="69">
        <v>11.359422799472174</v>
      </c>
      <c r="BF15" s="69">
        <v>13.834210579399089</v>
      </c>
      <c r="BG15" s="69">
        <v>12.763426344678571</v>
      </c>
      <c r="BH15" s="69">
        <v>20.9180350759917</v>
      </c>
      <c r="BI15" s="69">
        <v>20.323959712023939</v>
      </c>
      <c r="BJ15" s="69"/>
      <c r="BK15" s="69">
        <f t="shared" si="41"/>
        <v>7.5605333673453679</v>
      </c>
      <c r="BL15" s="69">
        <f>'RD T1'!E188</f>
        <v>10.856044644037112</v>
      </c>
      <c r="BM15" s="69">
        <f t="shared" si="42"/>
        <v>18.41657801138248</v>
      </c>
      <c r="BO15" t="str">
        <f t="shared" si="43"/>
        <v>32 Health and social care associate professionals</v>
      </c>
      <c r="BP15" s="69">
        <v>8.0894892142977355</v>
      </c>
      <c r="BQ15" s="69">
        <v>9.3783057464930497</v>
      </c>
      <c r="BR15" s="69">
        <v>7.9811134299383708</v>
      </c>
      <c r="BS15" s="69">
        <v>12.092549848271796</v>
      </c>
      <c r="BT15" s="69">
        <v>8.3211403152593331</v>
      </c>
      <c r="BU15" s="69"/>
      <c r="BV15" s="69">
        <f t="shared" si="44"/>
        <v>0.34002688532096226</v>
      </c>
      <c r="BW15" s="69">
        <f>'RD T1'!E217</f>
        <v>4.8085011982300561</v>
      </c>
      <c r="BX15" s="69">
        <f t="shared" si="45"/>
        <v>5.1485280835510183</v>
      </c>
      <c r="BZ15" t="str">
        <f t="shared" si="46"/>
        <v>32 Health and social care associate professionals</v>
      </c>
      <c r="CA15" s="69">
        <v>4.550958507107624</v>
      </c>
      <c r="CB15" s="69">
        <v>4.3919809108019559</v>
      </c>
      <c r="CC15" s="69">
        <v>4.1897878648105396</v>
      </c>
      <c r="CD15" s="69">
        <v>6.0628081408226873</v>
      </c>
      <c r="CE15" s="69">
        <v>3.8757100990086655</v>
      </c>
      <c r="CF15" s="69"/>
      <c r="CG15" s="69">
        <f t="shared" si="47"/>
        <v>-0.31407776580187408</v>
      </c>
      <c r="CH15" s="69">
        <f>'RD T1'!E246</f>
        <v>2.016274428111128</v>
      </c>
      <c r="CI15" s="69">
        <f t="shared" si="48"/>
        <v>1.7021966623092539</v>
      </c>
      <c r="CK15" t="str">
        <f t="shared" si="49"/>
        <v>32 Health and social care associate professionals</v>
      </c>
      <c r="CL15" s="69">
        <v>0.80351119510032165</v>
      </c>
      <c r="CM15" s="69">
        <v>0.8799647838541157</v>
      </c>
      <c r="CN15" s="69">
        <v>0.65386447917125412</v>
      </c>
      <c r="CO15" s="69">
        <v>1.0995142089486434</v>
      </c>
      <c r="CP15" s="69">
        <v>1.0524174547051655</v>
      </c>
      <c r="CQ15" s="69"/>
      <c r="CR15" s="69">
        <f t="shared" si="50"/>
        <v>0.39855297553391134</v>
      </c>
      <c r="CS15" s="69">
        <f>'RD T1'!E275</f>
        <v>0.39740513235318031</v>
      </c>
      <c r="CT15" s="69">
        <f t="shared" si="51"/>
        <v>0.79595810788709165</v>
      </c>
    </row>
    <row r="16" spans="1:98" x14ac:dyDescent="0.2">
      <c r="A16" s="10" t="str">
        <f>name!D12</f>
        <v>33 Protective service occupations</v>
      </c>
      <c r="B16" s="69">
        <v>0.33184335193939063</v>
      </c>
      <c r="C16" s="69">
        <v>0.38240172616206042</v>
      </c>
      <c r="D16" s="69">
        <v>0.42514471429584511</v>
      </c>
      <c r="E16" s="69">
        <v>0.56514233393281632</v>
      </c>
      <c r="F16" s="69">
        <v>0.95007914121033543</v>
      </c>
      <c r="G16" s="11"/>
      <c r="H16" s="69">
        <f t="shared" si="26"/>
        <v>0.52493442691449033</v>
      </c>
      <c r="I16" s="69">
        <f>'RD T1'!E44</f>
        <v>0.22650844952498461</v>
      </c>
      <c r="J16" s="69">
        <f t="shared" si="27"/>
        <v>0.75144287643947494</v>
      </c>
      <c r="L16" t="str">
        <f t="shared" si="28"/>
        <v>33 Protective service occupations</v>
      </c>
      <c r="M16" s="69">
        <v>5.7957740093858066</v>
      </c>
      <c r="N16" s="69">
        <v>7.7710126907636949</v>
      </c>
      <c r="O16" s="69">
        <v>9.0530995063460171</v>
      </c>
      <c r="P16" s="69">
        <v>11.019055091089845</v>
      </c>
      <c r="Q16" s="69">
        <v>19.781711765630366</v>
      </c>
      <c r="R16" s="11"/>
      <c r="S16" s="69">
        <f t="shared" si="29"/>
        <v>10.728612259284349</v>
      </c>
      <c r="T16" s="69">
        <f>'RD T1'!E73</f>
        <v>4.3733463159437642</v>
      </c>
      <c r="U16" s="69">
        <f t="shared" si="30"/>
        <v>15.101958575228114</v>
      </c>
      <c r="W16" t="str">
        <f t="shared" si="31"/>
        <v>33 Protective service occupations</v>
      </c>
      <c r="X16" s="69">
        <v>19.935016305012994</v>
      </c>
      <c r="Y16" s="69">
        <v>22.622713789965388</v>
      </c>
      <c r="Z16" s="69">
        <v>25.334765357619446</v>
      </c>
      <c r="AA16" s="69">
        <v>21.953308535544561</v>
      </c>
      <c r="AB16" s="69">
        <v>24.718730778405877</v>
      </c>
      <c r="AC16" s="69"/>
      <c r="AD16" s="69">
        <f t="shared" si="32"/>
        <v>-0.61603457921356863</v>
      </c>
      <c r="AE16" s="69">
        <f>'RD T1'!E102</f>
        <v>9.6140708840807783</v>
      </c>
      <c r="AF16" s="69">
        <f t="shared" si="33"/>
        <v>8.9980363048672096</v>
      </c>
      <c r="AH16" t="str">
        <f t="shared" si="34"/>
        <v>33 Protective service occupations</v>
      </c>
      <c r="AI16" s="69">
        <v>5.1786431932028698</v>
      </c>
      <c r="AJ16" s="69">
        <v>5.7250281269925676</v>
      </c>
      <c r="AK16" s="69">
        <v>6.5819885988151201</v>
      </c>
      <c r="AL16" s="69">
        <v>5.8898517834077975</v>
      </c>
      <c r="AM16" s="69">
        <v>6.8192391882393393</v>
      </c>
      <c r="AN16" s="69"/>
      <c r="AO16" s="69">
        <f t="shared" si="35"/>
        <v>0.23725058942421917</v>
      </c>
      <c r="AP16" s="69">
        <f>'RD T1'!E131</f>
        <v>2.3526034757901853</v>
      </c>
      <c r="AQ16" s="69">
        <f t="shared" si="36"/>
        <v>2.5898540652144044</v>
      </c>
      <c r="AS16" t="str">
        <f t="shared" si="37"/>
        <v>33 Protective service occupations</v>
      </c>
      <c r="AT16" s="69">
        <v>4.8366886689667492</v>
      </c>
      <c r="AU16" s="69">
        <v>4.4614353910656046</v>
      </c>
      <c r="AV16" s="69">
        <v>4.8794871027097031</v>
      </c>
      <c r="AW16" s="69">
        <v>3.4827851557802827</v>
      </c>
      <c r="AX16" s="69">
        <v>3.0688631420945631</v>
      </c>
      <c r="AY16" s="69"/>
      <c r="AZ16" s="69">
        <f t="shared" si="38"/>
        <v>-1.81062396061514</v>
      </c>
      <c r="BA16" s="69">
        <f>'RD T1'!E160</f>
        <v>1.2318891439036779</v>
      </c>
      <c r="BB16" s="69">
        <f t="shared" si="39"/>
        <v>-0.5787348167114621</v>
      </c>
      <c r="BD16" t="str">
        <f t="shared" si="40"/>
        <v>33 Protective service occupations</v>
      </c>
      <c r="BE16" s="69">
        <v>10.564082013105505</v>
      </c>
      <c r="BF16" s="69">
        <v>8.9382196298185885</v>
      </c>
      <c r="BG16" s="69">
        <v>10.707839427999909</v>
      </c>
      <c r="BH16" s="69">
        <v>6.6947375604948167</v>
      </c>
      <c r="BI16" s="69">
        <v>3.8009666708696468</v>
      </c>
      <c r="BJ16" s="69"/>
      <c r="BK16" s="69">
        <f t="shared" si="41"/>
        <v>-6.9068727571302624</v>
      </c>
      <c r="BL16" s="69">
        <f>'RD T1'!E189</f>
        <v>1.4489596241213323</v>
      </c>
      <c r="BM16" s="69">
        <f t="shared" si="42"/>
        <v>-5.4579131330089297</v>
      </c>
      <c r="BO16" t="str">
        <f t="shared" si="43"/>
        <v>33 Protective service occupations</v>
      </c>
      <c r="BP16" s="69">
        <v>11.607690179953776</v>
      </c>
      <c r="BQ16" s="69">
        <v>12.898442381402527</v>
      </c>
      <c r="BR16" s="69">
        <v>10.866162165478958</v>
      </c>
      <c r="BS16" s="69">
        <v>7.7957375695871427</v>
      </c>
      <c r="BT16" s="69">
        <v>2.9093728257720231</v>
      </c>
      <c r="BU16" s="69"/>
      <c r="BV16" s="69">
        <f t="shared" si="44"/>
        <v>-7.9567893397069351</v>
      </c>
      <c r="BW16" s="69">
        <f>'RD T1'!E218</f>
        <v>1.4962278930157618</v>
      </c>
      <c r="BX16" s="69">
        <f t="shared" si="45"/>
        <v>-6.4605614466911732</v>
      </c>
      <c r="BZ16" t="str">
        <f t="shared" si="46"/>
        <v>33 Protective service occupations</v>
      </c>
      <c r="CA16" s="69">
        <v>7.753625851266543</v>
      </c>
      <c r="CB16" s="69">
        <v>7.7309055783166265</v>
      </c>
      <c r="CC16" s="69">
        <v>7.8806302554527266</v>
      </c>
      <c r="CD16" s="69">
        <v>5.938203942000956</v>
      </c>
      <c r="CE16" s="69">
        <v>5.5762523535602613</v>
      </c>
      <c r="CF16" s="69"/>
      <c r="CG16" s="69">
        <f t="shared" si="47"/>
        <v>-2.3043779018924653</v>
      </c>
      <c r="CH16" s="69">
        <f>'RD T1'!E247</f>
        <v>2.059054865169645</v>
      </c>
      <c r="CI16" s="69">
        <f t="shared" si="48"/>
        <v>-0.2453230367228203</v>
      </c>
      <c r="CK16" t="str">
        <f t="shared" si="49"/>
        <v>33 Protective service occupations</v>
      </c>
      <c r="CL16" s="69">
        <v>1.3227026815691143</v>
      </c>
      <c r="CM16" s="69">
        <v>1.0316209957211921</v>
      </c>
      <c r="CN16" s="69">
        <v>0.71087972759820006</v>
      </c>
      <c r="CO16" s="69">
        <v>0.40981022645385995</v>
      </c>
      <c r="CP16" s="69">
        <v>0.25187956084682445</v>
      </c>
      <c r="CQ16" s="69"/>
      <c r="CR16" s="69">
        <f t="shared" si="50"/>
        <v>-0.45900016675137562</v>
      </c>
      <c r="CS16" s="69">
        <f>'RD T1'!E276</f>
        <v>7.7719041470109301E-2</v>
      </c>
      <c r="CT16" s="69">
        <f t="shared" si="51"/>
        <v>-0.38128112528126634</v>
      </c>
    </row>
    <row r="17" spans="1:98" x14ac:dyDescent="0.2">
      <c r="A17" s="10" t="str">
        <f>name!D13</f>
        <v>34 Culture, media and sports occupations</v>
      </c>
      <c r="B17" s="69">
        <v>2.0293795535229648</v>
      </c>
      <c r="C17" s="69">
        <v>2.632587300647363</v>
      </c>
      <c r="D17" s="69">
        <v>2.9125198635428773</v>
      </c>
      <c r="E17" s="69">
        <v>3.7171892760780807</v>
      </c>
      <c r="F17" s="69">
        <v>5.5321517905686868</v>
      </c>
      <c r="G17" s="11"/>
      <c r="H17" s="69">
        <f t="shared" si="26"/>
        <v>2.6196319270258095</v>
      </c>
      <c r="I17" s="69">
        <f>'RD T1'!E45</f>
        <v>2.2395342078180382</v>
      </c>
      <c r="J17" s="69">
        <f t="shared" si="27"/>
        <v>4.8591661348438482</v>
      </c>
      <c r="L17" t="str">
        <f t="shared" si="28"/>
        <v>34 Culture, media and sports occupations</v>
      </c>
      <c r="M17" s="69">
        <v>46.990288728834201</v>
      </c>
      <c r="N17" s="69">
        <v>54.688354367983671</v>
      </c>
      <c r="O17" s="69">
        <v>70.181134359145602</v>
      </c>
      <c r="P17" s="69">
        <v>86.774296132919318</v>
      </c>
      <c r="Q17" s="69">
        <v>127.27263690618781</v>
      </c>
      <c r="R17" s="11"/>
      <c r="S17" s="69">
        <f t="shared" si="29"/>
        <v>57.091502547042211</v>
      </c>
      <c r="T17" s="69">
        <f>'RD T1'!E74</f>
        <v>49.199043579703257</v>
      </c>
      <c r="U17" s="69">
        <f t="shared" si="30"/>
        <v>106.29054612674547</v>
      </c>
      <c r="W17" t="str">
        <f t="shared" si="31"/>
        <v>34 Culture, media and sports occupations</v>
      </c>
      <c r="X17" s="69">
        <v>94.860579426291139</v>
      </c>
      <c r="Y17" s="69">
        <v>85.641422342456309</v>
      </c>
      <c r="Z17" s="69">
        <v>98.446260823681101</v>
      </c>
      <c r="AA17" s="69">
        <v>85.535901080749809</v>
      </c>
      <c r="AB17" s="69">
        <v>75.666616103424403</v>
      </c>
      <c r="AC17" s="69"/>
      <c r="AD17" s="69">
        <f t="shared" si="32"/>
        <v>-22.779644720256698</v>
      </c>
      <c r="AE17" s="69">
        <f>'RD T1'!E103</f>
        <v>39.801032884798829</v>
      </c>
      <c r="AF17" s="69">
        <f t="shared" si="33"/>
        <v>17.021388164542131</v>
      </c>
      <c r="AH17" t="str">
        <f t="shared" si="34"/>
        <v>34 Culture, media and sports occupations</v>
      </c>
      <c r="AI17" s="69">
        <v>13.751298667896686</v>
      </c>
      <c r="AJ17" s="69">
        <v>13.707921384437208</v>
      </c>
      <c r="AK17" s="69">
        <v>15.942753277480419</v>
      </c>
      <c r="AL17" s="69">
        <v>14.570958080091465</v>
      </c>
      <c r="AM17" s="69">
        <v>16.080331965960564</v>
      </c>
      <c r="AN17" s="69"/>
      <c r="AO17" s="69">
        <f t="shared" si="35"/>
        <v>0.13757868848014532</v>
      </c>
      <c r="AP17" s="69">
        <f>'RD T1'!E132</f>
        <v>7.5496418695280054</v>
      </c>
      <c r="AQ17" s="69">
        <f t="shared" si="36"/>
        <v>7.6872205580081507</v>
      </c>
      <c r="AS17" t="str">
        <f t="shared" si="37"/>
        <v>34 Culture, media and sports occupations</v>
      </c>
      <c r="AT17" s="69">
        <v>14.011507671269296</v>
      </c>
      <c r="AU17" s="69">
        <v>12.065058691991545</v>
      </c>
      <c r="AV17" s="69">
        <v>13.603706124112442</v>
      </c>
      <c r="AW17" s="69">
        <v>11.264197905347249</v>
      </c>
      <c r="AX17" s="69">
        <v>9.7823151477855568</v>
      </c>
      <c r="AY17" s="69"/>
      <c r="AZ17" s="69">
        <f t="shared" si="38"/>
        <v>-3.8213909763268852</v>
      </c>
      <c r="BA17" s="69">
        <f>'RD T1'!E161</f>
        <v>5.1196733462758628</v>
      </c>
      <c r="BB17" s="69">
        <f t="shared" si="39"/>
        <v>1.2982823699489776</v>
      </c>
      <c r="BD17" t="str">
        <f t="shared" si="40"/>
        <v>34 Culture, media and sports occupations</v>
      </c>
      <c r="BE17" s="69">
        <v>24.34385597033441</v>
      </c>
      <c r="BF17" s="69">
        <v>19.596179298033981</v>
      </c>
      <c r="BG17" s="69">
        <v>22.436835553741371</v>
      </c>
      <c r="BH17" s="69">
        <v>16.409699478485898</v>
      </c>
      <c r="BI17" s="69">
        <v>11.2599307539233</v>
      </c>
      <c r="BJ17" s="69"/>
      <c r="BK17" s="69">
        <f t="shared" si="41"/>
        <v>-11.176904799818072</v>
      </c>
      <c r="BL17" s="69">
        <f>'RD T1'!E190</f>
        <v>5.2664386309708551</v>
      </c>
      <c r="BM17" s="69">
        <f t="shared" si="42"/>
        <v>-5.9104661688472167</v>
      </c>
      <c r="BO17" t="str">
        <f t="shared" si="43"/>
        <v>34 Culture, media and sports occupations</v>
      </c>
      <c r="BP17" s="69">
        <v>12.19537780781288</v>
      </c>
      <c r="BQ17" s="69">
        <v>10.885632903851143</v>
      </c>
      <c r="BR17" s="69">
        <v>9.473576309579105</v>
      </c>
      <c r="BS17" s="69">
        <v>6.1767499063472524</v>
      </c>
      <c r="BT17" s="69">
        <v>2.3904204308049413</v>
      </c>
      <c r="BU17" s="69"/>
      <c r="BV17" s="69">
        <f t="shared" si="44"/>
        <v>-7.0831558787741642</v>
      </c>
      <c r="BW17" s="69">
        <f>'RD T1'!E219</f>
        <v>1.6063189167244274</v>
      </c>
      <c r="BX17" s="69">
        <f t="shared" si="45"/>
        <v>-5.4768369620497364</v>
      </c>
      <c r="BZ17" t="str">
        <f t="shared" si="46"/>
        <v>34 Culture, media and sports occupations</v>
      </c>
      <c r="CA17" s="69">
        <v>11.410459430745025</v>
      </c>
      <c r="CB17" s="69">
        <v>9.5390909716246313</v>
      </c>
      <c r="CC17" s="69">
        <v>9.6644550224655124</v>
      </c>
      <c r="CD17" s="69">
        <v>6.6019755477201922</v>
      </c>
      <c r="CE17" s="69">
        <v>3.7365955740775458</v>
      </c>
      <c r="CF17" s="69"/>
      <c r="CG17" s="69">
        <f t="shared" si="47"/>
        <v>-5.9278594483879665</v>
      </c>
      <c r="CH17" s="69">
        <f>'RD T1'!E248</f>
        <v>1.7972549289105271</v>
      </c>
      <c r="CI17" s="69">
        <f t="shared" si="48"/>
        <v>-4.1306045194774397</v>
      </c>
      <c r="CK17" t="str">
        <f t="shared" si="49"/>
        <v>34 Culture, media and sports occupations</v>
      </c>
      <c r="CL17" s="69">
        <v>3.9728082906716335</v>
      </c>
      <c r="CM17" s="69">
        <v>3.8711036399841081</v>
      </c>
      <c r="CN17" s="69">
        <v>2.6748783456766367</v>
      </c>
      <c r="CO17" s="69">
        <v>2.3666208405953668</v>
      </c>
      <c r="CP17" s="69">
        <v>1.4035486276321749</v>
      </c>
      <c r="CQ17" s="69"/>
      <c r="CR17" s="69">
        <f t="shared" si="50"/>
        <v>-1.2713297180444618</v>
      </c>
      <c r="CS17" s="69">
        <f>'RD T1'!E277</f>
        <v>0.58627649603108811</v>
      </c>
      <c r="CT17" s="69">
        <f t="shared" si="51"/>
        <v>-0.68505322201337371</v>
      </c>
    </row>
    <row r="18" spans="1:98" x14ac:dyDescent="0.2">
      <c r="A18" s="10" t="str">
        <f>name!D14</f>
        <v>35 Business and public service associate professionals</v>
      </c>
      <c r="B18" s="69">
        <v>8.7466583689965756</v>
      </c>
      <c r="C18" s="69">
        <v>11.965025430289463</v>
      </c>
      <c r="D18" s="69">
        <v>12.888094384457064</v>
      </c>
      <c r="E18" s="69">
        <v>19.006736574564172</v>
      </c>
      <c r="F18" s="69">
        <v>31.793706918410059</v>
      </c>
      <c r="G18" s="11"/>
      <c r="H18" s="69">
        <f t="shared" si="26"/>
        <v>18.905612533952997</v>
      </c>
      <c r="I18" s="69">
        <f>'RD T1'!E46</f>
        <v>10.603911492783032</v>
      </c>
      <c r="J18" s="69">
        <f t="shared" si="27"/>
        <v>29.509524026736031</v>
      </c>
      <c r="L18" t="str">
        <f t="shared" si="28"/>
        <v>35 Business and public service associate professionals</v>
      </c>
      <c r="M18" s="69">
        <v>95.701172259915182</v>
      </c>
      <c r="N18" s="69">
        <v>127.1487016372415</v>
      </c>
      <c r="O18" s="69">
        <v>136.92088746404951</v>
      </c>
      <c r="P18" s="69">
        <v>188.10539918261949</v>
      </c>
      <c r="Q18" s="69">
        <v>279.04957920953291</v>
      </c>
      <c r="R18" s="11"/>
      <c r="S18" s="69">
        <f t="shared" si="29"/>
        <v>142.12869174548339</v>
      </c>
      <c r="T18" s="69">
        <f>'RD T1'!E75</f>
        <v>102.76077063422576</v>
      </c>
      <c r="U18" s="69">
        <f t="shared" si="30"/>
        <v>244.88946237970916</v>
      </c>
      <c r="W18" t="str">
        <f t="shared" si="31"/>
        <v>35 Business and public service associate professionals</v>
      </c>
      <c r="X18" s="69">
        <v>168.72164181819622</v>
      </c>
      <c r="Y18" s="69">
        <v>174.85297012532354</v>
      </c>
      <c r="Z18" s="69">
        <v>176.47675955127127</v>
      </c>
      <c r="AA18" s="69">
        <v>165.31727943106202</v>
      </c>
      <c r="AB18" s="69">
        <v>139.35670595587231</v>
      </c>
      <c r="AC18" s="69"/>
      <c r="AD18" s="69">
        <f t="shared" si="32"/>
        <v>-37.120053595398957</v>
      </c>
      <c r="AE18" s="69">
        <f>'RD T1'!E104</f>
        <v>79.627478149401227</v>
      </c>
      <c r="AF18" s="69">
        <f t="shared" si="33"/>
        <v>42.50742455400227</v>
      </c>
      <c r="AH18" t="str">
        <f t="shared" si="34"/>
        <v>35 Business and public service associate professionals</v>
      </c>
      <c r="AI18" s="69">
        <v>38.081202482561586</v>
      </c>
      <c r="AJ18" s="69">
        <v>39.302510732868541</v>
      </c>
      <c r="AK18" s="69">
        <v>44.208027608611424</v>
      </c>
      <c r="AL18" s="69">
        <v>42.489377855590391</v>
      </c>
      <c r="AM18" s="69">
        <v>39.744904791592617</v>
      </c>
      <c r="AN18" s="69"/>
      <c r="AO18" s="69">
        <f t="shared" si="35"/>
        <v>-4.4631228170188066</v>
      </c>
      <c r="AP18" s="69">
        <f>'RD T1'!E133</f>
        <v>20.461322266211869</v>
      </c>
      <c r="AQ18" s="69">
        <f t="shared" si="36"/>
        <v>15.998199449193063</v>
      </c>
      <c r="AS18" t="str">
        <f t="shared" si="37"/>
        <v>35 Business and public service associate professionals</v>
      </c>
      <c r="AT18" s="69">
        <v>34.391860720756419</v>
      </c>
      <c r="AU18" s="69">
        <v>35.365461752148121</v>
      </c>
      <c r="AV18" s="69">
        <v>37.839396866581836</v>
      </c>
      <c r="AW18" s="69">
        <v>35.550073745413016</v>
      </c>
      <c r="AX18" s="69">
        <v>32.384421107207075</v>
      </c>
      <c r="AY18" s="69"/>
      <c r="AZ18" s="69">
        <f t="shared" si="38"/>
        <v>-5.4549757593747614</v>
      </c>
      <c r="BA18" s="69">
        <f>'RD T1'!E162</f>
        <v>16.786629360575471</v>
      </c>
      <c r="BB18" s="69">
        <f t="shared" si="39"/>
        <v>11.33165360120071</v>
      </c>
      <c r="BD18" t="str">
        <f t="shared" si="40"/>
        <v>35 Business and public service associate professionals</v>
      </c>
      <c r="BE18" s="69">
        <v>61.762849478276955</v>
      </c>
      <c r="BF18" s="69">
        <v>59.508961484264795</v>
      </c>
      <c r="BG18" s="69">
        <v>59.278559078920416</v>
      </c>
      <c r="BH18" s="69">
        <v>48.017766100137401</v>
      </c>
      <c r="BI18" s="69">
        <v>34.359712164102952</v>
      </c>
      <c r="BJ18" s="69"/>
      <c r="BK18" s="69">
        <f t="shared" si="41"/>
        <v>-24.918846914817465</v>
      </c>
      <c r="BL18" s="69">
        <f>'RD T1'!E191</f>
        <v>17.512353649854379</v>
      </c>
      <c r="BM18" s="69">
        <f t="shared" si="42"/>
        <v>-7.4064932649630855</v>
      </c>
      <c r="BO18" t="str">
        <f t="shared" si="43"/>
        <v>35 Business and public service associate professionals</v>
      </c>
      <c r="BP18" s="69">
        <v>50.95627330928523</v>
      </c>
      <c r="BQ18" s="69">
        <v>53.623378387333709</v>
      </c>
      <c r="BR18" s="69">
        <v>43.975188546249917</v>
      </c>
      <c r="BS18" s="69">
        <v>37.139906665373616</v>
      </c>
      <c r="BT18" s="69">
        <v>22.279048485657096</v>
      </c>
      <c r="BU18" s="69"/>
      <c r="BV18" s="69">
        <f t="shared" si="44"/>
        <v>-21.696140060592821</v>
      </c>
      <c r="BW18" s="69">
        <f>'RD T1'!E220</f>
        <v>10.999289868356907</v>
      </c>
      <c r="BX18" s="69">
        <f t="shared" si="45"/>
        <v>-10.696850192235914</v>
      </c>
      <c r="BZ18" t="str">
        <f t="shared" si="46"/>
        <v>35 Business and public service associate professionals</v>
      </c>
      <c r="CA18" s="69">
        <v>37.140524921784795</v>
      </c>
      <c r="CB18" s="69">
        <v>34.617556721282547</v>
      </c>
      <c r="CC18" s="69">
        <v>33.041724461245778</v>
      </c>
      <c r="CD18" s="69">
        <v>27.39216308513409</v>
      </c>
      <c r="CE18" s="69">
        <v>13.154160202225631</v>
      </c>
      <c r="CF18" s="69"/>
      <c r="CG18" s="69">
        <f t="shared" si="47"/>
        <v>-19.887564259020145</v>
      </c>
      <c r="CH18" s="69">
        <f>'RD T1'!E249</f>
        <v>7.047286562822153</v>
      </c>
      <c r="CI18" s="69">
        <f t="shared" si="48"/>
        <v>-12.840277696197992</v>
      </c>
      <c r="CK18" t="str">
        <f t="shared" si="49"/>
        <v>35 Business and public service associate professionals</v>
      </c>
      <c r="CL18" s="69">
        <v>8.5332166695403604</v>
      </c>
      <c r="CM18" s="69">
        <v>8.1653084155551063</v>
      </c>
      <c r="CN18" s="69">
        <v>5.6571542744843253</v>
      </c>
      <c r="CO18" s="69">
        <v>4.7282460039623579</v>
      </c>
      <c r="CP18" s="69">
        <v>3.3395088548784053</v>
      </c>
      <c r="CQ18" s="69"/>
      <c r="CR18" s="69">
        <f t="shared" si="50"/>
        <v>-2.31764541960592</v>
      </c>
      <c r="CS18" s="69">
        <f>'RD T1'!E278</f>
        <v>1.279399343340714</v>
      </c>
      <c r="CT18" s="69">
        <f t="shared" si="51"/>
        <v>-1.0382460762652059</v>
      </c>
    </row>
    <row r="19" spans="1:98" x14ac:dyDescent="0.2">
      <c r="A19" s="10" t="str">
        <f>name!D15</f>
        <v>41 Administrative occupations</v>
      </c>
      <c r="B19" s="69">
        <v>2.7506855792916465</v>
      </c>
      <c r="C19" s="69">
        <v>3.605940928269213</v>
      </c>
      <c r="D19" s="69">
        <v>4.2050157213903274</v>
      </c>
      <c r="E19" s="69">
        <v>6.6057471388179794</v>
      </c>
      <c r="F19" s="69">
        <v>12.094610016135896</v>
      </c>
      <c r="G19" s="11"/>
      <c r="H19" s="69">
        <f t="shared" si="26"/>
        <v>7.8895942947455682</v>
      </c>
      <c r="I19" s="69">
        <f>'RD T1'!E47</f>
        <v>4.3686376383077041</v>
      </c>
      <c r="J19" s="69">
        <f t="shared" si="27"/>
        <v>12.258231933053272</v>
      </c>
      <c r="L19" t="str">
        <f t="shared" si="28"/>
        <v>41 Administrative occupations</v>
      </c>
      <c r="M19" s="69">
        <v>36.038993251996544</v>
      </c>
      <c r="N19" s="69">
        <v>44.792836234131279</v>
      </c>
      <c r="O19" s="69">
        <v>52.609489367571641</v>
      </c>
      <c r="P19" s="69">
        <v>80.358466731486587</v>
      </c>
      <c r="Q19" s="69">
        <v>134.47781281217001</v>
      </c>
      <c r="R19" s="11"/>
      <c r="S19" s="69">
        <f t="shared" si="29"/>
        <v>81.868323444598374</v>
      </c>
      <c r="T19" s="69">
        <f>'RD T1'!E76</f>
        <v>51.693635030044106</v>
      </c>
      <c r="U19" s="69">
        <f t="shared" si="30"/>
        <v>133.56195847464249</v>
      </c>
      <c r="W19" t="str">
        <f t="shared" si="31"/>
        <v>41 Administrative occupations</v>
      </c>
      <c r="X19" s="69">
        <v>98.134661807567142</v>
      </c>
      <c r="Y19" s="69">
        <v>99.097315249839909</v>
      </c>
      <c r="Z19" s="69">
        <v>109.6877757295738</v>
      </c>
      <c r="AA19" s="69">
        <v>120.54728110618993</v>
      </c>
      <c r="AB19" s="69">
        <v>119.41120768226821</v>
      </c>
      <c r="AC19" s="69"/>
      <c r="AD19" s="69">
        <f t="shared" si="32"/>
        <v>9.723431952694412</v>
      </c>
      <c r="AE19" s="69">
        <f>'RD T1'!E105</f>
        <v>67.692406816682791</v>
      </c>
      <c r="AF19" s="69">
        <f t="shared" si="33"/>
        <v>77.415838769377203</v>
      </c>
      <c r="AH19" t="str">
        <f t="shared" si="34"/>
        <v>41 Administrative occupations</v>
      </c>
      <c r="AI19" s="69">
        <v>30.361374442294466</v>
      </c>
      <c r="AJ19" s="69">
        <v>30.389062794942411</v>
      </c>
      <c r="AK19" s="69">
        <v>34.521418348921642</v>
      </c>
      <c r="AL19" s="69">
        <v>35.9997659934673</v>
      </c>
      <c r="AM19" s="69">
        <v>35.075782840941216</v>
      </c>
      <c r="AN19" s="69"/>
      <c r="AO19" s="69">
        <f t="shared" si="35"/>
        <v>0.55436449201957316</v>
      </c>
      <c r="AP19" s="69">
        <f>'RD T1'!E134</f>
        <v>20.991701799883501</v>
      </c>
      <c r="AQ19" s="69">
        <f t="shared" si="36"/>
        <v>21.546066291903074</v>
      </c>
      <c r="AS19" t="str">
        <f t="shared" si="37"/>
        <v>41 Administrative occupations</v>
      </c>
      <c r="AT19" s="69">
        <v>31.616837704337247</v>
      </c>
      <c r="AU19" s="69">
        <v>31.264968884638353</v>
      </c>
      <c r="AV19" s="69">
        <v>34.624819076512082</v>
      </c>
      <c r="AW19" s="69">
        <v>34.397268962783457</v>
      </c>
      <c r="AX19" s="69">
        <v>32.618810454677444</v>
      </c>
      <c r="AY19" s="69"/>
      <c r="AZ19" s="69">
        <f t="shared" si="38"/>
        <v>-2.0060086218346385</v>
      </c>
      <c r="BA19" s="69">
        <f>'RD T1'!E163</f>
        <v>19.203331979381726</v>
      </c>
      <c r="BB19" s="69">
        <f t="shared" si="39"/>
        <v>17.197323357547088</v>
      </c>
      <c r="BD19" t="str">
        <f t="shared" si="40"/>
        <v>41 Administrative occupations</v>
      </c>
      <c r="BE19" s="69">
        <v>69.143015258043846</v>
      </c>
      <c r="BF19" s="69">
        <v>66.616565984568126</v>
      </c>
      <c r="BG19" s="69">
        <v>63.227064065187029</v>
      </c>
      <c r="BH19" s="69">
        <v>58.818021618454807</v>
      </c>
      <c r="BI19" s="69">
        <v>34.248725453128017</v>
      </c>
      <c r="BJ19" s="69"/>
      <c r="BK19" s="69">
        <f t="shared" si="41"/>
        <v>-28.978338612059012</v>
      </c>
      <c r="BL19" s="69">
        <f>'RD T1'!E192</f>
        <v>22.32625816266583</v>
      </c>
      <c r="BM19" s="69">
        <f t="shared" si="42"/>
        <v>-6.652080449393182</v>
      </c>
      <c r="BO19" t="str">
        <f t="shared" si="43"/>
        <v>41 Administrative occupations</v>
      </c>
      <c r="BP19" s="69">
        <v>69.545101530931831</v>
      </c>
      <c r="BQ19" s="69">
        <v>65.120473229194943</v>
      </c>
      <c r="BR19" s="69">
        <v>56.513068447745326</v>
      </c>
      <c r="BS19" s="69">
        <v>49.077842677147565</v>
      </c>
      <c r="BT19" s="69">
        <v>21.314828220230723</v>
      </c>
      <c r="BU19" s="69"/>
      <c r="BV19" s="69">
        <f t="shared" si="44"/>
        <v>-35.198240227514603</v>
      </c>
      <c r="BW19" s="69">
        <f>'RD T1'!E221</f>
        <v>14.506406970100253</v>
      </c>
      <c r="BX19" s="69">
        <f t="shared" si="45"/>
        <v>-20.691833257414352</v>
      </c>
      <c r="BZ19" t="str">
        <f t="shared" si="46"/>
        <v>41 Administrative occupations</v>
      </c>
      <c r="CA19" s="69">
        <v>49.756748273427142</v>
      </c>
      <c r="CB19" s="69">
        <v>40.662233411280766</v>
      </c>
      <c r="CC19" s="69">
        <v>40.107858789816262</v>
      </c>
      <c r="CD19" s="69">
        <v>22.447325474036646</v>
      </c>
      <c r="CE19" s="69">
        <v>5.0644879166591563</v>
      </c>
      <c r="CF19" s="69"/>
      <c r="CG19" s="69">
        <f t="shared" si="47"/>
        <v>-35.043370873157109</v>
      </c>
      <c r="CH19" s="69">
        <f>'RD T1'!E250</f>
        <v>6.2145164792009941</v>
      </c>
      <c r="CI19" s="69">
        <f t="shared" si="48"/>
        <v>-28.828854393956114</v>
      </c>
      <c r="CK19" t="str">
        <f t="shared" si="49"/>
        <v>41 Administrative occupations</v>
      </c>
      <c r="CL19" s="69">
        <v>13.245602182789664</v>
      </c>
      <c r="CM19" s="69">
        <v>10.783591867567267</v>
      </c>
      <c r="CN19" s="69">
        <v>7.5390408472514876</v>
      </c>
      <c r="CO19" s="69">
        <v>5.946180187238757</v>
      </c>
      <c r="CP19" s="69">
        <v>3.0193390542631748</v>
      </c>
      <c r="CQ19" s="69"/>
      <c r="CR19" s="69">
        <f t="shared" si="50"/>
        <v>-4.5197017929883128</v>
      </c>
      <c r="CS19" s="69">
        <f>'RD T1'!E279</f>
        <v>1.4712105345564468</v>
      </c>
      <c r="CT19" s="69">
        <f t="shared" si="51"/>
        <v>-3.048491258431866</v>
      </c>
    </row>
    <row r="20" spans="1:98" x14ac:dyDescent="0.2">
      <c r="A20" s="10" t="str">
        <f>name!D16</f>
        <v>42 Secretarial and related occupations</v>
      </c>
      <c r="B20" s="69">
        <v>0.30548565578591796</v>
      </c>
      <c r="C20" s="69">
        <v>0.43833175850493217</v>
      </c>
      <c r="D20" s="69">
        <v>0.44446266407864621</v>
      </c>
      <c r="E20" s="69">
        <v>0.7839338642483985</v>
      </c>
      <c r="F20" s="69">
        <v>1.632451307373453</v>
      </c>
      <c r="G20" s="11"/>
      <c r="H20" s="69">
        <f t="shared" si="26"/>
        <v>1.1879886432948068</v>
      </c>
      <c r="I20" s="69">
        <f>'RD T1'!E48</f>
        <v>0.72349439942594995</v>
      </c>
      <c r="J20" s="69">
        <f t="shared" si="27"/>
        <v>1.9114830427207568</v>
      </c>
      <c r="L20" t="str">
        <f t="shared" si="28"/>
        <v>42 Secretarial and related occupations</v>
      </c>
      <c r="M20" s="69">
        <v>5.9150362566581718</v>
      </c>
      <c r="N20" s="69">
        <v>7.2542040038293125</v>
      </c>
      <c r="O20" s="69">
        <v>7.9024054503499563</v>
      </c>
      <c r="P20" s="69">
        <v>12.301421827948463</v>
      </c>
      <c r="Q20" s="69">
        <v>18.006644389945233</v>
      </c>
      <c r="R20" s="11"/>
      <c r="S20" s="69">
        <f t="shared" si="29"/>
        <v>10.104238939595277</v>
      </c>
      <c r="T20" s="69">
        <f>'RD T1'!E77</f>
        <v>8.1772271828499026</v>
      </c>
      <c r="U20" s="69">
        <f t="shared" si="30"/>
        <v>18.281466122445181</v>
      </c>
      <c r="W20" t="str">
        <f t="shared" si="31"/>
        <v>42 Secretarial and related occupations</v>
      </c>
      <c r="X20" s="69">
        <v>19.085811604902364</v>
      </c>
      <c r="Y20" s="69">
        <v>19.110082520720173</v>
      </c>
      <c r="Z20" s="69">
        <v>20.205538728333572</v>
      </c>
      <c r="AA20" s="69">
        <v>24.603856845238631</v>
      </c>
      <c r="AB20" s="69">
        <v>29.080520908218716</v>
      </c>
      <c r="AC20" s="69"/>
      <c r="AD20" s="69">
        <f t="shared" si="32"/>
        <v>8.8749821798851443</v>
      </c>
      <c r="AE20" s="69">
        <f>'RD T1'!E106</f>
        <v>16.183270247301003</v>
      </c>
      <c r="AF20" s="69">
        <f t="shared" si="33"/>
        <v>25.058252427186147</v>
      </c>
      <c r="AH20" t="str">
        <f t="shared" si="34"/>
        <v>42 Secretarial and related occupations</v>
      </c>
      <c r="AI20" s="69">
        <v>8.044173747226802</v>
      </c>
      <c r="AJ20" s="69">
        <v>7.9580047747517177</v>
      </c>
      <c r="AK20" s="69">
        <v>8.9945385908250799</v>
      </c>
      <c r="AL20" s="69">
        <v>9.8926183684089395</v>
      </c>
      <c r="AM20" s="69">
        <v>10.183490532247596</v>
      </c>
      <c r="AN20" s="69"/>
      <c r="AO20" s="69">
        <f t="shared" si="35"/>
        <v>1.1889519414225163</v>
      </c>
      <c r="AP20" s="69">
        <f>'RD T1'!E135</f>
        <v>6.0859355685793357</v>
      </c>
      <c r="AQ20" s="69">
        <f t="shared" si="36"/>
        <v>7.274887510001852</v>
      </c>
      <c r="AS20" t="str">
        <f t="shared" si="37"/>
        <v>42 Secretarial and related occupations</v>
      </c>
      <c r="AT20" s="69">
        <v>6.1622947346393673</v>
      </c>
      <c r="AU20" s="69">
        <v>5.5787710844776957</v>
      </c>
      <c r="AV20" s="69">
        <v>5.8839440739113806</v>
      </c>
      <c r="AW20" s="69">
        <v>6.0216825896485435</v>
      </c>
      <c r="AX20" s="69">
        <v>4.3799712375202411</v>
      </c>
      <c r="AY20" s="69"/>
      <c r="AZ20" s="69">
        <f t="shared" si="38"/>
        <v>-1.5039728363911395</v>
      </c>
      <c r="BA20" s="69">
        <f>'RD T1'!E164</f>
        <v>3.2420314531809367</v>
      </c>
      <c r="BB20" s="69">
        <f t="shared" si="39"/>
        <v>1.7380586167897971</v>
      </c>
      <c r="BD20" t="str">
        <f t="shared" si="40"/>
        <v>42 Secretarial and related occupations</v>
      </c>
      <c r="BE20" s="69">
        <v>15.555958813315639</v>
      </c>
      <c r="BF20" s="69">
        <v>14.172795588892804</v>
      </c>
      <c r="BG20" s="69">
        <v>11.605578719698435</v>
      </c>
      <c r="BH20" s="69">
        <v>8.5846554464628273</v>
      </c>
      <c r="BI20" s="69">
        <v>1.0145222769550457</v>
      </c>
      <c r="BJ20" s="69"/>
      <c r="BK20" s="69">
        <f t="shared" si="41"/>
        <v>-10.59105644274339</v>
      </c>
      <c r="BL20" s="69">
        <f>'RD T1'!E193</f>
        <v>2.5654819958786965</v>
      </c>
      <c r="BM20" s="69">
        <f t="shared" si="42"/>
        <v>-8.0255744468646935</v>
      </c>
      <c r="BO20" t="str">
        <f t="shared" si="43"/>
        <v>42 Secretarial and related occupations</v>
      </c>
      <c r="BP20" s="69">
        <v>18.810625437909724</v>
      </c>
      <c r="BQ20" s="69">
        <v>15.095323542677967</v>
      </c>
      <c r="BR20" s="69">
        <v>12.075106565986543</v>
      </c>
      <c r="BS20" s="69">
        <v>6.4710892426531563</v>
      </c>
      <c r="BT20" s="69">
        <v>0.45966138132586148</v>
      </c>
      <c r="BU20" s="69"/>
      <c r="BV20" s="69">
        <f t="shared" si="44"/>
        <v>-11.615445184660681</v>
      </c>
      <c r="BW20" s="69">
        <f>'RD T1'!E222</f>
        <v>1.8351510597373719</v>
      </c>
      <c r="BX20" s="69">
        <f t="shared" si="45"/>
        <v>-9.7802941249233086</v>
      </c>
      <c r="BZ20" t="str">
        <f t="shared" si="46"/>
        <v>42 Secretarial and related occupations</v>
      </c>
      <c r="CA20" s="69">
        <v>22.305004526021971</v>
      </c>
      <c r="CB20" s="69">
        <v>18.2061434701614</v>
      </c>
      <c r="CC20" s="69">
        <v>17.508589359208965</v>
      </c>
      <c r="CD20" s="69">
        <v>6.2825647059405441</v>
      </c>
      <c r="CE20" s="69">
        <v>0.72575634372202757</v>
      </c>
      <c r="CF20" s="69"/>
      <c r="CG20" s="69">
        <f t="shared" si="47"/>
        <v>-16.782833015486936</v>
      </c>
      <c r="CH20" s="69">
        <f>'RD T1'!E251</f>
        <v>2.426599137376543</v>
      </c>
      <c r="CI20" s="69">
        <f t="shared" si="48"/>
        <v>-14.356233878110393</v>
      </c>
      <c r="CK20" t="str">
        <f t="shared" si="49"/>
        <v>42 Secretarial and related occupations</v>
      </c>
      <c r="CL20" s="69">
        <v>5.8065430221374346</v>
      </c>
      <c r="CM20" s="69">
        <v>5.4615311893623666</v>
      </c>
      <c r="CN20" s="69">
        <v>3.9996964934193002</v>
      </c>
      <c r="CO20" s="69">
        <v>3.9612239439722918</v>
      </c>
      <c r="CP20" s="69">
        <v>2.1143354373653982</v>
      </c>
      <c r="CQ20" s="69"/>
      <c r="CR20" s="69">
        <f t="shared" si="50"/>
        <v>-1.885361056053902</v>
      </c>
      <c r="CS20" s="69">
        <f>'RD T1'!E280</f>
        <v>1.283066541234033</v>
      </c>
      <c r="CT20" s="69">
        <f t="shared" si="51"/>
        <v>-0.60229451481986906</v>
      </c>
    </row>
    <row r="21" spans="1:98" x14ac:dyDescent="0.2">
      <c r="A21" s="10" t="str">
        <f>name!D17</f>
        <v>51 Skilled agricultural and related trades</v>
      </c>
      <c r="B21" s="69">
        <v>0.10035097233258457</v>
      </c>
      <c r="C21" s="69">
        <v>0.14248455072051031</v>
      </c>
      <c r="D21" s="69">
        <v>0.12391001751158018</v>
      </c>
      <c r="E21" s="69">
        <v>0.16814231628727355</v>
      </c>
      <c r="F21" s="69">
        <v>0.30067115714167575</v>
      </c>
      <c r="G21" s="11"/>
      <c r="H21" s="69">
        <f t="shared" si="26"/>
        <v>0.17676113963009557</v>
      </c>
      <c r="I21" s="69">
        <f>'RD T1'!E49</f>
        <v>0.1588177441163513</v>
      </c>
      <c r="J21" s="69">
        <f t="shared" si="27"/>
        <v>0.33557888374644684</v>
      </c>
      <c r="L21" t="str">
        <f t="shared" si="28"/>
        <v>51 Skilled agricultural and related trades</v>
      </c>
      <c r="M21" s="69">
        <v>0.8821462757996209</v>
      </c>
      <c r="N21" s="69">
        <v>1.2115561954349252</v>
      </c>
      <c r="O21" s="69">
        <v>1.0872909544460525</v>
      </c>
      <c r="P21" s="69">
        <v>1.5572293597919509</v>
      </c>
      <c r="Q21" s="69">
        <v>2.7896089982880161</v>
      </c>
      <c r="R21" s="11"/>
      <c r="S21" s="69">
        <f t="shared" si="29"/>
        <v>1.7023180438419636</v>
      </c>
      <c r="T21" s="69">
        <f>'RD T1'!E78</f>
        <v>1.4265939316280858</v>
      </c>
      <c r="U21" s="69">
        <f t="shared" si="30"/>
        <v>3.1289119754700492</v>
      </c>
      <c r="W21" t="str">
        <f t="shared" si="31"/>
        <v>51 Skilled agricultural and related trades</v>
      </c>
      <c r="X21" s="69">
        <v>3.8892065838644823</v>
      </c>
      <c r="Y21" s="69">
        <v>3.9724252686626085</v>
      </c>
      <c r="Z21" s="69">
        <v>5.3994649678926407</v>
      </c>
      <c r="AA21" s="69">
        <v>6.0203960154531106</v>
      </c>
      <c r="AB21" s="69">
        <v>8.4634824743364678</v>
      </c>
      <c r="AC21" s="69"/>
      <c r="AD21" s="69">
        <f t="shared" si="32"/>
        <v>3.0640175064438271</v>
      </c>
      <c r="AE21" s="69">
        <f>'RD T1'!E107</f>
        <v>5.2986712779478573</v>
      </c>
      <c r="AF21" s="69">
        <f t="shared" si="33"/>
        <v>8.3626887843916844</v>
      </c>
      <c r="AH21" t="str">
        <f t="shared" si="34"/>
        <v>51 Skilled agricultural and related trades</v>
      </c>
      <c r="AI21" s="69">
        <v>2.4404371419087916</v>
      </c>
      <c r="AJ21" s="69">
        <v>2.6734081855726113</v>
      </c>
      <c r="AK21" s="69">
        <v>2.7191058699430042</v>
      </c>
      <c r="AL21" s="69">
        <v>2.9821444249199667</v>
      </c>
      <c r="AM21" s="69">
        <v>3.6713481086632456</v>
      </c>
      <c r="AN21" s="69"/>
      <c r="AO21" s="69">
        <f t="shared" si="35"/>
        <v>0.95224223872024139</v>
      </c>
      <c r="AP21" s="69">
        <f>'RD T1'!E136</f>
        <v>2.6264788990506003</v>
      </c>
      <c r="AQ21" s="69">
        <f t="shared" si="36"/>
        <v>3.5787211377708417</v>
      </c>
      <c r="AS21" t="str">
        <f t="shared" si="37"/>
        <v>51 Skilled agricultural and related trades</v>
      </c>
      <c r="AT21" s="69">
        <v>2.6482447035686851</v>
      </c>
      <c r="AU21" s="69">
        <v>2.7776041151694453</v>
      </c>
      <c r="AV21" s="69">
        <v>2.8617558790456434</v>
      </c>
      <c r="AW21" s="69">
        <v>3.1615477123778541</v>
      </c>
      <c r="AX21" s="69">
        <v>4.3488125630142331</v>
      </c>
      <c r="AY21" s="69"/>
      <c r="AZ21" s="69">
        <f t="shared" si="38"/>
        <v>1.4870566839685897</v>
      </c>
      <c r="BA21" s="69">
        <f>'RD T1'!E165</f>
        <v>2.663421864617336</v>
      </c>
      <c r="BB21" s="69">
        <f t="shared" si="39"/>
        <v>4.1504785485859257</v>
      </c>
      <c r="BD21" t="str">
        <f t="shared" si="40"/>
        <v>51 Skilled agricultural and related trades</v>
      </c>
      <c r="BE21" s="69">
        <v>2.8161014357697591</v>
      </c>
      <c r="BF21" s="69">
        <v>2.5829672334659701</v>
      </c>
      <c r="BG21" s="69">
        <v>2.5472060931591063</v>
      </c>
      <c r="BH21" s="69">
        <v>1.9746518026974791</v>
      </c>
      <c r="BI21" s="69">
        <v>1.5125609428600402</v>
      </c>
      <c r="BJ21" s="69"/>
      <c r="BK21" s="69">
        <f t="shared" si="41"/>
        <v>-1.0346451502990661</v>
      </c>
      <c r="BL21" s="69">
        <f>'RD T1'!E194</f>
        <v>1.0127808992680956</v>
      </c>
      <c r="BM21" s="69">
        <f t="shared" si="42"/>
        <v>-2.1864251030970561E-2</v>
      </c>
      <c r="BO21" t="str">
        <f t="shared" si="43"/>
        <v>51 Skilled agricultural and related trades</v>
      </c>
      <c r="BP21" s="69">
        <v>4.7923187119346133</v>
      </c>
      <c r="BQ21" s="69">
        <v>5.4584210119662488</v>
      </c>
      <c r="BR21" s="69">
        <v>4.330571298715113</v>
      </c>
      <c r="BS21" s="69">
        <v>4.6458361946509754</v>
      </c>
      <c r="BT21" s="69">
        <v>4.2638652187512145</v>
      </c>
      <c r="BU21" s="69"/>
      <c r="BV21" s="69">
        <f t="shared" si="44"/>
        <v>-6.6706079963898546E-2</v>
      </c>
      <c r="BW21" s="69">
        <f>'RD T1'!E223</f>
        <v>2.4056968381045212</v>
      </c>
      <c r="BX21" s="69">
        <f t="shared" si="45"/>
        <v>2.3389907581406226</v>
      </c>
      <c r="BZ21" t="str">
        <f t="shared" si="46"/>
        <v>51 Skilled agricultural and related trades</v>
      </c>
      <c r="CA21" s="69">
        <v>5.0696031684057452</v>
      </c>
      <c r="CB21" s="69">
        <v>4.8374940521100163</v>
      </c>
      <c r="CC21" s="69">
        <v>4.47587223892348</v>
      </c>
      <c r="CD21" s="69">
        <v>4.4725699969249018</v>
      </c>
      <c r="CE21" s="69">
        <v>5.5949952274203358</v>
      </c>
      <c r="CF21" s="69"/>
      <c r="CG21" s="69">
        <f t="shared" si="47"/>
        <v>1.1191229884968559</v>
      </c>
      <c r="CH21" s="69">
        <f>'RD T1'!E252</f>
        <v>2.202346757731005</v>
      </c>
      <c r="CI21" s="69">
        <f t="shared" si="48"/>
        <v>3.3214697462278608</v>
      </c>
      <c r="CK21" t="str">
        <f t="shared" si="49"/>
        <v>51 Skilled agricultural and related trades</v>
      </c>
      <c r="CL21" s="69">
        <v>3.6661043095021659</v>
      </c>
      <c r="CM21" s="69">
        <v>2.8175518194791889</v>
      </c>
      <c r="CN21" s="69">
        <v>1.7552236978790812</v>
      </c>
      <c r="CO21" s="69">
        <v>1.4751720842942624</v>
      </c>
      <c r="CP21" s="69">
        <v>0.55665702965591557</v>
      </c>
      <c r="CQ21" s="69"/>
      <c r="CR21" s="69">
        <f t="shared" si="50"/>
        <v>-1.1985666682231657</v>
      </c>
      <c r="CS21" s="69">
        <f>'RD T1'!E281</f>
        <v>0.44273657763451535</v>
      </c>
      <c r="CT21" s="69">
        <f t="shared" si="51"/>
        <v>-0.75583009058865036</v>
      </c>
    </row>
    <row r="22" spans="1:98" x14ac:dyDescent="0.2">
      <c r="A22" s="10" t="str">
        <f>name!D18</f>
        <v>52 Skilled metal, electrical and electronic trades</v>
      </c>
      <c r="B22" s="69">
        <v>0.30712276015896894</v>
      </c>
      <c r="C22" s="69">
        <v>0.4465594429918705</v>
      </c>
      <c r="D22" s="69">
        <v>0.4962139806035884</v>
      </c>
      <c r="E22" s="69">
        <v>0.72081415095060108</v>
      </c>
      <c r="F22" s="69">
        <v>1.3294034423590215</v>
      </c>
      <c r="G22" s="11"/>
      <c r="H22" s="69">
        <f t="shared" si="26"/>
        <v>0.83318946175543318</v>
      </c>
      <c r="I22" s="69">
        <f>'RD T1'!E50</f>
        <v>0.41920303846766777</v>
      </c>
      <c r="J22" s="69">
        <f t="shared" si="27"/>
        <v>1.2523925002231009</v>
      </c>
      <c r="L22" t="str">
        <f t="shared" si="28"/>
        <v>52 Skilled metal, electrical and electronic trades</v>
      </c>
      <c r="M22" s="69">
        <v>4.5904764069396649</v>
      </c>
      <c r="N22" s="69">
        <v>6.4464829703025419</v>
      </c>
      <c r="O22" s="69">
        <v>6.1821897751062291</v>
      </c>
      <c r="P22" s="69">
        <v>10.784296300373365</v>
      </c>
      <c r="Q22" s="69">
        <v>20.258271858415387</v>
      </c>
      <c r="R22" s="11"/>
      <c r="S22" s="69">
        <f t="shared" si="29"/>
        <v>14.076082083309158</v>
      </c>
      <c r="T22" s="69">
        <f>'RD T1'!E79</f>
        <v>6.3060468902545948</v>
      </c>
      <c r="U22" s="69">
        <f t="shared" si="30"/>
        <v>20.382128973563752</v>
      </c>
      <c r="W22" t="str">
        <f t="shared" si="31"/>
        <v>52 Skilled metal, electrical and electronic trades</v>
      </c>
      <c r="X22" s="69">
        <v>12.104626469603541</v>
      </c>
      <c r="Y22" s="69">
        <v>13.100012668914269</v>
      </c>
      <c r="Z22" s="69">
        <v>11.31817408492233</v>
      </c>
      <c r="AA22" s="69">
        <v>13.206354921542149</v>
      </c>
      <c r="AB22" s="69">
        <v>15.833720857911473</v>
      </c>
      <c r="AC22" s="69"/>
      <c r="AD22" s="69">
        <f t="shared" si="32"/>
        <v>4.5155467729891434</v>
      </c>
      <c r="AE22" s="69">
        <f>'RD T1'!E108</f>
        <v>7.0319787761423838</v>
      </c>
      <c r="AF22" s="69">
        <f t="shared" si="33"/>
        <v>11.547525549131528</v>
      </c>
      <c r="AH22" t="str">
        <f t="shared" si="34"/>
        <v>52 Skilled metal, electrical and electronic trades</v>
      </c>
      <c r="AI22" s="69">
        <v>3.6557289389160474</v>
      </c>
      <c r="AJ22" s="69">
        <v>4.1780051058339929</v>
      </c>
      <c r="AK22" s="69">
        <v>4.0071763374944114</v>
      </c>
      <c r="AL22" s="69">
        <v>4.9277547814523155</v>
      </c>
      <c r="AM22" s="69">
        <v>6.9197387245238815</v>
      </c>
      <c r="AN22" s="69"/>
      <c r="AO22" s="69">
        <f t="shared" si="35"/>
        <v>2.9125623870294701</v>
      </c>
      <c r="AP22" s="69">
        <f>'RD T1'!E137</f>
        <v>2.6935064074932313</v>
      </c>
      <c r="AQ22" s="69">
        <f t="shared" si="36"/>
        <v>5.6060687945227015</v>
      </c>
      <c r="AS22" t="str">
        <f t="shared" si="37"/>
        <v>52 Skilled metal, electrical and electronic trades</v>
      </c>
      <c r="AT22" s="69">
        <v>14.269293003231066</v>
      </c>
      <c r="AU22" s="69">
        <v>15.360319685279523</v>
      </c>
      <c r="AV22" s="69">
        <v>14.033358061234175</v>
      </c>
      <c r="AW22" s="69">
        <v>15.915147964626259</v>
      </c>
      <c r="AX22" s="69">
        <v>20.887951190846756</v>
      </c>
      <c r="AY22" s="69"/>
      <c r="AZ22" s="69">
        <f t="shared" si="38"/>
        <v>6.8545931296125815</v>
      </c>
      <c r="BA22" s="69">
        <f>'RD T1'!E166</f>
        <v>8.2026658340683039</v>
      </c>
      <c r="BB22" s="69">
        <f t="shared" si="39"/>
        <v>15.057258963680885</v>
      </c>
      <c r="BD22" t="str">
        <f t="shared" si="40"/>
        <v>52 Skilled metal, electrical and electronic trades</v>
      </c>
      <c r="BE22" s="69">
        <v>38.628827234845879</v>
      </c>
      <c r="BF22" s="69">
        <v>35.483352410673014</v>
      </c>
      <c r="BG22" s="69">
        <v>37.155574425145332</v>
      </c>
      <c r="BH22" s="69">
        <v>31.548961376589602</v>
      </c>
      <c r="BI22" s="69">
        <v>24.383766926664055</v>
      </c>
      <c r="BJ22" s="69"/>
      <c r="BK22" s="69">
        <f t="shared" si="41"/>
        <v>-12.771807498481277</v>
      </c>
      <c r="BL22" s="69">
        <f>'RD T1'!E195</f>
        <v>9.7997490370413729</v>
      </c>
      <c r="BM22" s="69">
        <f t="shared" si="42"/>
        <v>-2.9720584614399037</v>
      </c>
      <c r="BO22" t="str">
        <f t="shared" si="43"/>
        <v>52 Skilled metal, electrical and electronic trades</v>
      </c>
      <c r="BP22" s="69">
        <v>24.96009453515585</v>
      </c>
      <c r="BQ22" s="69">
        <v>29.303650990987862</v>
      </c>
      <c r="BR22" s="69">
        <v>21.205785360567571</v>
      </c>
      <c r="BS22" s="69">
        <v>21.731896621609035</v>
      </c>
      <c r="BT22" s="69">
        <v>14.070967011518423</v>
      </c>
      <c r="BU22" s="69"/>
      <c r="BV22" s="69">
        <f t="shared" si="44"/>
        <v>-7.1348183490491479</v>
      </c>
      <c r="BW22" s="69">
        <f>'RD T1'!E224</f>
        <v>6.1401759218507159</v>
      </c>
      <c r="BX22" s="69">
        <f t="shared" si="45"/>
        <v>-0.99464242719843199</v>
      </c>
      <c r="BZ22" t="str">
        <f t="shared" si="46"/>
        <v>52 Skilled metal, electrical and electronic trades</v>
      </c>
      <c r="CA22" s="69">
        <v>14.535570165682692</v>
      </c>
      <c r="CB22" s="69">
        <v>14.86727619423103</v>
      </c>
      <c r="CC22" s="69">
        <v>11.969618310823426</v>
      </c>
      <c r="CD22" s="69">
        <v>12.044367509294505</v>
      </c>
      <c r="CE22" s="69">
        <v>5.7230759045536708</v>
      </c>
      <c r="CF22" s="69"/>
      <c r="CG22" s="69">
        <f t="shared" si="47"/>
        <v>-6.2465424062697554</v>
      </c>
      <c r="CH22" s="69">
        <f>'RD T1'!E253</f>
        <v>2.9816146837195951</v>
      </c>
      <c r="CI22" s="69">
        <f t="shared" si="48"/>
        <v>-3.2649277225501603</v>
      </c>
      <c r="CK22" t="str">
        <f t="shared" si="49"/>
        <v>52 Skilled metal, electrical and electronic trades</v>
      </c>
      <c r="CL22" s="69">
        <v>6.8631658597511302</v>
      </c>
      <c r="CM22" s="69">
        <v>7.1711828133536226</v>
      </c>
      <c r="CN22" s="69">
        <v>4.1934519424758303</v>
      </c>
      <c r="CO22" s="69">
        <v>4.1464563016334477</v>
      </c>
      <c r="CP22" s="69">
        <v>1.5539364111487637</v>
      </c>
      <c r="CQ22" s="69"/>
      <c r="CR22" s="69">
        <f t="shared" si="50"/>
        <v>-2.6395155313270666</v>
      </c>
      <c r="CS22" s="69">
        <f>'RD T1'!E282</f>
        <v>1.013453888459168</v>
      </c>
      <c r="CT22" s="69">
        <f t="shared" si="51"/>
        <v>-1.6260616428678987</v>
      </c>
    </row>
    <row r="23" spans="1:98" x14ac:dyDescent="0.2">
      <c r="A23" s="10" t="str">
        <f>name!D19</f>
        <v>53 Skilled construction and building trades</v>
      </c>
      <c r="B23" s="69">
        <v>0.16157445982195248</v>
      </c>
      <c r="C23" s="69">
        <v>0.13935367060940926</v>
      </c>
      <c r="D23" s="69">
        <v>0.10504685725602304</v>
      </c>
      <c r="E23" s="69">
        <v>0.2163439788637587</v>
      </c>
      <c r="F23" s="69">
        <v>0.34651694243418896</v>
      </c>
      <c r="G23" s="11"/>
      <c r="H23" s="69">
        <f t="shared" si="26"/>
        <v>0.24147008517816593</v>
      </c>
      <c r="I23" s="69">
        <f>'RD T1'!E51</f>
        <v>0.11305756796721481</v>
      </c>
      <c r="J23" s="69">
        <f t="shared" si="27"/>
        <v>0.35452765314538071</v>
      </c>
      <c r="L23" t="str">
        <f t="shared" si="28"/>
        <v>53 Skilled construction and building trades</v>
      </c>
      <c r="M23" s="69">
        <v>3.4763445691711006</v>
      </c>
      <c r="N23" s="69">
        <v>4.3281881547435548</v>
      </c>
      <c r="O23" s="69">
        <v>3.5855762457580407</v>
      </c>
      <c r="P23" s="69">
        <v>6.0719987132894149</v>
      </c>
      <c r="Q23" s="69">
        <v>12.227566209418034</v>
      </c>
      <c r="R23" s="11"/>
      <c r="S23" s="69">
        <f t="shared" si="29"/>
        <v>8.6419899636599933</v>
      </c>
      <c r="T23" s="69">
        <f>'RD T1'!E80</f>
        <v>4.1096089751007439</v>
      </c>
      <c r="U23" s="69">
        <f t="shared" si="30"/>
        <v>12.751598938760736</v>
      </c>
      <c r="W23" t="str">
        <f t="shared" si="31"/>
        <v>53 Skilled construction and building trades</v>
      </c>
      <c r="X23" s="69">
        <v>8.660279245833058</v>
      </c>
      <c r="Y23" s="69">
        <v>8.2765830097368305</v>
      </c>
      <c r="Z23" s="69">
        <v>7.2683871466700234</v>
      </c>
      <c r="AA23" s="69">
        <v>8.1995884822306895</v>
      </c>
      <c r="AB23" s="69">
        <v>9.3678181426036939</v>
      </c>
      <c r="AC23" s="69"/>
      <c r="AD23" s="69">
        <f t="shared" si="32"/>
        <v>2.0994309959336706</v>
      </c>
      <c r="AE23" s="69">
        <f>'RD T1'!E109</f>
        <v>5.0344309049411118</v>
      </c>
      <c r="AF23" s="69">
        <f t="shared" si="33"/>
        <v>7.1338619008747823</v>
      </c>
      <c r="AH23" t="str">
        <f t="shared" si="34"/>
        <v>53 Skilled construction and building trades</v>
      </c>
      <c r="AI23" s="69">
        <v>5.7285098595560031</v>
      </c>
      <c r="AJ23" s="69">
        <v>5.8561924269848662</v>
      </c>
      <c r="AK23" s="69">
        <v>4.8318686358394185</v>
      </c>
      <c r="AL23" s="69">
        <v>5.7089957804499871</v>
      </c>
      <c r="AM23" s="69">
        <v>6.9843498850449226</v>
      </c>
      <c r="AN23" s="69"/>
      <c r="AO23" s="69">
        <f t="shared" si="35"/>
        <v>2.1524812492055041</v>
      </c>
      <c r="AP23" s="69">
        <f>'RD T1'!E138</f>
        <v>3.7687584183289036</v>
      </c>
      <c r="AQ23" s="69">
        <f t="shared" si="36"/>
        <v>5.9212396675344081</v>
      </c>
      <c r="AS23" t="str">
        <f t="shared" si="37"/>
        <v>53 Skilled construction and building trades</v>
      </c>
      <c r="AT23" s="69">
        <v>9.0730953295787007</v>
      </c>
      <c r="AU23" s="69">
        <v>7.9135171694236544</v>
      </c>
      <c r="AV23" s="69">
        <v>7.2106502870373523</v>
      </c>
      <c r="AW23" s="69">
        <v>8.2901174578185604</v>
      </c>
      <c r="AX23" s="69">
        <v>9.6239158340166693</v>
      </c>
      <c r="AY23" s="69"/>
      <c r="AZ23" s="69">
        <f t="shared" si="38"/>
        <v>2.4132655469793169</v>
      </c>
      <c r="BA23" s="69">
        <f>'RD T1'!E167</f>
        <v>5.3306846560281249</v>
      </c>
      <c r="BB23" s="69">
        <f t="shared" si="39"/>
        <v>7.7439502030074419</v>
      </c>
      <c r="BD23" t="str">
        <f t="shared" si="40"/>
        <v>53 Skilled construction and building trades</v>
      </c>
      <c r="BE23" s="69">
        <v>48.340779948397831</v>
      </c>
      <c r="BF23" s="69">
        <v>35.201943245118024</v>
      </c>
      <c r="BG23" s="69">
        <v>34.282777923858447</v>
      </c>
      <c r="BH23" s="69">
        <v>29.284874568437083</v>
      </c>
      <c r="BI23" s="69">
        <v>22.519079478890838</v>
      </c>
      <c r="BJ23" s="69"/>
      <c r="BK23" s="69">
        <f t="shared" si="41"/>
        <v>-11.763698444967609</v>
      </c>
      <c r="BL23" s="69">
        <f>'RD T1'!E196</f>
        <v>10.338388180650469</v>
      </c>
      <c r="BM23" s="69">
        <f t="shared" si="42"/>
        <v>-1.4253102643171403</v>
      </c>
      <c r="BO23" t="str">
        <f t="shared" si="43"/>
        <v>53 Skilled construction and building trades</v>
      </c>
      <c r="BP23" s="69">
        <v>42.065533066543161</v>
      </c>
      <c r="BQ23" s="69">
        <v>44.026901067424454</v>
      </c>
      <c r="BR23" s="69">
        <v>30.486324972136384</v>
      </c>
      <c r="BS23" s="69">
        <v>37.685877437146814</v>
      </c>
      <c r="BT23" s="69">
        <v>41.38226516042559</v>
      </c>
      <c r="BU23" s="69"/>
      <c r="BV23" s="69">
        <f t="shared" si="44"/>
        <v>10.895940188289206</v>
      </c>
      <c r="BW23" s="69">
        <f>'RD T1'!E225</f>
        <v>15.382237088297181</v>
      </c>
      <c r="BX23" s="69">
        <f t="shared" si="45"/>
        <v>26.278177276586387</v>
      </c>
      <c r="BZ23" t="str">
        <f t="shared" si="46"/>
        <v>53 Skilled construction and building trades</v>
      </c>
      <c r="CA23" s="69">
        <v>26.507398271319023</v>
      </c>
      <c r="CB23" s="69">
        <v>23.506389633398388</v>
      </c>
      <c r="CC23" s="69">
        <v>17.972486720462836</v>
      </c>
      <c r="CD23" s="69">
        <v>21.667484950926607</v>
      </c>
      <c r="CE23" s="69">
        <v>25.468800212272068</v>
      </c>
      <c r="CF23" s="69"/>
      <c r="CG23" s="69">
        <f t="shared" si="47"/>
        <v>7.4963134918092322</v>
      </c>
      <c r="CH23" s="69">
        <f>'RD T1'!E254</f>
        <v>7.9359646166975342</v>
      </c>
      <c r="CI23" s="69">
        <f t="shared" si="48"/>
        <v>15.432278108506766</v>
      </c>
      <c r="CK23" t="str">
        <f t="shared" si="49"/>
        <v>53 Skilled construction and building trades</v>
      </c>
      <c r="CL23" s="69">
        <v>19.130553490120331</v>
      </c>
      <c r="CM23" s="69">
        <v>13.402686138427407</v>
      </c>
      <c r="CN23" s="69">
        <v>6.9213187803692886</v>
      </c>
      <c r="CO23" s="69">
        <v>5.2673317531960295</v>
      </c>
      <c r="CP23" s="69">
        <v>0.76177301722979895</v>
      </c>
      <c r="CQ23" s="69"/>
      <c r="CR23" s="69">
        <f t="shared" si="50"/>
        <v>-6.1595457631394899</v>
      </c>
      <c r="CS23" s="69">
        <f>'RD T1'!E283</f>
        <v>1.0318530963109052</v>
      </c>
      <c r="CT23" s="69">
        <f t="shared" si="51"/>
        <v>-5.1276926668285849</v>
      </c>
    </row>
    <row r="24" spans="1:98" x14ac:dyDescent="0.2">
      <c r="A24" s="10" t="str">
        <f>name!D20</f>
        <v>54 Textiles, printing and other skilled trades</v>
      </c>
      <c r="B24" s="69">
        <v>0.42123654806863386</v>
      </c>
      <c r="C24" s="69">
        <v>0.54523402263095744</v>
      </c>
      <c r="D24" s="69">
        <v>0.60134376410305879</v>
      </c>
      <c r="E24" s="69">
        <v>0.97341104240553289</v>
      </c>
      <c r="F24" s="69">
        <v>1.7179685559740987</v>
      </c>
      <c r="G24" s="11"/>
      <c r="H24" s="69">
        <f t="shared" si="26"/>
        <v>1.1166247918710399</v>
      </c>
      <c r="I24" s="69">
        <f>'RD T1'!E52</f>
        <v>0.59634496141456028</v>
      </c>
      <c r="J24" s="69">
        <f t="shared" si="27"/>
        <v>1.7129697532856003</v>
      </c>
      <c r="L24" t="str">
        <f t="shared" si="28"/>
        <v>54 Textiles, printing and other skilled trades</v>
      </c>
      <c r="M24" s="69">
        <v>4.9415447849102856</v>
      </c>
      <c r="N24" s="69">
        <v>6.3702075309342181</v>
      </c>
      <c r="O24" s="69">
        <v>6.9651575217149428</v>
      </c>
      <c r="P24" s="69">
        <v>12.177748061574027</v>
      </c>
      <c r="Q24" s="69">
        <v>27.029024700319454</v>
      </c>
      <c r="R24" s="11"/>
      <c r="S24" s="69">
        <f t="shared" si="29"/>
        <v>20.063867178604511</v>
      </c>
      <c r="T24" s="69">
        <f>'RD T1'!E81</f>
        <v>8.2654355606391405</v>
      </c>
      <c r="U24" s="69">
        <f t="shared" si="30"/>
        <v>28.329302739243651</v>
      </c>
      <c r="W24" t="str">
        <f t="shared" si="31"/>
        <v>54 Textiles, printing and other skilled trades</v>
      </c>
      <c r="X24" s="69">
        <v>14.010839878659477</v>
      </c>
      <c r="Y24" s="69">
        <v>15.203108764607833</v>
      </c>
      <c r="Z24" s="69">
        <v>14.536016759885866</v>
      </c>
      <c r="AA24" s="69">
        <v>19.040308690484412</v>
      </c>
      <c r="AB24" s="69">
        <v>25.457043252106317</v>
      </c>
      <c r="AC24" s="69"/>
      <c r="AD24" s="69">
        <f t="shared" si="32"/>
        <v>10.921026492220451</v>
      </c>
      <c r="AE24" s="69">
        <f>'RD T1'!E110</f>
        <v>11.354539612320169</v>
      </c>
      <c r="AF24" s="69">
        <f t="shared" si="33"/>
        <v>22.275566104540619</v>
      </c>
      <c r="AH24" t="str">
        <f t="shared" si="34"/>
        <v>54 Textiles, printing and other skilled trades</v>
      </c>
      <c r="AI24" s="69">
        <v>4.8622928920158568</v>
      </c>
      <c r="AJ24" s="69">
        <v>5.2418248788098385</v>
      </c>
      <c r="AK24" s="69">
        <v>5.1727984758469416</v>
      </c>
      <c r="AL24" s="69">
        <v>5.5811777882295575</v>
      </c>
      <c r="AM24" s="69">
        <v>6.4819625090121002</v>
      </c>
      <c r="AN24" s="69"/>
      <c r="AO24" s="69">
        <f t="shared" si="35"/>
        <v>1.3091640331651586</v>
      </c>
      <c r="AP24" s="69">
        <f>'RD T1'!E139</f>
        <v>3.1766602276894913</v>
      </c>
      <c r="AQ24" s="69">
        <f t="shared" si="36"/>
        <v>4.4858242608546499</v>
      </c>
      <c r="AS24" t="str">
        <f t="shared" si="37"/>
        <v>54 Textiles, printing and other skilled trades</v>
      </c>
      <c r="AT24" s="69">
        <v>6.6657737180242851</v>
      </c>
      <c r="AU24" s="69">
        <v>6.7838311929330217</v>
      </c>
      <c r="AV24" s="69">
        <v>6.7987113330209423</v>
      </c>
      <c r="AW24" s="69">
        <v>7.9837740065353211</v>
      </c>
      <c r="AX24" s="69">
        <v>9.9604897153707395</v>
      </c>
      <c r="AY24" s="69"/>
      <c r="AZ24" s="69">
        <f t="shared" si="38"/>
        <v>3.1617783823497971</v>
      </c>
      <c r="BA24" s="69">
        <f>'RD T1'!E168</f>
        <v>4.533367637480044</v>
      </c>
      <c r="BB24" s="69">
        <f t="shared" si="39"/>
        <v>7.6951460198298411</v>
      </c>
      <c r="BD24" t="str">
        <f t="shared" si="40"/>
        <v>54 Textiles, printing and other skilled trades</v>
      </c>
      <c r="BE24" s="69">
        <v>28.904526664863443</v>
      </c>
      <c r="BF24" s="69">
        <v>28.349472044510946</v>
      </c>
      <c r="BG24" s="69">
        <v>27.106265724183555</v>
      </c>
      <c r="BH24" s="69">
        <v>28.511257415759658</v>
      </c>
      <c r="BI24" s="69">
        <v>26.52439000251432</v>
      </c>
      <c r="BJ24" s="69"/>
      <c r="BK24" s="69">
        <f t="shared" si="41"/>
        <v>-0.58187572166923474</v>
      </c>
      <c r="BL24" s="69">
        <f>'RD T1'!E197</f>
        <v>10.744998305101577</v>
      </c>
      <c r="BM24" s="69">
        <f t="shared" si="42"/>
        <v>10.163122583432342</v>
      </c>
      <c r="BO24" t="str">
        <f t="shared" si="43"/>
        <v>54 Textiles, printing and other skilled trades</v>
      </c>
      <c r="BP24" s="69">
        <v>24.978771660357726</v>
      </c>
      <c r="BQ24" s="69">
        <v>23.880362024398931</v>
      </c>
      <c r="BR24" s="69">
        <v>18.391323577046688</v>
      </c>
      <c r="BS24" s="69">
        <v>14.242127956270826</v>
      </c>
      <c r="BT24" s="69">
        <v>10.090642425862752</v>
      </c>
      <c r="BU24" s="69"/>
      <c r="BV24" s="69">
        <f t="shared" si="44"/>
        <v>-8.3006811511839356</v>
      </c>
      <c r="BW24" s="69">
        <f>'RD T1'!E226</f>
        <v>4.8012479173409597</v>
      </c>
      <c r="BX24" s="69">
        <f t="shared" si="45"/>
        <v>-3.4994332338429759</v>
      </c>
      <c r="BZ24" t="str">
        <f t="shared" si="46"/>
        <v>54 Textiles, printing and other skilled trades</v>
      </c>
      <c r="CA24" s="69">
        <v>29.693782624517798</v>
      </c>
      <c r="CB24" s="69">
        <v>30.004503843216316</v>
      </c>
      <c r="CC24" s="69">
        <v>25.6375840712372</v>
      </c>
      <c r="CD24" s="69">
        <v>28.855243008636226</v>
      </c>
      <c r="CE24" s="69">
        <v>23.399268674871607</v>
      </c>
      <c r="CF24" s="69"/>
      <c r="CG24" s="69">
        <f t="shared" si="47"/>
        <v>-2.2383153963655928</v>
      </c>
      <c r="CH24" s="69">
        <f>'RD T1'!E255</f>
        <v>8.4214239811939482</v>
      </c>
      <c r="CI24" s="69">
        <f t="shared" si="48"/>
        <v>6.1831085848283553</v>
      </c>
      <c r="CK24" t="str">
        <f t="shared" si="49"/>
        <v>54 Textiles, printing and other skilled trades</v>
      </c>
      <c r="CL24" s="69">
        <v>14.517367950390025</v>
      </c>
      <c r="CM24" s="69">
        <v>12.58032180919025</v>
      </c>
      <c r="CN24" s="69">
        <v>7.5924528180164144</v>
      </c>
      <c r="CO24" s="69">
        <v>5.2699568376622405</v>
      </c>
      <c r="CP24" s="69">
        <v>2.2763433147973866</v>
      </c>
      <c r="CQ24" s="69"/>
      <c r="CR24" s="69">
        <f t="shared" si="50"/>
        <v>-5.3161095032190282</v>
      </c>
      <c r="CS24" s="69">
        <f>'RD T1'!E284</f>
        <v>1.2283235516566262</v>
      </c>
      <c r="CT24" s="69">
        <f t="shared" si="51"/>
        <v>-4.0877859515624024</v>
      </c>
    </row>
    <row r="25" spans="1:98" x14ac:dyDescent="0.2">
      <c r="A25" s="10" t="str">
        <f>name!D21</f>
        <v>61 Caring personal service occupations</v>
      </c>
      <c r="B25" s="69">
        <v>0.41878034668052566</v>
      </c>
      <c r="C25" s="69">
        <v>0.50958504452945863</v>
      </c>
      <c r="D25" s="69">
        <v>0.55358590395017371</v>
      </c>
      <c r="E25" s="69">
        <v>0.97917180648695623</v>
      </c>
      <c r="F25" s="69">
        <v>1.9148890711943256</v>
      </c>
      <c r="G25" s="11"/>
      <c r="H25" s="69">
        <f t="shared" si="26"/>
        <v>1.3613031672441518</v>
      </c>
      <c r="I25" s="69">
        <f>'RD T1'!E53</f>
        <v>0.66246257329265179</v>
      </c>
      <c r="J25" s="69">
        <f t="shared" si="27"/>
        <v>2.0237657405368035</v>
      </c>
      <c r="L25" t="str">
        <f t="shared" si="28"/>
        <v>61 Caring personal service occupations</v>
      </c>
      <c r="M25" s="69">
        <v>15.827859009742276</v>
      </c>
      <c r="N25" s="69">
        <v>22.811521926829322</v>
      </c>
      <c r="O25" s="69">
        <v>24.195001291629474</v>
      </c>
      <c r="P25" s="69">
        <v>38.339883608997077</v>
      </c>
      <c r="Q25" s="69">
        <v>70.051344519764854</v>
      </c>
      <c r="R25" s="11"/>
      <c r="S25" s="69">
        <f t="shared" si="29"/>
        <v>45.85634322813538</v>
      </c>
      <c r="T25" s="69">
        <f>'RD T1'!E82</f>
        <v>28.028400293609735</v>
      </c>
      <c r="U25" s="69">
        <f t="shared" si="30"/>
        <v>73.884743521745122</v>
      </c>
      <c r="W25" t="str">
        <f t="shared" si="31"/>
        <v>61 Caring personal service occupations</v>
      </c>
      <c r="X25" s="69">
        <v>37.789986302561971</v>
      </c>
      <c r="Y25" s="69">
        <v>41.034779975912777</v>
      </c>
      <c r="Z25" s="69">
        <v>43.779726326341788</v>
      </c>
      <c r="AA25" s="69">
        <v>45.897336618909357</v>
      </c>
      <c r="AB25" s="69">
        <v>49.230299378841146</v>
      </c>
      <c r="AC25" s="69"/>
      <c r="AD25" s="69">
        <f t="shared" si="32"/>
        <v>5.4505730524993581</v>
      </c>
      <c r="AE25" s="69">
        <f>'RD T1'!E111</f>
        <v>30.562379435318629</v>
      </c>
      <c r="AF25" s="69">
        <f t="shared" si="33"/>
        <v>36.012952487817984</v>
      </c>
      <c r="AH25" t="str">
        <f t="shared" si="34"/>
        <v>61 Caring personal service occupations</v>
      </c>
      <c r="AI25" s="69">
        <v>34.011785141351808</v>
      </c>
      <c r="AJ25" s="69">
        <v>33.463529449824932</v>
      </c>
      <c r="AK25" s="69">
        <v>35.316336365659964</v>
      </c>
      <c r="AL25" s="69">
        <v>32.234331265226942</v>
      </c>
      <c r="AM25" s="69">
        <v>29.834739727538249</v>
      </c>
      <c r="AN25" s="69"/>
      <c r="AO25" s="69">
        <f t="shared" si="35"/>
        <v>-5.4815966381217152</v>
      </c>
      <c r="AP25" s="69">
        <f>'RD T1'!E140</f>
        <v>19.253215695280939</v>
      </c>
      <c r="AQ25" s="69">
        <f t="shared" si="36"/>
        <v>13.771619057159224</v>
      </c>
      <c r="AS25" t="str">
        <f t="shared" si="37"/>
        <v>61 Caring personal service occupations</v>
      </c>
      <c r="AT25" s="69">
        <v>17.862860225024001</v>
      </c>
      <c r="AU25" s="69">
        <v>19.45424652640968</v>
      </c>
      <c r="AV25" s="69">
        <v>20.614938471336231</v>
      </c>
      <c r="AW25" s="69">
        <v>19.465918451300887</v>
      </c>
      <c r="AX25" s="69">
        <v>19.181859440182684</v>
      </c>
      <c r="AY25" s="69"/>
      <c r="AZ25" s="69">
        <f t="shared" si="38"/>
        <v>-1.4330790311535466</v>
      </c>
      <c r="BA25" s="69">
        <f>'RD T1'!E169</f>
        <v>11.900906705274112</v>
      </c>
      <c r="BB25" s="69">
        <f t="shared" si="39"/>
        <v>10.467827674120565</v>
      </c>
      <c r="BD25" t="str">
        <f t="shared" si="40"/>
        <v>61 Caring personal service occupations</v>
      </c>
      <c r="BE25" s="69">
        <v>69.66471755931812</v>
      </c>
      <c r="BF25" s="69">
        <v>77.475193484808088</v>
      </c>
      <c r="BG25" s="69">
        <v>68.920232661268244</v>
      </c>
      <c r="BH25" s="69">
        <v>72.7685945708524</v>
      </c>
      <c r="BI25" s="69">
        <v>69.12792445180213</v>
      </c>
      <c r="BJ25" s="69"/>
      <c r="BK25" s="69">
        <f t="shared" si="41"/>
        <v>0.20769179053388598</v>
      </c>
      <c r="BL25" s="69">
        <f>'RD T1'!E198</f>
        <v>35.77266618287549</v>
      </c>
      <c r="BM25" s="69">
        <f t="shared" si="42"/>
        <v>35.980357973409376</v>
      </c>
      <c r="BO25" t="str">
        <f t="shared" si="43"/>
        <v>61 Caring personal service occupations</v>
      </c>
      <c r="BP25" s="69">
        <v>52.425337892761938</v>
      </c>
      <c r="BQ25" s="69">
        <v>53.362790345364374</v>
      </c>
      <c r="BR25" s="69">
        <v>44.010639065288487</v>
      </c>
      <c r="BS25" s="69">
        <v>43.305257858061502</v>
      </c>
      <c r="BT25" s="69">
        <v>28.34781548240969</v>
      </c>
      <c r="BU25" s="69"/>
      <c r="BV25" s="69">
        <f t="shared" si="44"/>
        <v>-15.662823582878797</v>
      </c>
      <c r="BW25" s="69">
        <f>'RD T1'!E227</f>
        <v>16.039259198520764</v>
      </c>
      <c r="BX25" s="69">
        <f t="shared" si="45"/>
        <v>0.37643561564196659</v>
      </c>
      <c r="BZ25" t="str">
        <f t="shared" si="46"/>
        <v>61 Caring personal service occupations</v>
      </c>
      <c r="CA25" s="69">
        <v>20.387911906082941</v>
      </c>
      <c r="CB25" s="69">
        <v>12.849017189173381</v>
      </c>
      <c r="CC25" s="69">
        <v>11.291859816050978</v>
      </c>
      <c r="CD25" s="69">
        <v>9.6869035689730953</v>
      </c>
      <c r="CE25" s="69">
        <v>9.0897464837152455</v>
      </c>
      <c r="CF25" s="69"/>
      <c r="CG25" s="69">
        <f t="shared" si="47"/>
        <v>-2.2021133323357329</v>
      </c>
      <c r="CH25" s="69">
        <f>'RD T1'!E256</f>
        <v>2.7055427141486126</v>
      </c>
      <c r="CI25" s="69">
        <f t="shared" si="48"/>
        <v>0.50342938181287966</v>
      </c>
      <c r="CK25" t="str">
        <f t="shared" si="49"/>
        <v>61 Caring personal service occupations</v>
      </c>
      <c r="CL25" s="69">
        <v>4.7132742162241072</v>
      </c>
      <c r="CM25" s="69">
        <v>3.9832589856810428</v>
      </c>
      <c r="CN25" s="69">
        <v>2.6138456453906724</v>
      </c>
      <c r="CO25" s="69">
        <v>2.5296045343279849</v>
      </c>
      <c r="CP25" s="69">
        <v>1.3606231165090761</v>
      </c>
      <c r="CQ25" s="69"/>
      <c r="CR25" s="69">
        <f t="shared" si="50"/>
        <v>-1.2532225288815964</v>
      </c>
      <c r="CS25" s="69">
        <f>'RD T1'!E285</f>
        <v>0.5625939106828618</v>
      </c>
      <c r="CT25" s="69">
        <f t="shared" si="51"/>
        <v>-0.69062861819873456</v>
      </c>
    </row>
    <row r="26" spans="1:98" x14ac:dyDescent="0.2">
      <c r="A26" s="10" t="str">
        <f>name!D22</f>
        <v>62 Leisure, travel and related personal service occupations</v>
      </c>
      <c r="B26" s="69">
        <v>0.15808057450665072</v>
      </c>
      <c r="C26" s="69">
        <v>0.20187382694708139</v>
      </c>
      <c r="D26" s="69">
        <v>0.24829457640467972</v>
      </c>
      <c r="E26" s="69">
        <v>0.35416660893645713</v>
      </c>
      <c r="F26" s="69">
        <v>0.68896284337907387</v>
      </c>
      <c r="G26" s="11"/>
      <c r="H26" s="69">
        <f t="shared" si="26"/>
        <v>0.44066826697439415</v>
      </c>
      <c r="I26" s="69">
        <f>'RD T1'!E54</f>
        <v>0.23948815830414952</v>
      </c>
      <c r="J26" s="69">
        <f t="shared" si="27"/>
        <v>0.6801564252785437</v>
      </c>
      <c r="L26" t="str">
        <f t="shared" si="28"/>
        <v>62 Leisure, travel and related personal service occupations</v>
      </c>
      <c r="M26" s="69">
        <v>3.6287772157776468</v>
      </c>
      <c r="N26" s="69">
        <v>4.8554305227821937</v>
      </c>
      <c r="O26" s="69">
        <v>4.699607580619813</v>
      </c>
      <c r="P26" s="69">
        <v>6.33709847913783</v>
      </c>
      <c r="Q26" s="69">
        <v>11.921476395411798</v>
      </c>
      <c r="R26" s="11"/>
      <c r="S26" s="69">
        <f t="shared" si="29"/>
        <v>7.2218688147919847</v>
      </c>
      <c r="T26" s="69">
        <f>'RD T1'!E83</f>
        <v>4.5528146790852171</v>
      </c>
      <c r="U26" s="69">
        <f t="shared" si="30"/>
        <v>11.774683493877202</v>
      </c>
      <c r="W26" t="str">
        <f t="shared" si="31"/>
        <v>62 Leisure, travel and related personal service occupations</v>
      </c>
      <c r="X26" s="69">
        <v>14.631494480534121</v>
      </c>
      <c r="Y26" s="69">
        <v>16.526241840097793</v>
      </c>
      <c r="Z26" s="69">
        <v>15.7408935443849</v>
      </c>
      <c r="AA26" s="69">
        <v>17.380260863754241</v>
      </c>
      <c r="AB26" s="69">
        <v>22.478483991700912</v>
      </c>
      <c r="AC26" s="69"/>
      <c r="AD26" s="69">
        <f t="shared" si="32"/>
        <v>6.7375904473160126</v>
      </c>
      <c r="AE26" s="69">
        <f>'RD T1'!E112</f>
        <v>11.365573819540163</v>
      </c>
      <c r="AF26" s="69">
        <f t="shared" si="33"/>
        <v>18.103164266856176</v>
      </c>
      <c r="AH26" t="str">
        <f t="shared" si="34"/>
        <v>62 Leisure, travel and related personal service occupations</v>
      </c>
      <c r="AI26" s="69">
        <v>7.8208497012668285</v>
      </c>
      <c r="AJ26" s="69">
        <v>9.6442532799585194</v>
      </c>
      <c r="AK26" s="69">
        <v>10.018889623440156</v>
      </c>
      <c r="AL26" s="69">
        <v>10.537772865147103</v>
      </c>
      <c r="AM26" s="69">
        <v>13.569868775097467</v>
      </c>
      <c r="AN26" s="69"/>
      <c r="AO26" s="69">
        <f t="shared" si="35"/>
        <v>3.5509791516573106</v>
      </c>
      <c r="AP26" s="69">
        <f>'RD T1'!E141</f>
        <v>7.2626451269223153</v>
      </c>
      <c r="AQ26" s="69">
        <f t="shared" si="36"/>
        <v>10.813624278579626</v>
      </c>
      <c r="AS26" t="str">
        <f t="shared" si="37"/>
        <v>62 Leisure, travel and related personal service occupations</v>
      </c>
      <c r="AT26" s="69">
        <v>9.2411590005246822</v>
      </c>
      <c r="AU26" s="69">
        <v>11.300864840677473</v>
      </c>
      <c r="AV26" s="69">
        <v>12.518601411462017</v>
      </c>
      <c r="AW26" s="69">
        <v>13.06650058792642</v>
      </c>
      <c r="AX26" s="69">
        <v>17.808157885801176</v>
      </c>
      <c r="AY26" s="69"/>
      <c r="AZ26" s="69">
        <f t="shared" si="38"/>
        <v>5.2895564743391592</v>
      </c>
      <c r="BA26" s="69">
        <f>'RD T1'!E170</f>
        <v>9.2981030952456365</v>
      </c>
      <c r="BB26" s="69">
        <f t="shared" si="39"/>
        <v>14.587659569584796</v>
      </c>
      <c r="BD26" t="str">
        <f t="shared" si="40"/>
        <v>62 Leisure, travel and related personal service occupations</v>
      </c>
      <c r="BE26" s="69">
        <v>22.270640182151713</v>
      </c>
      <c r="BF26" s="69">
        <v>23.296249856827462</v>
      </c>
      <c r="BG26" s="69">
        <v>20.273460696188501</v>
      </c>
      <c r="BH26" s="69">
        <v>19.180725046480216</v>
      </c>
      <c r="BI26" s="69">
        <v>15.874396348030539</v>
      </c>
      <c r="BJ26" s="69"/>
      <c r="BK26" s="69">
        <f t="shared" si="41"/>
        <v>-4.3990643481579621</v>
      </c>
      <c r="BL26" s="69">
        <f>'RD T1'!E199</f>
        <v>7.8905514518201452</v>
      </c>
      <c r="BM26" s="69">
        <f t="shared" si="42"/>
        <v>3.4914871036621831</v>
      </c>
      <c r="BO26" t="str">
        <f t="shared" si="43"/>
        <v>62 Leisure, travel and related personal service occupations</v>
      </c>
      <c r="BP26" s="69">
        <v>19.668581676212558</v>
      </c>
      <c r="BQ26" s="69">
        <v>21.322346496332674</v>
      </c>
      <c r="BR26" s="69">
        <v>17.114419192754408</v>
      </c>
      <c r="BS26" s="69">
        <v>15.139870724609754</v>
      </c>
      <c r="BT26" s="69">
        <v>9.951195678809988</v>
      </c>
      <c r="BU26" s="69"/>
      <c r="BV26" s="69">
        <f t="shared" si="44"/>
        <v>-7.1632235139444198</v>
      </c>
      <c r="BW26" s="69">
        <f>'RD T1'!E228</f>
        <v>5.5316267639238283</v>
      </c>
      <c r="BX26" s="69">
        <f t="shared" si="45"/>
        <v>-1.6315967500205915</v>
      </c>
      <c r="BZ26" t="str">
        <f t="shared" si="46"/>
        <v>62 Leisure, travel and related personal service occupations</v>
      </c>
      <c r="CA26" s="69">
        <v>15.094683904638133</v>
      </c>
      <c r="CB26" s="69">
        <v>15.667721564334316</v>
      </c>
      <c r="CC26" s="69">
        <v>14.393810235543064</v>
      </c>
      <c r="CD26" s="69">
        <v>13.179556917247318</v>
      </c>
      <c r="CE26" s="69">
        <v>11.079214749858266</v>
      </c>
      <c r="CF26" s="69"/>
      <c r="CG26" s="69">
        <f t="shared" si="47"/>
        <v>-3.3145954856847979</v>
      </c>
      <c r="CH26" s="69">
        <f>'RD T1'!E257</f>
        <v>4.6815987180813421</v>
      </c>
      <c r="CI26" s="69">
        <f t="shared" si="48"/>
        <v>1.3670032323965442</v>
      </c>
      <c r="CK26" t="str">
        <f t="shared" si="49"/>
        <v>62 Leisure, travel and related personal service occupations</v>
      </c>
      <c r="CL26" s="69">
        <v>7.6900956348895599</v>
      </c>
      <c r="CM26" s="69">
        <v>7.1719203785105012</v>
      </c>
      <c r="CN26" s="69">
        <v>4.8881044239478193</v>
      </c>
      <c r="CO26" s="69">
        <v>3.422650487407072</v>
      </c>
      <c r="CP26" s="69">
        <v>1.6781005667970459</v>
      </c>
      <c r="CQ26" s="69"/>
      <c r="CR26" s="69">
        <f t="shared" si="50"/>
        <v>-3.2100038571507734</v>
      </c>
      <c r="CS26" s="69">
        <f>'RD T1'!E286</f>
        <v>0.88848602390640896</v>
      </c>
      <c r="CT26" s="69">
        <f t="shared" si="51"/>
        <v>-2.3215178332443642</v>
      </c>
    </row>
    <row r="27" spans="1:98" x14ac:dyDescent="0.2">
      <c r="A27" s="10" t="str">
        <f>name!D23</f>
        <v>63 Community and civil enforcement occupations</v>
      </c>
      <c r="B27" s="69">
        <v>1.9448695808967312E-2</v>
      </c>
      <c r="C27" s="69">
        <v>1.8949377326341478E-2</v>
      </c>
      <c r="D27" s="69">
        <v>2.5502806677356209E-2</v>
      </c>
      <c r="E27" s="69">
        <v>2.9984639194872258E-2</v>
      </c>
      <c r="F27" s="69">
        <v>5.7106417696706414E-2</v>
      </c>
      <c r="G27" s="11"/>
      <c r="H27" s="69">
        <f t="shared" si="26"/>
        <v>3.1603611019350206E-2</v>
      </c>
      <c r="I27" s="69">
        <f>'RD T1'!E55</f>
        <v>2.2257403840909639E-2</v>
      </c>
      <c r="J27" s="69">
        <f t="shared" si="27"/>
        <v>5.3861014860259848E-2</v>
      </c>
      <c r="L27" t="str">
        <f t="shared" si="28"/>
        <v>63 Community and civil enforcement occupations</v>
      </c>
      <c r="M27" s="69">
        <v>0.37504657964397309</v>
      </c>
      <c r="N27" s="69">
        <v>0.40513002828758171</v>
      </c>
      <c r="O27" s="69">
        <v>0.59952249433236593</v>
      </c>
      <c r="P27" s="69">
        <v>0.61648564268551453</v>
      </c>
      <c r="Q27" s="69">
        <v>1.2149374144434075</v>
      </c>
      <c r="R27" s="11"/>
      <c r="S27" s="69">
        <f t="shared" si="29"/>
        <v>0.6154149201110416</v>
      </c>
      <c r="T27" s="69">
        <f>'RD T1'!E84</f>
        <v>0.4499843715286771</v>
      </c>
      <c r="U27" s="69">
        <f t="shared" si="30"/>
        <v>1.0653992916397188</v>
      </c>
      <c r="W27" t="str">
        <f t="shared" si="31"/>
        <v>63 Community and civil enforcement occupations</v>
      </c>
      <c r="X27" s="69">
        <v>1.366961050592038</v>
      </c>
      <c r="Y27" s="69">
        <v>1.4423620671724531</v>
      </c>
      <c r="Z27" s="69">
        <v>1.6381500122917978</v>
      </c>
      <c r="AA27" s="69">
        <v>1.5784106216229874</v>
      </c>
      <c r="AB27" s="69">
        <v>1.7417405201490825</v>
      </c>
      <c r="AC27" s="69"/>
      <c r="AD27" s="69">
        <f t="shared" si="32"/>
        <v>0.10359050785728474</v>
      </c>
      <c r="AE27" s="69">
        <f>'RD T1'!E113</f>
        <v>1.118364740652833</v>
      </c>
      <c r="AF27" s="69">
        <f t="shared" si="33"/>
        <v>1.2219552485101177</v>
      </c>
      <c r="AH27" t="str">
        <f t="shared" si="34"/>
        <v>63 Community and civil enforcement occupations</v>
      </c>
      <c r="AI27" s="69">
        <v>0.37777566918588518</v>
      </c>
      <c r="AJ27" s="69">
        <v>0.36556661781083227</v>
      </c>
      <c r="AK27" s="69">
        <v>0.49826067813684327</v>
      </c>
      <c r="AL27" s="69">
        <v>0.37124473960244797</v>
      </c>
      <c r="AM27" s="69">
        <v>0.4044297429266871</v>
      </c>
      <c r="AN27" s="69"/>
      <c r="AO27" s="69">
        <f t="shared" si="35"/>
        <v>-9.3830935210156174E-2</v>
      </c>
      <c r="AP27" s="69">
        <f>'RD T1'!E142</f>
        <v>0.25168814895885178</v>
      </c>
      <c r="AQ27" s="69">
        <f t="shared" si="36"/>
        <v>0.1578572137486956</v>
      </c>
      <c r="AS27" t="str">
        <f t="shared" si="37"/>
        <v>63 Community and civil enforcement occupations</v>
      </c>
      <c r="AT27" s="69">
        <v>0.37114418523066911</v>
      </c>
      <c r="AU27" s="69">
        <v>0.32403302939148865</v>
      </c>
      <c r="AV27" s="69">
        <v>0.41617987302045623</v>
      </c>
      <c r="AW27" s="69">
        <v>0.27722771234542348</v>
      </c>
      <c r="AX27" s="69">
        <v>0.25736616531856771</v>
      </c>
      <c r="AY27" s="69"/>
      <c r="AZ27" s="69">
        <f t="shared" si="38"/>
        <v>-0.15881370770188852</v>
      </c>
      <c r="BA27" s="69">
        <f>'RD T1'!E171</f>
        <v>0.181490371336721</v>
      </c>
      <c r="BB27" s="69">
        <f t="shared" si="39"/>
        <v>2.2676663634832478E-2</v>
      </c>
      <c r="BD27" t="str">
        <f t="shared" si="40"/>
        <v>63 Community and civil enforcement occupations</v>
      </c>
      <c r="BE27" s="69">
        <v>0.82828890043731718</v>
      </c>
      <c r="BF27" s="69">
        <v>0.54761768792442977</v>
      </c>
      <c r="BG27" s="69">
        <v>0.84426465979646459</v>
      </c>
      <c r="BH27" s="69">
        <v>0.46208818406391766</v>
      </c>
      <c r="BI27" s="69">
        <v>0.3439358378768006</v>
      </c>
      <c r="BJ27" s="69"/>
      <c r="BK27" s="69">
        <f t="shared" si="41"/>
        <v>-0.50032882191966399</v>
      </c>
      <c r="BL27" s="69">
        <f>'RD T1'!E200</f>
        <v>0.1725362991071076</v>
      </c>
      <c r="BM27" s="69">
        <f t="shared" si="42"/>
        <v>-0.32779252281255639</v>
      </c>
      <c r="BO27" t="str">
        <f t="shared" si="43"/>
        <v>63 Community and civil enforcement occupations</v>
      </c>
      <c r="BP27" s="69">
        <v>1.1290492258418332</v>
      </c>
      <c r="BQ27" s="69">
        <v>1.0574323152437819</v>
      </c>
      <c r="BR27" s="69">
        <v>1.1475037664575922</v>
      </c>
      <c r="BS27" s="69">
        <v>0.77688256009598766</v>
      </c>
      <c r="BT27" s="69">
        <v>0.59831910002742161</v>
      </c>
      <c r="BU27" s="69"/>
      <c r="BV27" s="69">
        <f t="shared" si="44"/>
        <v>-0.54918466643017061</v>
      </c>
      <c r="BW27" s="69">
        <f>'RD T1'!E229</f>
        <v>0.2796403176220752</v>
      </c>
      <c r="BX27" s="69">
        <f t="shared" si="45"/>
        <v>-0.26954434880809541</v>
      </c>
      <c r="BZ27" t="str">
        <f t="shared" si="46"/>
        <v>63 Community and civil enforcement occupations</v>
      </c>
      <c r="CA27" s="69">
        <v>1.0899460267100738</v>
      </c>
      <c r="CB27" s="69">
        <v>0.97996645180790865</v>
      </c>
      <c r="CC27" s="69">
        <v>1.1859963063401431</v>
      </c>
      <c r="CD27" s="69">
        <v>0.91842352600081056</v>
      </c>
      <c r="CE27" s="69">
        <v>0.81636741139414037</v>
      </c>
      <c r="CF27" s="69"/>
      <c r="CG27" s="69">
        <f t="shared" si="47"/>
        <v>-0.36962889494600271</v>
      </c>
      <c r="CH27" s="69">
        <f>'RD T1'!E258</f>
        <v>0.34795269534189349</v>
      </c>
      <c r="CI27" s="69">
        <f t="shared" si="48"/>
        <v>-2.1676199604109214E-2</v>
      </c>
      <c r="CK27" t="str">
        <f t="shared" si="49"/>
        <v>63 Community and civil enforcement occupations</v>
      </c>
      <c r="CL27" s="69">
        <v>0.42983050283015062</v>
      </c>
      <c r="CM27" s="69">
        <v>0.27090607348476198</v>
      </c>
      <c r="CN27" s="69">
        <v>0.2654175535194041</v>
      </c>
      <c r="CO27" s="69">
        <v>0.10052870562871735</v>
      </c>
      <c r="CP27" s="69">
        <v>4.1879659072164628E-2</v>
      </c>
      <c r="CQ27" s="69"/>
      <c r="CR27" s="69">
        <f t="shared" si="50"/>
        <v>-0.22353789444723948</v>
      </c>
      <c r="CS27" s="69">
        <f>'RD T1'!E287</f>
        <v>2.2645357018410077E-2</v>
      </c>
      <c r="CT27" s="69">
        <f t="shared" si="51"/>
        <v>-0.2008925374288294</v>
      </c>
    </row>
    <row r="28" spans="1:98" x14ac:dyDescent="0.2">
      <c r="A28" s="10" t="str">
        <f>name!D24</f>
        <v>71 Sales occupations</v>
      </c>
      <c r="B28" s="69">
        <v>1.3094458214579168</v>
      </c>
      <c r="C28" s="69">
        <v>1.5585437805370683</v>
      </c>
      <c r="D28" s="69">
        <v>1.4985179773781976</v>
      </c>
      <c r="E28" s="69">
        <v>2.1690439074547334</v>
      </c>
      <c r="F28" s="69">
        <v>3.8561129522256299</v>
      </c>
      <c r="G28" s="11"/>
      <c r="H28" s="69">
        <f t="shared" si="26"/>
        <v>2.3575949748474323</v>
      </c>
      <c r="I28" s="69">
        <f>'RD T1'!E56</f>
        <v>1.2237937454755943</v>
      </c>
      <c r="J28" s="69">
        <f t="shared" si="27"/>
        <v>3.5813887203230266</v>
      </c>
      <c r="L28" t="str">
        <f t="shared" si="28"/>
        <v>71 Sales occupations</v>
      </c>
      <c r="M28" s="69">
        <v>16.757247198856561</v>
      </c>
      <c r="N28" s="69">
        <v>20.746626856541635</v>
      </c>
      <c r="O28" s="69">
        <v>23.255606011923149</v>
      </c>
      <c r="P28" s="69">
        <v>36.330750882056229</v>
      </c>
      <c r="Q28" s="69">
        <v>74.843902128247365</v>
      </c>
      <c r="R28" s="11"/>
      <c r="S28" s="69">
        <f t="shared" si="29"/>
        <v>51.588296116324216</v>
      </c>
      <c r="T28" s="69">
        <f>'RD T1'!E85</f>
        <v>22.442712938922163</v>
      </c>
      <c r="U28" s="69">
        <f t="shared" si="30"/>
        <v>74.031009055246386</v>
      </c>
      <c r="W28" t="str">
        <f t="shared" si="31"/>
        <v>71 Sales occupations</v>
      </c>
      <c r="X28" s="69">
        <v>53.318309147788902</v>
      </c>
      <c r="Y28" s="69">
        <v>52.141081253673065</v>
      </c>
      <c r="Z28" s="69">
        <v>56.391970830983361</v>
      </c>
      <c r="AA28" s="69">
        <v>59.990870090365796</v>
      </c>
      <c r="AB28" s="69">
        <v>67.680136367538992</v>
      </c>
      <c r="AC28" s="69"/>
      <c r="AD28" s="69">
        <f t="shared" si="32"/>
        <v>11.288165536555631</v>
      </c>
      <c r="AE28" s="69">
        <f>'RD T1'!E114</f>
        <v>34.381771627346708</v>
      </c>
      <c r="AF28" s="69">
        <f t="shared" si="33"/>
        <v>45.66993716390234</v>
      </c>
      <c r="AH28" t="str">
        <f t="shared" si="34"/>
        <v>71 Sales occupations</v>
      </c>
      <c r="AI28" s="69">
        <v>15.358080070362401</v>
      </c>
      <c r="AJ28" s="69">
        <v>14.454839971300856</v>
      </c>
      <c r="AK28" s="69">
        <v>16.262244151724605</v>
      </c>
      <c r="AL28" s="69">
        <v>16.176190649445189</v>
      </c>
      <c r="AM28" s="69">
        <v>17.908620825555086</v>
      </c>
      <c r="AN28" s="69"/>
      <c r="AO28" s="69">
        <f t="shared" si="35"/>
        <v>1.6463766738304813</v>
      </c>
      <c r="AP28" s="69">
        <f>'RD T1'!E143</f>
        <v>9.2906475834984708</v>
      </c>
      <c r="AQ28" s="69">
        <f t="shared" si="36"/>
        <v>10.937024257328952</v>
      </c>
      <c r="AS28" t="str">
        <f t="shared" si="37"/>
        <v>71 Sales occupations</v>
      </c>
      <c r="AT28" s="69">
        <v>14.528217305771573</v>
      </c>
      <c r="AU28" s="69">
        <v>12.871797666213444</v>
      </c>
      <c r="AV28" s="69">
        <v>13.726336881920259</v>
      </c>
      <c r="AW28" s="69">
        <v>13.514484272494316</v>
      </c>
      <c r="AX28" s="69">
        <v>14.953093173701363</v>
      </c>
      <c r="AY28" s="69"/>
      <c r="AZ28" s="69">
        <f t="shared" si="38"/>
        <v>1.2267562917811041</v>
      </c>
      <c r="BA28" s="69">
        <f>'RD T1'!E172</f>
        <v>6.7284113212364156</v>
      </c>
      <c r="BB28" s="69">
        <f t="shared" si="39"/>
        <v>7.9551676130175197</v>
      </c>
      <c r="BD28" t="str">
        <f t="shared" si="40"/>
        <v>71 Sales occupations</v>
      </c>
      <c r="BE28" s="69">
        <v>68.919276567026216</v>
      </c>
      <c r="BF28" s="69">
        <v>60.072776088214518</v>
      </c>
      <c r="BG28" s="69">
        <v>61.990832186251168</v>
      </c>
      <c r="BH28" s="69">
        <v>56.747914739732217</v>
      </c>
      <c r="BI28" s="69">
        <v>45.146687109617417</v>
      </c>
      <c r="BJ28" s="69"/>
      <c r="BK28" s="69">
        <f t="shared" si="41"/>
        <v>-16.844145076633751</v>
      </c>
      <c r="BL28" s="69">
        <f>'RD T1'!E201</f>
        <v>22.932791703357658</v>
      </c>
      <c r="BM28" s="69">
        <f t="shared" si="42"/>
        <v>6.0886466267239072</v>
      </c>
      <c r="BO28" t="str">
        <f t="shared" si="43"/>
        <v>71 Sales occupations</v>
      </c>
      <c r="BP28" s="69">
        <v>63.923523551450756</v>
      </c>
      <c r="BQ28" s="69">
        <v>55.421079011399314</v>
      </c>
      <c r="BR28" s="69">
        <v>46.939311546366419</v>
      </c>
      <c r="BS28" s="69">
        <v>42.262151926121987</v>
      </c>
      <c r="BT28" s="69">
        <v>29.700218939398226</v>
      </c>
      <c r="BU28" s="69"/>
      <c r="BV28" s="69">
        <f t="shared" si="44"/>
        <v>-17.239092606968192</v>
      </c>
      <c r="BW28" s="69">
        <f>'RD T1'!E230</f>
        <v>15.454029615304181</v>
      </c>
      <c r="BX28" s="69">
        <f t="shared" si="45"/>
        <v>-1.7850629916640113</v>
      </c>
      <c r="BZ28" t="str">
        <f t="shared" si="46"/>
        <v>71 Sales occupations</v>
      </c>
      <c r="CA28" s="69">
        <v>55.233355653143938</v>
      </c>
      <c r="CB28" s="69">
        <v>46.128167880177863</v>
      </c>
      <c r="CC28" s="69">
        <v>44.625562377260167</v>
      </c>
      <c r="CD28" s="69">
        <v>36.938228039270761</v>
      </c>
      <c r="CE28" s="69">
        <v>10.352812246034057</v>
      </c>
      <c r="CF28" s="69"/>
      <c r="CG28" s="69">
        <f t="shared" si="47"/>
        <v>-34.272750131226111</v>
      </c>
      <c r="CH28" s="69">
        <f>'RD T1'!E259</f>
        <v>9.1995919669507007</v>
      </c>
      <c r="CI28" s="69">
        <f t="shared" si="48"/>
        <v>-25.073158164275412</v>
      </c>
      <c r="CK28" t="str">
        <f t="shared" si="49"/>
        <v>71 Sales occupations</v>
      </c>
      <c r="CL28" s="69">
        <v>28.352094447942978</v>
      </c>
      <c r="CM28" s="69">
        <v>20.478011979364464</v>
      </c>
      <c r="CN28" s="69">
        <v>12.99821509253178</v>
      </c>
      <c r="CO28" s="69">
        <v>8.8579020031299631</v>
      </c>
      <c r="CP28" s="69">
        <v>2.3183267019988536</v>
      </c>
      <c r="CQ28" s="69"/>
      <c r="CR28" s="69">
        <f t="shared" si="50"/>
        <v>-10.679888390532927</v>
      </c>
      <c r="CS28" s="69">
        <f>'RD T1'!E288</f>
        <v>1.6327818525598419</v>
      </c>
      <c r="CT28" s="69">
        <f t="shared" si="51"/>
        <v>-9.0471065379730859</v>
      </c>
    </row>
    <row r="29" spans="1:98" x14ac:dyDescent="0.2">
      <c r="A29" s="10" t="str">
        <f>name!D25</f>
        <v>72 Customer service occupations</v>
      </c>
      <c r="B29" s="69">
        <v>0.41674776351899995</v>
      </c>
      <c r="C29" s="69">
        <v>0.53667180784783974</v>
      </c>
      <c r="D29" s="69">
        <v>0.65178875340148779</v>
      </c>
      <c r="E29" s="69">
        <v>1.0845469082732009</v>
      </c>
      <c r="F29" s="69">
        <v>2.0037313695965042</v>
      </c>
      <c r="G29" s="11"/>
      <c r="H29" s="69">
        <f>F29-D29</f>
        <v>1.3519426161950165</v>
      </c>
      <c r="I29" s="69">
        <f>'RD T1'!E57</f>
        <v>0.64760472982232664</v>
      </c>
      <c r="J29" s="69">
        <f t="shared" si="27"/>
        <v>1.9995473460173432</v>
      </c>
      <c r="L29" t="str">
        <f t="shared" si="28"/>
        <v>72 Customer service occupations</v>
      </c>
      <c r="M29" s="69">
        <v>5.2984132243305657</v>
      </c>
      <c r="N29" s="69">
        <v>7.2019173273290473</v>
      </c>
      <c r="O29" s="69">
        <v>8.1681951854218902</v>
      </c>
      <c r="P29" s="69">
        <v>12.568492754046428</v>
      </c>
      <c r="Q29" s="69">
        <v>21.436256000111239</v>
      </c>
      <c r="R29" s="11"/>
      <c r="S29" s="69">
        <f t="shared" si="29"/>
        <v>13.268060814689349</v>
      </c>
      <c r="T29" s="69">
        <f>'RD T1'!E86</f>
        <v>7.5888967969247805</v>
      </c>
      <c r="U29" s="69">
        <f t="shared" si="30"/>
        <v>20.856957611614128</v>
      </c>
      <c r="W29" t="str">
        <f t="shared" si="31"/>
        <v>72 Customer service occupations</v>
      </c>
      <c r="X29" s="69">
        <v>15.954367584926642</v>
      </c>
      <c r="Y29" s="69">
        <v>17.345861991832418</v>
      </c>
      <c r="Z29" s="69">
        <v>19.301481527334055</v>
      </c>
      <c r="AA29" s="69">
        <v>21.125310581971288</v>
      </c>
      <c r="AB29" s="69">
        <v>24.366452990476251</v>
      </c>
      <c r="AC29" s="69"/>
      <c r="AD29" s="69">
        <f t="shared" si="32"/>
        <v>5.0649714631421965</v>
      </c>
      <c r="AE29" s="69">
        <f>'RD T1'!E115</f>
        <v>11.409123544821876</v>
      </c>
      <c r="AF29" s="69">
        <f t="shared" si="33"/>
        <v>16.474095007964074</v>
      </c>
      <c r="AH29" t="str">
        <f t="shared" si="34"/>
        <v>72 Customer service occupations</v>
      </c>
      <c r="AI29" s="69">
        <v>4.7482455850560692</v>
      </c>
      <c r="AJ29" s="69">
        <v>5.492461603774772</v>
      </c>
      <c r="AK29" s="69">
        <v>6.4377374065083535</v>
      </c>
      <c r="AL29" s="69">
        <v>7.2982503323338426</v>
      </c>
      <c r="AM29" s="69">
        <v>8.5173949434485028</v>
      </c>
      <c r="AN29" s="69"/>
      <c r="AO29" s="69">
        <f t="shared" si="35"/>
        <v>2.0796575369401493</v>
      </c>
      <c r="AP29" s="69">
        <f>'RD T1'!E144</f>
        <v>4.290607391468833</v>
      </c>
      <c r="AQ29" s="69">
        <f t="shared" si="36"/>
        <v>6.3702649284089823</v>
      </c>
      <c r="AS29" t="str">
        <f t="shared" si="37"/>
        <v>72 Customer service occupations</v>
      </c>
      <c r="AT29" s="69">
        <v>6.6524096472386383</v>
      </c>
      <c r="AU29" s="69">
        <v>7.2257167768151511</v>
      </c>
      <c r="AV29" s="69">
        <v>7.5044679337211431</v>
      </c>
      <c r="AW29" s="69">
        <v>8.4816430263450862</v>
      </c>
      <c r="AX29" s="69">
        <v>8.7706926444529199</v>
      </c>
      <c r="AY29" s="69"/>
      <c r="AZ29" s="69">
        <f t="shared" si="38"/>
        <v>1.2662247107317768</v>
      </c>
      <c r="BA29" s="69">
        <f>'RD T1'!E173</f>
        <v>4.0222503245759134</v>
      </c>
      <c r="BB29" s="69">
        <f t="shared" si="39"/>
        <v>5.2884750353076901</v>
      </c>
      <c r="BD29" t="str">
        <f t="shared" si="40"/>
        <v>72 Customer service occupations</v>
      </c>
      <c r="BE29" s="69">
        <v>15.585083902449711</v>
      </c>
      <c r="BF29" s="69">
        <v>16.415671419349124</v>
      </c>
      <c r="BG29" s="69">
        <v>15.981736575710697</v>
      </c>
      <c r="BH29" s="69">
        <v>16.016858471289343</v>
      </c>
      <c r="BI29" s="69">
        <v>14.165114975945826</v>
      </c>
      <c r="BJ29" s="69"/>
      <c r="BK29" s="69">
        <f t="shared" si="41"/>
        <v>-1.8166215997648703</v>
      </c>
      <c r="BL29" s="69">
        <f>'RD T1'!E202</f>
        <v>6.2288608555565146</v>
      </c>
      <c r="BM29" s="69">
        <f t="shared" si="42"/>
        <v>4.4122392557916443</v>
      </c>
      <c r="BO29" t="str">
        <f t="shared" si="43"/>
        <v>72 Customer service occupations</v>
      </c>
      <c r="BP29" s="69">
        <v>16.778662326579749</v>
      </c>
      <c r="BQ29" s="69">
        <v>18.389708903870762</v>
      </c>
      <c r="BR29" s="69">
        <v>15.642008815595414</v>
      </c>
      <c r="BS29" s="69">
        <v>17.055689171783413</v>
      </c>
      <c r="BT29" s="69">
        <v>12.480450802794401</v>
      </c>
      <c r="BU29" s="69"/>
      <c r="BV29" s="69">
        <f t="shared" si="44"/>
        <v>-3.161558012801013</v>
      </c>
      <c r="BW29" s="69">
        <f>'RD T1'!E231</f>
        <v>6.3365786023056678</v>
      </c>
      <c r="BX29" s="69">
        <f t="shared" si="45"/>
        <v>3.1750205895046548</v>
      </c>
      <c r="BZ29" t="str">
        <f t="shared" si="46"/>
        <v>72 Customer service occupations</v>
      </c>
      <c r="CA29" s="69">
        <v>9.5220357308588817</v>
      </c>
      <c r="CB29" s="69">
        <v>8.4989517447048488</v>
      </c>
      <c r="CC29" s="69">
        <v>8.4442175065135832</v>
      </c>
      <c r="CD29" s="69">
        <v>7.5249523658223616</v>
      </c>
      <c r="CE29" s="69">
        <v>5.8899689075740724</v>
      </c>
      <c r="CF29" s="69"/>
      <c r="CG29" s="69">
        <f t="shared" si="47"/>
        <v>-2.5542485989395107</v>
      </c>
      <c r="CH29" s="69">
        <f>'RD T1'!E260</f>
        <v>2.0169252214464652</v>
      </c>
      <c r="CI29" s="69">
        <f t="shared" si="48"/>
        <v>-0.53732337749304548</v>
      </c>
      <c r="CK29" t="str">
        <f t="shared" si="49"/>
        <v>72 Customer service occupations</v>
      </c>
      <c r="CL29" s="69">
        <v>3.2214536862238905</v>
      </c>
      <c r="CM29" s="69">
        <v>3.3813325936811536</v>
      </c>
      <c r="CN29" s="69">
        <v>2.4312577291152393</v>
      </c>
      <c r="CO29" s="69">
        <v>2.9142987051715754</v>
      </c>
      <c r="CP29" s="69">
        <v>2.3858668123689553</v>
      </c>
      <c r="CQ29" s="69"/>
      <c r="CR29" s="69">
        <f t="shared" si="50"/>
        <v>-4.5390916746284038E-2</v>
      </c>
      <c r="CS29" s="69">
        <f>'RD T1'!E289</f>
        <v>0.81796169929239593</v>
      </c>
      <c r="CT29" s="69">
        <f t="shared" si="51"/>
        <v>0.77257078254611189</v>
      </c>
    </row>
    <row r="30" spans="1:98" x14ac:dyDescent="0.2">
      <c r="A30" s="10" t="str">
        <f>name!D26</f>
        <v>81 Process, plant and machine operatives</v>
      </c>
      <c r="B30" s="69">
        <v>0.1730632464197249</v>
      </c>
      <c r="C30" s="69">
        <v>0.20898378444687693</v>
      </c>
      <c r="D30" s="69">
        <v>0.23120146022512431</v>
      </c>
      <c r="E30" s="69">
        <v>0.43452931863064415</v>
      </c>
      <c r="F30" s="69">
        <v>0.96229743322069072</v>
      </c>
      <c r="G30" s="11"/>
      <c r="H30" s="69">
        <f t="shared" si="26"/>
        <v>0.73109597299556639</v>
      </c>
      <c r="I30" s="69">
        <f>'RD T1'!E58</f>
        <v>0.28060701705236923</v>
      </c>
      <c r="J30" s="69">
        <f t="shared" si="27"/>
        <v>1.0117029900479357</v>
      </c>
      <c r="L30" t="str">
        <f t="shared" si="28"/>
        <v>81 Process, plant and machine operatives</v>
      </c>
      <c r="M30" s="69">
        <v>1.04616042669244</v>
      </c>
      <c r="N30" s="69">
        <v>1.5248738927242744</v>
      </c>
      <c r="O30" s="69">
        <v>1.7135310470817064</v>
      </c>
      <c r="P30" s="69">
        <v>3.1376348530884512</v>
      </c>
      <c r="Q30" s="69">
        <v>6.9176130339057869</v>
      </c>
      <c r="R30" s="11"/>
      <c r="S30" s="69">
        <f t="shared" si="29"/>
        <v>5.2040819868240806</v>
      </c>
      <c r="T30" s="69">
        <f>'RD T1'!E87</f>
        <v>2.2597747308235387</v>
      </c>
      <c r="U30" s="69">
        <f t="shared" si="30"/>
        <v>7.4638567176476194</v>
      </c>
      <c r="W30" t="str">
        <f t="shared" si="31"/>
        <v>81 Process, plant and machine operatives</v>
      </c>
      <c r="X30" s="69">
        <v>2.6359496730512433</v>
      </c>
      <c r="Y30" s="69">
        <v>2.390521161166768</v>
      </c>
      <c r="Z30" s="69">
        <v>2.5070078038630763</v>
      </c>
      <c r="AA30" s="69">
        <v>3.5750903205929911</v>
      </c>
      <c r="AB30" s="69">
        <v>5.7076604334157839</v>
      </c>
      <c r="AC30" s="69"/>
      <c r="AD30" s="69">
        <f t="shared" si="32"/>
        <v>3.2006526295527076</v>
      </c>
      <c r="AE30" s="69">
        <f>'RD T1'!E116</f>
        <v>2.217371455132374</v>
      </c>
      <c r="AF30" s="69">
        <f t="shared" si="33"/>
        <v>5.4180240846850811</v>
      </c>
      <c r="AH30" t="str">
        <f t="shared" si="34"/>
        <v>81 Process, plant and machine operatives</v>
      </c>
      <c r="AI30" s="69">
        <v>0.99689837644464496</v>
      </c>
      <c r="AJ30" s="69">
        <v>0.93096253130035411</v>
      </c>
      <c r="AK30" s="69">
        <v>1.0811327984298493</v>
      </c>
      <c r="AL30" s="69">
        <v>1.4979332031936035</v>
      </c>
      <c r="AM30" s="69">
        <v>2.4658422020672379</v>
      </c>
      <c r="AN30" s="69"/>
      <c r="AO30" s="69">
        <f t="shared" si="35"/>
        <v>1.3847094036373886</v>
      </c>
      <c r="AP30" s="69">
        <f>'RD T1'!E145</f>
        <v>0.92546083822090008</v>
      </c>
      <c r="AQ30" s="69">
        <f t="shared" si="36"/>
        <v>2.3101702418582888</v>
      </c>
      <c r="AS30" t="str">
        <f t="shared" si="37"/>
        <v>81 Process, plant and machine operatives</v>
      </c>
      <c r="AT30" s="69">
        <v>2.2588352047595994</v>
      </c>
      <c r="AU30" s="69">
        <v>2.3017801691533228</v>
      </c>
      <c r="AV30" s="69">
        <v>2.5701421918394485</v>
      </c>
      <c r="AW30" s="69">
        <v>3.260093639748773</v>
      </c>
      <c r="AX30" s="69">
        <v>4.1597923597282325</v>
      </c>
      <c r="AY30" s="69"/>
      <c r="AZ30" s="69">
        <f t="shared" si="38"/>
        <v>1.589650167888784</v>
      </c>
      <c r="BA30" s="69">
        <f>'RD T1'!E174</f>
        <v>1.932753469352287</v>
      </c>
      <c r="BB30" s="69">
        <f t="shared" si="39"/>
        <v>3.5224036372410712</v>
      </c>
      <c r="BD30" t="str">
        <f t="shared" si="40"/>
        <v>81 Process, plant and machine operatives</v>
      </c>
      <c r="BE30" s="69">
        <v>6.1482950285564435</v>
      </c>
      <c r="BF30" s="69">
        <v>5.5882306856176154</v>
      </c>
      <c r="BG30" s="69">
        <v>6.140433069829399</v>
      </c>
      <c r="BH30" s="69">
        <v>5.8480329307750152</v>
      </c>
      <c r="BI30" s="69">
        <v>5.1416398481132441</v>
      </c>
      <c r="BJ30" s="69"/>
      <c r="BK30" s="69">
        <f t="shared" si="41"/>
        <v>-0.99879322171615481</v>
      </c>
      <c r="BL30" s="69">
        <f>'RD T1'!E203</f>
        <v>2.1212542574813682</v>
      </c>
      <c r="BM30" s="69">
        <f t="shared" si="42"/>
        <v>1.1224610357652134</v>
      </c>
      <c r="BO30" t="str">
        <f t="shared" si="43"/>
        <v>81 Process, plant and machine operatives</v>
      </c>
      <c r="BP30" s="69">
        <v>7.6336688988399271</v>
      </c>
      <c r="BQ30" s="69">
        <v>8.5037362195154262</v>
      </c>
      <c r="BR30" s="69">
        <v>6.7879682390611897</v>
      </c>
      <c r="BS30" s="69">
        <v>7.6331412024590763</v>
      </c>
      <c r="BT30" s="69">
        <v>6.2068643677522752</v>
      </c>
      <c r="BU30" s="69"/>
      <c r="BV30" s="69">
        <f t="shared" si="44"/>
        <v>-0.5811038713089145</v>
      </c>
      <c r="BW30" s="69">
        <f>'RD T1'!E232</f>
        <v>2.4774534656637912</v>
      </c>
      <c r="BX30" s="69">
        <f t="shared" si="45"/>
        <v>1.8963495943548767</v>
      </c>
      <c r="BZ30" t="str">
        <f t="shared" si="46"/>
        <v>81 Process, plant and machine operatives</v>
      </c>
      <c r="CA30" s="69">
        <v>9.2978573154485584</v>
      </c>
      <c r="CB30" s="69">
        <v>8.62303029626095</v>
      </c>
      <c r="CC30" s="69">
        <v>7.7259093509594514</v>
      </c>
      <c r="CD30" s="69">
        <v>7.4507575174629466</v>
      </c>
      <c r="CE30" s="69">
        <v>4.3299947928904068</v>
      </c>
      <c r="CF30" s="69"/>
      <c r="CG30" s="69">
        <f t="shared" si="47"/>
        <v>-3.3959145580690446</v>
      </c>
      <c r="CH30" s="69">
        <f>'RD T1'!E261</f>
        <v>2.0228063448078575</v>
      </c>
      <c r="CI30" s="69">
        <f t="shared" si="48"/>
        <v>-1.3731082132611871</v>
      </c>
      <c r="CK30" t="str">
        <f t="shared" si="49"/>
        <v>81 Process, plant and machine operatives</v>
      </c>
      <c r="CL30" s="69">
        <v>5.2510419732801887</v>
      </c>
      <c r="CM30" s="69">
        <v>3.901427343097768</v>
      </c>
      <c r="CN30" s="69">
        <v>2.5500776337055524</v>
      </c>
      <c r="CO30" s="69">
        <v>1.7661213680694325</v>
      </c>
      <c r="CP30" s="69">
        <v>0.81404092242392334</v>
      </c>
      <c r="CQ30" s="69"/>
      <c r="CR30" s="69">
        <f t="shared" si="50"/>
        <v>-1.7360367112816291</v>
      </c>
      <c r="CS30" s="69">
        <f>'RD T1'!E290</f>
        <v>0.38071611218938162</v>
      </c>
      <c r="CT30" s="69">
        <f t="shared" si="51"/>
        <v>-1.3553205990922474</v>
      </c>
    </row>
    <row r="31" spans="1:98" x14ac:dyDescent="0.2">
      <c r="A31" s="10" t="str">
        <f>name!D27</f>
        <v>82 Transport and mobile machine drivers and operatives</v>
      </c>
      <c r="B31" s="69">
        <v>0.79528501392916051</v>
      </c>
      <c r="C31" s="69">
        <v>1.316999410973051</v>
      </c>
      <c r="D31" s="69">
        <v>1.2810580239763987</v>
      </c>
      <c r="E31" s="69">
        <v>2.3358993367199226</v>
      </c>
      <c r="F31" s="69">
        <v>4.7495719290918794</v>
      </c>
      <c r="G31" s="11"/>
      <c r="H31" s="69">
        <f t="shared" si="26"/>
        <v>3.468513905115481</v>
      </c>
      <c r="I31" s="69">
        <f>'RD T1'!E59</f>
        <v>1.9895795101510063</v>
      </c>
      <c r="J31" s="69">
        <f t="shared" si="27"/>
        <v>5.4580934152664877</v>
      </c>
      <c r="L31" t="str">
        <f t="shared" si="28"/>
        <v>82 Transport and mobile machine drivers and operatives</v>
      </c>
      <c r="M31" s="69">
        <v>5.2883774938101569</v>
      </c>
      <c r="N31" s="69">
        <v>8.1437428318145351</v>
      </c>
      <c r="O31" s="69">
        <v>8.5644853934544045</v>
      </c>
      <c r="P31" s="69">
        <v>14.425728034974641</v>
      </c>
      <c r="Q31" s="69">
        <v>28.902567131222241</v>
      </c>
      <c r="R31" s="11"/>
      <c r="S31" s="69">
        <f t="shared" si="29"/>
        <v>20.338081737767837</v>
      </c>
      <c r="T31" s="69">
        <f>'RD T1'!E88</f>
        <v>12.107731872288536</v>
      </c>
      <c r="U31" s="69">
        <f t="shared" si="30"/>
        <v>32.445813610056376</v>
      </c>
      <c r="W31" t="str">
        <f t="shared" si="31"/>
        <v>82 Transport and mobile machine drivers and operatives</v>
      </c>
      <c r="X31" s="69">
        <v>12.485385841005785</v>
      </c>
      <c r="Y31" s="69">
        <v>15.689763311509902</v>
      </c>
      <c r="Z31" s="69">
        <v>16.2468799720506</v>
      </c>
      <c r="AA31" s="69">
        <v>19.464653965917261</v>
      </c>
      <c r="AB31" s="69">
        <v>23.680430156260798</v>
      </c>
      <c r="AC31" s="69"/>
      <c r="AD31" s="69">
        <f t="shared" si="32"/>
        <v>7.4335501842101976</v>
      </c>
      <c r="AE31" s="69">
        <f>'RD T1'!E117</f>
        <v>14.842555333354767</v>
      </c>
      <c r="AF31" s="69">
        <f t="shared" si="33"/>
        <v>22.276105517564964</v>
      </c>
      <c r="AH31" t="str">
        <f t="shared" si="34"/>
        <v>82 Transport and mobile machine drivers and operatives</v>
      </c>
      <c r="AI31" s="69">
        <v>5.5868566263884691</v>
      </c>
      <c r="AJ31" s="69">
        <v>7.30513280054166</v>
      </c>
      <c r="AK31" s="69">
        <v>7.9095975532540432</v>
      </c>
      <c r="AL31" s="69">
        <v>9.496826989148067</v>
      </c>
      <c r="AM31" s="69">
        <v>11.362603382334619</v>
      </c>
      <c r="AN31" s="69"/>
      <c r="AO31" s="69">
        <f t="shared" si="35"/>
        <v>3.4530058290805759</v>
      </c>
      <c r="AP31" s="69">
        <f>'RD T1'!E146</f>
        <v>7.0716910544925984</v>
      </c>
      <c r="AQ31" s="69">
        <f t="shared" si="36"/>
        <v>10.524696883573174</v>
      </c>
      <c r="AS31" t="str">
        <f t="shared" si="37"/>
        <v>82 Transport and mobile machine drivers and operatives</v>
      </c>
      <c r="AT31" s="69">
        <v>9.9830818722361272</v>
      </c>
      <c r="AU31" s="69">
        <v>11.720564801256574</v>
      </c>
      <c r="AV31" s="69">
        <v>12.605691746903494</v>
      </c>
      <c r="AW31" s="69">
        <v>14.026080185378307</v>
      </c>
      <c r="AX31" s="69">
        <v>15.887950439671847</v>
      </c>
      <c r="AY31" s="69"/>
      <c r="AZ31" s="69">
        <f t="shared" si="38"/>
        <v>3.2822586927683535</v>
      </c>
      <c r="BA31" s="69">
        <f>'RD T1'!E175</f>
        <v>10.439597476590372</v>
      </c>
      <c r="BB31" s="69">
        <f t="shared" si="39"/>
        <v>13.721856169358725</v>
      </c>
      <c r="BD31" t="str">
        <f t="shared" si="40"/>
        <v>82 Transport and mobile machine drivers and operatives</v>
      </c>
      <c r="BE31" s="69">
        <v>29.519246151027517</v>
      </c>
      <c r="BF31" s="69">
        <v>29.581071268077956</v>
      </c>
      <c r="BG31" s="69">
        <v>33.971665676052204</v>
      </c>
      <c r="BH31" s="69">
        <v>31.793966733131249</v>
      </c>
      <c r="BI31" s="69">
        <v>27.479671530618766</v>
      </c>
      <c r="BJ31" s="69"/>
      <c r="BK31" s="69">
        <f t="shared" si="41"/>
        <v>-6.4919941454334378</v>
      </c>
      <c r="BL31" s="69">
        <f>'RD T1'!E204</f>
        <v>15.142315242721452</v>
      </c>
      <c r="BM31" s="69">
        <f t="shared" si="42"/>
        <v>8.650321097288014</v>
      </c>
      <c r="BO31" t="str">
        <f t="shared" si="43"/>
        <v>82 Transport and mobile machine drivers and operatives</v>
      </c>
      <c r="BP31" s="69">
        <v>42.975088841891967</v>
      </c>
      <c r="BQ31" s="69">
        <v>53.773174882129197</v>
      </c>
      <c r="BR31" s="69">
        <v>41.356604444002528</v>
      </c>
      <c r="BS31" s="69">
        <v>46.477835936690937</v>
      </c>
      <c r="BT31" s="69">
        <v>40.221895798858725</v>
      </c>
      <c r="BU31" s="69"/>
      <c r="BV31" s="69">
        <f t="shared" si="44"/>
        <v>-1.1347086451438031</v>
      </c>
      <c r="BW31" s="69">
        <f>'RD T1'!E233</f>
        <v>20.833638640040867</v>
      </c>
      <c r="BX31" s="69">
        <f t="shared" si="45"/>
        <v>19.698929994897064</v>
      </c>
      <c r="BZ31" t="str">
        <f t="shared" si="46"/>
        <v>82 Transport and mobile machine drivers and operatives</v>
      </c>
      <c r="CA31" s="69">
        <v>50.220854304501344</v>
      </c>
      <c r="CB31" s="69">
        <v>53.532043257254493</v>
      </c>
      <c r="CC31" s="69">
        <v>46.120421516688459</v>
      </c>
      <c r="CD31" s="69">
        <v>46.650173050669679</v>
      </c>
      <c r="CE31" s="69">
        <v>34.411457130782111</v>
      </c>
      <c r="CF31" s="69"/>
      <c r="CG31" s="69">
        <f t="shared" si="47"/>
        <v>-11.708964385906349</v>
      </c>
      <c r="CH31" s="69">
        <f>'RD T1'!E262</f>
        <v>16.942828107106159</v>
      </c>
      <c r="CI31" s="69">
        <f t="shared" si="48"/>
        <v>5.2338637211998105</v>
      </c>
      <c r="CK31" t="str">
        <f t="shared" si="49"/>
        <v>82 Transport and mobile machine drivers and operatives</v>
      </c>
      <c r="CL31" s="69">
        <v>25.435248930493866</v>
      </c>
      <c r="CM31" s="69">
        <v>25.386664514800543</v>
      </c>
      <c r="CN31" s="69">
        <v>15.666819812529949</v>
      </c>
      <c r="CO31" s="69">
        <v>11.934216229875798</v>
      </c>
      <c r="CP31" s="69">
        <v>4.4073838694700482</v>
      </c>
      <c r="CQ31" s="69"/>
      <c r="CR31" s="69">
        <f t="shared" si="50"/>
        <v>-11.259435943059902</v>
      </c>
      <c r="CS31" s="69">
        <f>'RD T1'!E291</f>
        <v>3.7043952712996329</v>
      </c>
      <c r="CT31" s="69">
        <f t="shared" si="51"/>
        <v>-7.5550406717602687</v>
      </c>
    </row>
    <row r="32" spans="1:98" x14ac:dyDescent="0.2">
      <c r="A32" s="10" t="str">
        <f>name!D28</f>
        <v>91 Elementary trades and related occupations</v>
      </c>
      <c r="B32" s="69">
        <v>3.5776717152555385E-3</v>
      </c>
      <c r="C32" s="69">
        <v>4.1657587246846104E-3</v>
      </c>
      <c r="D32" s="69">
        <v>4.6913838637340916E-3</v>
      </c>
      <c r="E32" s="69">
        <v>1.6660879047463696E-2</v>
      </c>
      <c r="F32" s="69">
        <v>5.0731938666625752E-2</v>
      </c>
      <c r="G32" s="11"/>
      <c r="H32" s="69">
        <f t="shared" si="26"/>
        <v>4.604055480289166E-2</v>
      </c>
      <c r="I32" s="69">
        <f>'RD T1'!E60</f>
        <v>1.4910917108076705E-2</v>
      </c>
      <c r="J32" s="69">
        <f t="shared" si="27"/>
        <v>6.0951471910968363E-2</v>
      </c>
      <c r="L32" t="str">
        <f t="shared" si="28"/>
        <v>91 Elementary trades and related occupations</v>
      </c>
      <c r="M32" s="69">
        <v>0.7588149074396926</v>
      </c>
      <c r="N32" s="69">
        <v>0.88887779042426263</v>
      </c>
      <c r="O32" s="69">
        <v>0.89927588960785088</v>
      </c>
      <c r="P32" s="69">
        <v>3.0393959312046248</v>
      </c>
      <c r="Q32" s="69">
        <v>8.5844041926812746</v>
      </c>
      <c r="R32" s="11"/>
      <c r="S32" s="69">
        <f t="shared" si="29"/>
        <v>7.6851283030734239</v>
      </c>
      <c r="T32" s="69">
        <f>'RD T1'!E89</f>
        <v>2.7493960660230208</v>
      </c>
      <c r="U32" s="69">
        <f t="shared" si="30"/>
        <v>10.434524369096444</v>
      </c>
      <c r="W32" t="str">
        <f t="shared" si="31"/>
        <v>91 Elementary trades and related occupations</v>
      </c>
      <c r="X32" s="69">
        <v>2.2383515259096258</v>
      </c>
      <c r="Y32" s="69">
        <v>2.223861018090183</v>
      </c>
      <c r="Z32" s="69">
        <v>2.2600092404688938</v>
      </c>
      <c r="AA32" s="69">
        <v>5.8211012223703902</v>
      </c>
      <c r="AB32" s="69">
        <v>8.1851528556380817</v>
      </c>
      <c r="AC32" s="69"/>
      <c r="AD32" s="69">
        <f t="shared" si="32"/>
        <v>5.9251436151691879</v>
      </c>
      <c r="AE32" s="69">
        <f>'RD T1'!E118</f>
        <v>4.3465735085348696</v>
      </c>
      <c r="AF32" s="69">
        <f t="shared" si="33"/>
        <v>10.271717123704057</v>
      </c>
      <c r="AH32" t="str">
        <f t="shared" si="34"/>
        <v>91 Elementary trades and related occupations</v>
      </c>
      <c r="AI32" s="69">
        <v>1.258521130678647</v>
      </c>
      <c r="AJ32" s="69">
        <v>1.1876451972118951</v>
      </c>
      <c r="AK32" s="69">
        <v>1.2729352535305851</v>
      </c>
      <c r="AL32" s="69">
        <v>3.0769850942904902</v>
      </c>
      <c r="AM32" s="69">
        <v>4.1103791625995152</v>
      </c>
      <c r="AN32" s="69"/>
      <c r="AO32" s="69">
        <f t="shared" si="35"/>
        <v>2.8374439090689298</v>
      </c>
      <c r="AP32" s="69">
        <f>'RD T1'!E147</f>
        <v>2.2906957913250579</v>
      </c>
      <c r="AQ32" s="69">
        <f t="shared" si="36"/>
        <v>5.1281397003939873</v>
      </c>
      <c r="AS32" t="str">
        <f t="shared" si="37"/>
        <v>91 Elementary trades and related occupations</v>
      </c>
      <c r="AT32" s="69">
        <v>1.7490280792224002</v>
      </c>
      <c r="AU32" s="69">
        <v>1.8109087757102131</v>
      </c>
      <c r="AV32" s="69">
        <v>2.0679702303308951</v>
      </c>
      <c r="AW32" s="69">
        <v>5.0328782861515542</v>
      </c>
      <c r="AX32" s="69">
        <v>7.0269857689060879</v>
      </c>
      <c r="AY32" s="69"/>
      <c r="AZ32" s="69">
        <f t="shared" si="38"/>
        <v>4.9590155385751924</v>
      </c>
      <c r="BA32" s="69">
        <f>'RD T1'!E176</f>
        <v>3.563864637161775</v>
      </c>
      <c r="BB32" s="69">
        <f t="shared" si="39"/>
        <v>8.522880175736967</v>
      </c>
      <c r="BD32" t="str">
        <f t="shared" si="40"/>
        <v>91 Elementary trades and related occupations</v>
      </c>
      <c r="BE32" s="69">
        <v>5.7445275444731854</v>
      </c>
      <c r="BF32" s="69">
        <v>4.6221510863959869</v>
      </c>
      <c r="BG32" s="69">
        <v>4.9856103843122925</v>
      </c>
      <c r="BH32" s="69">
        <v>9.4825528787801119</v>
      </c>
      <c r="BI32" s="69">
        <v>11.619273882351452</v>
      </c>
      <c r="BJ32" s="69"/>
      <c r="BK32" s="69">
        <f t="shared" si="41"/>
        <v>6.6336634980391596</v>
      </c>
      <c r="BL32" s="69">
        <f>'RD T1'!E205</f>
        <v>4.776083743180588</v>
      </c>
      <c r="BM32" s="69">
        <f t="shared" si="42"/>
        <v>11.409747241219748</v>
      </c>
      <c r="BO32" t="str">
        <f t="shared" si="43"/>
        <v>91 Elementary trades and related occupations</v>
      </c>
      <c r="BP32" s="69">
        <v>9.7449221577732388</v>
      </c>
      <c r="BQ32" s="69">
        <v>10.000096384186648</v>
      </c>
      <c r="BR32" s="69">
        <v>8.1726277547563111</v>
      </c>
      <c r="BS32" s="69">
        <v>14.760695114541655</v>
      </c>
      <c r="BT32" s="69">
        <v>14.574803216721367</v>
      </c>
      <c r="BU32" s="69"/>
      <c r="BV32" s="69">
        <f t="shared" si="44"/>
        <v>6.4021754619650562</v>
      </c>
      <c r="BW32" s="69">
        <f>'RD T1'!E234</f>
        <v>5.2077627804890536</v>
      </c>
      <c r="BX32" s="69">
        <f t="shared" si="45"/>
        <v>11.60993824245411</v>
      </c>
      <c r="BZ32" t="str">
        <f t="shared" si="46"/>
        <v>91 Elementary trades and related occupations</v>
      </c>
      <c r="CA32" s="69">
        <v>14.231271932677021</v>
      </c>
      <c r="CB32" s="69">
        <v>12.405438263424324</v>
      </c>
      <c r="CC32" s="69">
        <v>11.137381884407938</v>
      </c>
      <c r="CD32" s="69">
        <v>19.714133438927004</v>
      </c>
      <c r="CE32" s="69">
        <v>16.136707648679916</v>
      </c>
      <c r="CF32" s="69"/>
      <c r="CG32" s="69">
        <f t="shared" si="47"/>
        <v>4.9993257642719779</v>
      </c>
      <c r="CH32" s="69">
        <f>'RD T1'!E263</f>
        <v>6.92655655126703</v>
      </c>
      <c r="CI32" s="69">
        <f t="shared" si="48"/>
        <v>11.925882315539008</v>
      </c>
      <c r="CK32" t="str">
        <f t="shared" si="49"/>
        <v>91 Elementary trades and related occupations</v>
      </c>
      <c r="CL32" s="69">
        <v>8.3992387188932796</v>
      </c>
      <c r="CM32" s="69">
        <v>6.8671988645674977</v>
      </c>
      <c r="CN32" s="69">
        <v>4.8335489958701725</v>
      </c>
      <c r="CO32" s="69">
        <v>8.56840306939608</v>
      </c>
      <c r="CP32" s="69">
        <v>7.4935837148561379</v>
      </c>
      <c r="CQ32" s="69"/>
      <c r="CR32" s="69">
        <f t="shared" si="50"/>
        <v>2.6600347189859654</v>
      </c>
      <c r="CS32" s="69">
        <f>'RD T1'!E292</f>
        <v>2.5521688068853279</v>
      </c>
      <c r="CT32" s="69">
        <f t="shared" si="51"/>
        <v>5.2122035258712938</v>
      </c>
    </row>
    <row r="33" spans="1:98" x14ac:dyDescent="0.2">
      <c r="A33" s="10" t="str">
        <f>name!D29</f>
        <v>92 Elementary administration and service occupations</v>
      </c>
      <c r="B33" s="69">
        <v>0.48637227949509948</v>
      </c>
      <c r="C33" s="69">
        <v>0.64982167030461313</v>
      </c>
      <c r="D33" s="69">
        <v>0.7407983123226638</v>
      </c>
      <c r="E33" s="69">
        <v>1.0608044167301849</v>
      </c>
      <c r="F33" s="69">
        <v>1.8188533696828244</v>
      </c>
      <c r="G33" s="11"/>
      <c r="H33" s="69">
        <f t="shared" ref="H33" si="52">F33-D33</f>
        <v>1.0780550573601606</v>
      </c>
      <c r="I33" s="69">
        <f>'RD T1'!E61</f>
        <v>0.73882371350107667</v>
      </c>
      <c r="J33" s="69">
        <f t="shared" ref="J33" si="53">SUM(H33:I33)</f>
        <v>1.8168787708612373</v>
      </c>
      <c r="L33" t="str">
        <f t="shared" ref="L33" si="54">A33</f>
        <v>92 Elementary administration and service occupations</v>
      </c>
      <c r="M33" s="69">
        <v>17.813021699615184</v>
      </c>
      <c r="N33" s="69">
        <v>26.714244970222069</v>
      </c>
      <c r="O33" s="69">
        <v>30.09971383736838</v>
      </c>
      <c r="P33" s="69">
        <v>45.462334474076251</v>
      </c>
      <c r="Q33" s="69">
        <v>95.497678468385459</v>
      </c>
      <c r="R33" s="11"/>
      <c r="S33" s="69">
        <f t="shared" ref="S33" si="55">Q33-O33</f>
        <v>65.397964631017075</v>
      </c>
      <c r="T33" s="69">
        <f>'RD T1'!E90</f>
        <v>36.177164575363875</v>
      </c>
      <c r="U33" s="69">
        <f t="shared" ref="U33" si="56">SUM(S33:T33)</f>
        <v>101.57512920638095</v>
      </c>
      <c r="W33" t="str">
        <f t="shared" ref="W33" si="57">A33</f>
        <v>92 Elementary administration and service occupations</v>
      </c>
      <c r="X33" s="69">
        <v>50.579504379555623</v>
      </c>
      <c r="Y33" s="69">
        <v>62.443414721407393</v>
      </c>
      <c r="Z33" s="69">
        <v>67.09514675679641</v>
      </c>
      <c r="AA33" s="69">
        <v>68.990321369871424</v>
      </c>
      <c r="AB33" s="69">
        <v>82.342081214161226</v>
      </c>
      <c r="AC33" s="69"/>
      <c r="AD33" s="69">
        <f t="shared" ref="AD33" si="58">AB33-Z33</f>
        <v>15.246934457364816</v>
      </c>
      <c r="AE33" s="69">
        <f>'RD T1'!E119</f>
        <v>49.511424173297037</v>
      </c>
      <c r="AF33" s="69">
        <f t="shared" ref="AF33" si="59">SUM(AD33:AE33)</f>
        <v>64.75835863066186</v>
      </c>
      <c r="AH33" t="str">
        <f t="shared" ref="AH33" si="60">L33</f>
        <v>92 Elementary administration and service occupations</v>
      </c>
      <c r="AI33" s="69">
        <v>22.14792415591371</v>
      </c>
      <c r="AJ33" s="69">
        <v>27.116915246009285</v>
      </c>
      <c r="AK33" s="69">
        <v>30.331205071590887</v>
      </c>
      <c r="AL33" s="69">
        <v>29.676969703135203</v>
      </c>
      <c r="AM33" s="69">
        <v>35.260807739811362</v>
      </c>
      <c r="AN33" s="69"/>
      <c r="AO33" s="69">
        <f t="shared" ref="AO33" si="61">AM33-AK33</f>
        <v>4.9296026682204754</v>
      </c>
      <c r="AP33" s="69">
        <f>'RD T1'!E148</f>
        <v>20.611032452864734</v>
      </c>
      <c r="AQ33" s="69">
        <f t="shared" ref="AQ33" si="62">SUM(AO33:AP33)</f>
        <v>25.540635121085209</v>
      </c>
      <c r="AS33" t="str">
        <f t="shared" ref="AS33" si="63">W33</f>
        <v>92 Elementary administration and service occupations</v>
      </c>
      <c r="AT33" s="69">
        <v>19.596188756500656</v>
      </c>
      <c r="AU33" s="69">
        <v>22.521774215427872</v>
      </c>
      <c r="AV33" s="69">
        <v>26.341609196369266</v>
      </c>
      <c r="AW33" s="69">
        <v>25.666128319031586</v>
      </c>
      <c r="AX33" s="69">
        <v>31.057639682663964</v>
      </c>
      <c r="AY33" s="69"/>
      <c r="AZ33" s="69">
        <f t="shared" ref="AZ33" si="64">AX33-AV33</f>
        <v>4.7160304862946987</v>
      </c>
      <c r="BA33" s="69">
        <f>'RD T1'!E177</f>
        <v>17.218562392502854</v>
      </c>
      <c r="BB33" s="69">
        <f t="shared" ref="BB33" si="65">SUM(AZ33:BA33)</f>
        <v>21.934592878797552</v>
      </c>
      <c r="BD33" t="str">
        <f t="shared" ref="BD33" si="66">AH33</f>
        <v>92 Elementary administration and service occupations</v>
      </c>
      <c r="BE33" s="69">
        <v>77.048760434997803</v>
      </c>
      <c r="BF33" s="69">
        <v>77.885826240006196</v>
      </c>
      <c r="BG33" s="69">
        <v>73.135433008948837</v>
      </c>
      <c r="BH33" s="69">
        <v>59.653333287436055</v>
      </c>
      <c r="BI33" s="69">
        <v>50.573015841062485</v>
      </c>
      <c r="BJ33" s="69"/>
      <c r="BK33" s="69">
        <f t="shared" ref="BK33" si="67">BI33-BG33</f>
        <v>-22.562417167886352</v>
      </c>
      <c r="BL33" s="69">
        <f>'RD T1'!E206</f>
        <v>28.33291099341583</v>
      </c>
      <c r="BM33" s="69">
        <f t="shared" ref="BM33" si="68">SUM(BK33:BL33)</f>
        <v>5.7704938255294778</v>
      </c>
      <c r="BO33" t="str">
        <f t="shared" ref="BO33" si="69">AS33</f>
        <v>92 Elementary administration and service occupations</v>
      </c>
      <c r="BP33" s="69">
        <v>112.13149714911711</v>
      </c>
      <c r="BQ33" s="69">
        <v>127.53106325770256</v>
      </c>
      <c r="BR33" s="69">
        <v>103.21465397381823</v>
      </c>
      <c r="BS33" s="69">
        <v>98.291239403779755</v>
      </c>
      <c r="BT33" s="69">
        <v>72.866284885501443</v>
      </c>
      <c r="BU33" s="69"/>
      <c r="BV33" s="69">
        <f t="shared" ref="BV33" si="70">BT33-BR33</f>
        <v>-30.348369088316787</v>
      </c>
      <c r="BW33" s="69">
        <f>'RD T1'!E235</f>
        <v>38.539352819142778</v>
      </c>
      <c r="BX33" s="69">
        <f t="shared" ref="BX33" si="71">SUM(BV33:BW33)</f>
        <v>8.190983730825991</v>
      </c>
      <c r="BZ33" t="str">
        <f t="shared" ref="BZ33" si="72">BD33</f>
        <v>92 Elementary administration and service occupations</v>
      </c>
      <c r="CA33" s="69">
        <v>125.54101479625342</v>
      </c>
      <c r="CB33" s="69">
        <v>126.24513888048848</v>
      </c>
      <c r="CC33" s="69">
        <v>118.99385276732389</v>
      </c>
      <c r="CD33" s="69">
        <v>101.25599989596367</v>
      </c>
      <c r="CE33" s="69">
        <v>61.852930694371047</v>
      </c>
      <c r="CF33" s="69"/>
      <c r="CG33" s="69">
        <f t="shared" ref="CG33" si="73">CE33-CC33</f>
        <v>-57.14092207295284</v>
      </c>
      <c r="CH33" s="69">
        <f>'RD T1'!E264</f>
        <v>32.549494586889573</v>
      </c>
      <c r="CI33" s="69">
        <f t="shared" ref="CI33" si="74">SUM(CG33:CH33)</f>
        <v>-24.591427486063267</v>
      </c>
      <c r="CK33" t="str">
        <f t="shared" ref="CK33" si="75">BO33</f>
        <v>92 Elementary administration and service occupations</v>
      </c>
      <c r="CL33" s="69">
        <v>76.897005110767893</v>
      </c>
      <c r="CM33" s="69">
        <v>60.029430941243184</v>
      </c>
      <c r="CN33" s="69">
        <v>37.17257976319349</v>
      </c>
      <c r="CO33" s="69">
        <v>22.50975503550395</v>
      </c>
      <c r="CP33" s="69">
        <v>8.7330040522130137</v>
      </c>
      <c r="CQ33" s="69"/>
      <c r="CR33" s="69">
        <f t="shared" ref="CR33" si="76">CP33-CN33</f>
        <v>-28.439575710980478</v>
      </c>
      <c r="CS33" s="69">
        <f>'RD T1'!E293</f>
        <v>4.9951710251770045</v>
      </c>
      <c r="CT33" s="69">
        <f t="shared" ref="CT33" si="77">SUM(CR33:CS33)</f>
        <v>-23.444404685803473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113.75648756347665</v>
      </c>
      <c r="C35" s="67">
        <f t="shared" ref="C35:F35" si="78">SUM(C8:C33)</f>
        <v>151.44841281586804</v>
      </c>
      <c r="D35" s="67">
        <f t="shared" si="78"/>
        <v>161.80924158850374</v>
      </c>
      <c r="E35" s="67">
        <f t="shared" si="78"/>
        <v>220.62079110765819</v>
      </c>
      <c r="F35" s="67">
        <f t="shared" si="78"/>
        <v>331.7025324541242</v>
      </c>
      <c r="G35" s="11"/>
      <c r="H35" s="67">
        <f>F35-D35</f>
        <v>169.89329086562046</v>
      </c>
      <c r="I35" s="67">
        <f>SUM(I8:I33)</f>
        <v>121.46990513437133</v>
      </c>
      <c r="J35" s="67">
        <f>SUM(H35:I35)</f>
        <v>291.36319599999177</v>
      </c>
      <c r="L35" s="24" t="str">
        <f>A35</f>
        <v>All occupations</v>
      </c>
      <c r="M35" s="67">
        <f>SUM(M8:M33)</f>
        <v>882.4835219427116</v>
      </c>
      <c r="N35" s="67">
        <f t="shared" ref="N35:Q35" si="79">SUM(N8:N33)</f>
        <v>1172.2971151163886</v>
      </c>
      <c r="O35" s="67">
        <f t="shared" si="79"/>
        <v>1288.2424257414693</v>
      </c>
      <c r="P35" s="67">
        <f t="shared" si="79"/>
        <v>1745.289996882377</v>
      </c>
      <c r="Q35" s="67">
        <f t="shared" si="79"/>
        <v>2637.0154890831423</v>
      </c>
      <c r="R35" s="11"/>
      <c r="S35" s="67">
        <f t="shared" si="29"/>
        <v>1348.7730633416729</v>
      </c>
      <c r="T35" s="67">
        <f>SUM(T8:T33)</f>
        <v>999.67761458856182</v>
      </c>
      <c r="U35" s="67">
        <f>SUM(S35:T35)</f>
        <v>2348.4506779302346</v>
      </c>
      <c r="W35" s="24" t="str">
        <f>A35</f>
        <v>All occupations</v>
      </c>
      <c r="X35" s="67">
        <f>SUM(X8:X33)</f>
        <v>1468.4035975629711</v>
      </c>
      <c r="Y35" s="67">
        <f t="shared" ref="Y35:AB35" si="80">SUM(Y8:Y33)</f>
        <v>1568.1780561871135</v>
      </c>
      <c r="Z35" s="67">
        <f t="shared" si="80"/>
        <v>1633.547132775167</v>
      </c>
      <c r="AA35" s="67">
        <f t="shared" si="80"/>
        <v>1594.564770692557</v>
      </c>
      <c r="AB35" s="67">
        <f t="shared" si="80"/>
        <v>1480.1784156949309</v>
      </c>
      <c r="AC35" s="69"/>
      <c r="AD35" s="67">
        <f t="shared" ref="AD35" si="81">AB35-Z35</f>
        <v>-153.36871708023614</v>
      </c>
      <c r="AE35" s="67">
        <f>SUM(AE8:AE33)</f>
        <v>847.61939434942815</v>
      </c>
      <c r="AF35" s="67">
        <f>SUM(AD35:AE35)</f>
        <v>694.25067726919201</v>
      </c>
      <c r="AH35" s="24" t="str">
        <f>L35</f>
        <v>All occupations</v>
      </c>
      <c r="AI35" s="67">
        <f>SUM(AI8:AI33)</f>
        <v>359.97343312807067</v>
      </c>
      <c r="AJ35" s="67">
        <f t="shared" ref="AJ35:AM35" si="82">SUM(AJ8:AJ33)</f>
        <v>358.23031392592628</v>
      </c>
      <c r="AK35" s="67">
        <f t="shared" si="82"/>
        <v>382.74289888007081</v>
      </c>
      <c r="AL35" s="67">
        <f t="shared" si="82"/>
        <v>361.36230441194044</v>
      </c>
      <c r="AM35" s="67">
        <f t="shared" si="82"/>
        <v>354.40358340132042</v>
      </c>
      <c r="AN35" s="69"/>
      <c r="AO35" s="67">
        <f t="shared" ref="AO35" si="83">AM35-AK35</f>
        <v>-28.339315478750393</v>
      </c>
      <c r="AP35" s="67">
        <f>SUM(AP8:AP33)</f>
        <v>194.5948378130177</v>
      </c>
      <c r="AQ35" s="67">
        <f>SUM(AO35:AP35)</f>
        <v>166.25552233426731</v>
      </c>
      <c r="AS35" s="24" t="str">
        <f>W35</f>
        <v>All occupations</v>
      </c>
      <c r="AT35" s="67">
        <f>SUM(AT8:AT33)</f>
        <v>348.13164190526447</v>
      </c>
      <c r="AU35" s="67">
        <f t="shared" ref="AU35:AX35" si="84">SUM(AU8:AU33)</f>
        <v>367.45737484351878</v>
      </c>
      <c r="AV35" s="67">
        <f t="shared" si="84"/>
        <v>392.53651097332749</v>
      </c>
      <c r="AW35" s="67">
        <f t="shared" si="84"/>
        <v>384.74980187332977</v>
      </c>
      <c r="AX35" s="67">
        <f t="shared" si="84"/>
        <v>384.16109814942325</v>
      </c>
      <c r="AY35" s="69"/>
      <c r="AZ35" s="67">
        <f t="shared" ref="AZ35" si="85">AX35-AV35</f>
        <v>-8.3754128239042416</v>
      </c>
      <c r="BA35" s="67">
        <f>SUM(BA8:BA33)</f>
        <v>208.12656426068233</v>
      </c>
      <c r="BB35" s="67">
        <f>SUM(AZ35:BA35)</f>
        <v>199.75115143677809</v>
      </c>
      <c r="BD35" s="24" t="str">
        <f>AH35</f>
        <v>All occupations</v>
      </c>
      <c r="BE35" s="67">
        <f>SUM(BE8:BE33)</f>
        <v>787.54785925571514</v>
      </c>
      <c r="BF35" s="67">
        <f t="shared" ref="BF35:BI35" si="86">SUM(BF8:BF33)</f>
        <v>763.1812464193232</v>
      </c>
      <c r="BG35" s="67">
        <f t="shared" si="86"/>
        <v>758.70175975513348</v>
      </c>
      <c r="BH35" s="67">
        <f t="shared" si="86"/>
        <v>676.21865164365249</v>
      </c>
      <c r="BI35" s="67">
        <f t="shared" si="86"/>
        <v>527.13595692668559</v>
      </c>
      <c r="BJ35" s="69"/>
      <c r="BK35" s="67">
        <f t="shared" ref="BK35" si="87">BI35-BG35</f>
        <v>-231.56580282844789</v>
      </c>
      <c r="BL35" s="67">
        <f>SUM(BL8:BL33)</f>
        <v>271.68814057607568</v>
      </c>
      <c r="BM35" s="67">
        <f>SUM(BK35:BL35)</f>
        <v>40.122337747627796</v>
      </c>
      <c r="BO35" s="24" t="str">
        <f>AS35</f>
        <v>All occupations</v>
      </c>
      <c r="BP35" s="67">
        <f>SUM(BP8:BP33)</f>
        <v>733.47126648445908</v>
      </c>
      <c r="BQ35" s="67">
        <f t="shared" ref="BQ35:BT35" si="88">SUM(BQ8:BQ33)</f>
        <v>777.83852129861316</v>
      </c>
      <c r="BR35" s="67">
        <f t="shared" si="88"/>
        <v>630.52119975724065</v>
      </c>
      <c r="BS35" s="67">
        <f t="shared" si="88"/>
        <v>600.0472014849438</v>
      </c>
      <c r="BT35" s="67">
        <f t="shared" si="88"/>
        <v>411.1824900151131</v>
      </c>
      <c r="BU35" s="69"/>
      <c r="BV35" s="67">
        <f t="shared" ref="BV35" si="89">BT35-BR35</f>
        <v>-219.33870974212755</v>
      </c>
      <c r="BW35" s="67">
        <f>SUM(BW8:BW33)</f>
        <v>212.52686226769822</v>
      </c>
      <c r="BX35" s="67">
        <f>SUM(BV35:BW35)</f>
        <v>-6.811847474429328</v>
      </c>
      <c r="BZ35" s="24" t="str">
        <f>BD35</f>
        <v>All occupations</v>
      </c>
      <c r="CA35" s="67">
        <f>SUM(CA8:CA33)</f>
        <v>619.62458595785461</v>
      </c>
      <c r="CB35" s="67">
        <f t="shared" ref="CB35:CE35" si="90">SUM(CB8:CB33)</f>
        <v>590.12154676342755</v>
      </c>
      <c r="CC35" s="67">
        <f t="shared" si="90"/>
        <v>549.05241161849392</v>
      </c>
      <c r="CD35" s="67">
        <f t="shared" si="90"/>
        <v>484.21866758251247</v>
      </c>
      <c r="CE35" s="67">
        <f t="shared" si="90"/>
        <v>299.12269230810477</v>
      </c>
      <c r="CF35" s="69"/>
      <c r="CG35" s="67">
        <f t="shared" ref="CG35" si="91">CE35-CC35</f>
        <v>-249.92971931038915</v>
      </c>
      <c r="CH35" s="67">
        <f>SUM(CH8:CH33)</f>
        <v>149.71774041669747</v>
      </c>
      <c r="CI35" s="67">
        <f>SUM(CG35:CH35)</f>
        <v>-100.21197889369168</v>
      </c>
      <c r="CK35" s="24" t="str">
        <f>BO35</f>
        <v>All occupations</v>
      </c>
      <c r="CL35" s="67">
        <f>SUM(CL8:CL33)</f>
        <v>265.49160619947611</v>
      </c>
      <c r="CM35" s="67">
        <f t="shared" ref="CM35:CP35" si="92">SUM(CM8:CM33)</f>
        <v>226.31041262982282</v>
      </c>
      <c r="CN35" s="67">
        <f t="shared" si="92"/>
        <v>145.30641891059213</v>
      </c>
      <c r="CO35" s="67">
        <f t="shared" si="92"/>
        <v>117.63381432102855</v>
      </c>
      <c r="CP35" s="67">
        <f t="shared" si="92"/>
        <v>60.881741967157957</v>
      </c>
      <c r="CQ35" s="69"/>
      <c r="CR35" s="67">
        <f t="shared" ref="CR35" si="93">CP35-CN35</f>
        <v>-84.424676943434179</v>
      </c>
      <c r="CS35" s="67">
        <f>SUM(CS8:CS33)</f>
        <v>30.272073998708507</v>
      </c>
      <c r="CT35" s="67">
        <f>SUM(CR35:CS35)</f>
        <v>-54.152602944725672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London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London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London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London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London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London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London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London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London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8.4369090457092142</v>
      </c>
      <c r="C45" s="18">
        <f t="shared" si="104"/>
        <v>9.2528620124207919</v>
      </c>
      <c r="D45" s="18">
        <f t="shared" si="104"/>
        <v>8.9455173391747511</v>
      </c>
      <c r="E45" s="18">
        <f t="shared" si="104"/>
        <v>8.5039885752512507</v>
      </c>
      <c r="F45" s="18">
        <f t="shared" si="104"/>
        <v>9.0155587045014762</v>
      </c>
      <c r="H45" s="68">
        <f t="shared" ref="H45:H70" si="105">IF(D8&gt;0,(H8/D8)*100,0)</f>
        <v>106.60110913732083</v>
      </c>
      <c r="I45" s="69">
        <f t="shared" ref="I45:I70" si="106">IF(D8&gt;0,I8/D8*100,0)</f>
        <v>80.897697500292182</v>
      </c>
      <c r="J45" s="69">
        <f t="shared" ref="J45:J70" si="107">IF(D8&gt;0,(J8/D8)*100,0)</f>
        <v>187.49880663761306</v>
      </c>
      <c r="L45" t="str">
        <f>A45</f>
        <v>11 Corporate managers and directors</v>
      </c>
      <c r="M45" s="18">
        <f t="shared" ref="M45:Q54" si="108">M8/M$35*100</f>
        <v>8.8975429573655607</v>
      </c>
      <c r="N45" s="18">
        <f t="shared" si="108"/>
        <v>9.6283825430611127</v>
      </c>
      <c r="O45" s="18">
        <f t="shared" si="108"/>
        <v>9.5924851882134554</v>
      </c>
      <c r="P45" s="18">
        <f t="shared" si="108"/>
        <v>8.7138560279702126</v>
      </c>
      <c r="Q45" s="18">
        <f t="shared" si="108"/>
        <v>8.90460178416315</v>
      </c>
      <c r="S45" s="68">
        <f t="shared" ref="S45:S70" si="109">IF(O8&gt;0,(S8/O8)*100,0)</f>
        <v>90.019621304826359</v>
      </c>
      <c r="T45" s="69">
        <f t="shared" ref="T45:T70" si="110">IF(O8&gt;0,T8/O8*100,0)</f>
        <v>75.388514942925539</v>
      </c>
      <c r="U45" s="69">
        <f t="shared" ref="U45:U70" si="111">IF(O8&gt;0,(U8/O8)*100,0)</f>
        <v>165.40813624775191</v>
      </c>
      <c r="W45" t="str">
        <f>A45</f>
        <v>11 Corporate managers and directors</v>
      </c>
      <c r="X45" s="18">
        <f t="shared" ref="X45:AB54" si="112">X8/X$35*100</f>
        <v>10.464176202119479</v>
      </c>
      <c r="Y45" s="18">
        <f t="shared" si="112"/>
        <v>11.472674015294922</v>
      </c>
      <c r="Z45" s="18">
        <f t="shared" si="112"/>
        <v>11.068565286655277</v>
      </c>
      <c r="AA45" s="18">
        <f t="shared" si="112"/>
        <v>9.7006428848130923</v>
      </c>
      <c r="AB45" s="18">
        <f t="shared" si="112"/>
        <v>9.485881277022564</v>
      </c>
      <c r="AD45" s="68">
        <f t="shared" ref="AD45:AD70" si="113">IF(Z8&gt;0,(AD8/Z8)*100,0)</f>
        <v>-22.345120340836722</v>
      </c>
      <c r="AE45" s="69">
        <f t="shared" ref="AE45:AE70" si="114">IF(Z8&gt;0,AE8/Z8*100,0)</f>
        <v>48.809769451919024</v>
      </c>
      <c r="AF45" s="69">
        <f t="shared" ref="AF45:AF70" si="115">IF(Z8&gt;0,(AF8/Z8)*100,0)</f>
        <v>26.464649111082306</v>
      </c>
      <c r="AH45" t="str">
        <f>L45</f>
        <v>11 Corporate managers and directors</v>
      </c>
      <c r="AI45" s="18">
        <f t="shared" ref="AI45:AM54" si="116">AI8/AI$35*100</f>
        <v>6.8442224810360734</v>
      </c>
      <c r="AJ45" s="18">
        <f t="shared" si="116"/>
        <v>7.5784039799612763</v>
      </c>
      <c r="AK45" s="18">
        <f t="shared" si="116"/>
        <v>7.5043416948668131</v>
      </c>
      <c r="AL45" s="18">
        <f t="shared" si="116"/>
        <v>6.5226732046657991</v>
      </c>
      <c r="AM45" s="18">
        <f t="shared" si="116"/>
        <v>6.1834131271597297</v>
      </c>
      <c r="AO45" s="68">
        <f t="shared" ref="AO45:AO70" si="117">IF(AK8&gt;0,(AO8/AK8)*100,0)</f>
        <v>-23.703146901955247</v>
      </c>
      <c r="AP45" s="69">
        <f t="shared" ref="AP45:AP70" si="118">IF(AK8&gt;0,AP8/AK8*100,0)</f>
        <v>43.139463874335647</v>
      </c>
      <c r="AQ45" s="69">
        <f t="shared" ref="AQ45:AQ70" si="119">IF(AK8&gt;0,(AQ8/AK8)*100,0)</f>
        <v>19.4363169723804</v>
      </c>
      <c r="AS45" t="str">
        <f>W45</f>
        <v>11 Corporate managers and directors</v>
      </c>
      <c r="AT45" s="18">
        <f t="shared" ref="AT45:AX54" si="120">AT8/AT$35*100</f>
        <v>10.945179064070935</v>
      </c>
      <c r="AU45" s="18">
        <f t="shared" si="120"/>
        <v>11.651371650455427</v>
      </c>
      <c r="AV45" s="18">
        <f t="shared" si="120"/>
        <v>11.375965562239196</v>
      </c>
      <c r="AW45" s="18">
        <f t="shared" si="120"/>
        <v>9.4338525939546258</v>
      </c>
      <c r="AX45" s="18">
        <f t="shared" si="120"/>
        <v>8.4955237550148119</v>
      </c>
      <c r="AZ45" s="68">
        <f t="shared" ref="AZ45:AZ70" si="121">IF(AV8&gt;0,(AZ8/AV8)*100,0)</f>
        <v>-26.913827918770021</v>
      </c>
      <c r="BA45" s="69">
        <f t="shared" ref="BA45:BA70" si="122">IF(AV8&gt;0,BA8/AV8*100,0)</f>
        <v>43.622259060812553</v>
      </c>
      <c r="BB45" s="69">
        <f t="shared" ref="BB45:BB70" si="123">IF(AV8&gt;0,(BB8/AV8)*100,0)</f>
        <v>16.708431142042528</v>
      </c>
      <c r="BD45" t="str">
        <f>AH45</f>
        <v>11 Corporate managers and directors</v>
      </c>
      <c r="BE45" s="18">
        <f t="shared" ref="BE45:BI54" si="124">BE8/BE$35*100</f>
        <v>6.6574685362894295</v>
      </c>
      <c r="BF45" s="18">
        <f t="shared" si="124"/>
        <v>7.1686809510824494</v>
      </c>
      <c r="BG45" s="18">
        <f t="shared" si="124"/>
        <v>7.4668383259917661</v>
      </c>
      <c r="BH45" s="18">
        <f t="shared" si="124"/>
        <v>5.96432931709582</v>
      </c>
      <c r="BI45" s="18">
        <f t="shared" si="124"/>
        <v>5.4518987521900879</v>
      </c>
      <c r="BK45" s="68">
        <f t="shared" ref="BK45:BK70" si="125">IF(BG8&gt;0,(BK8/BG8)*100,0)</f>
        <v>-49.270266150886648</v>
      </c>
      <c r="BL45" s="69">
        <f t="shared" ref="BL45:BL70" si="126">IF(BG8&gt;0,BL8/BG8*100,0)</f>
        <v>27.775801027972324</v>
      </c>
      <c r="BM45" s="69">
        <f t="shared" ref="BM45:BM70" si="127">IF(BG8&gt;0,(BM8/BG8)*100,0)</f>
        <v>-21.494465122914324</v>
      </c>
      <c r="BO45" t="str">
        <f>AS45</f>
        <v>11 Corporate managers and directors</v>
      </c>
      <c r="BP45" s="18">
        <f t="shared" ref="BP45:BT54" si="128">BP8/BP$35*100</f>
        <v>5.6857707284465997</v>
      </c>
      <c r="BQ45" s="18">
        <f t="shared" si="128"/>
        <v>6.1886065653757392</v>
      </c>
      <c r="BR45" s="18">
        <f t="shared" si="128"/>
        <v>6.1272378046846168</v>
      </c>
      <c r="BS45" s="18">
        <f t="shared" si="128"/>
        <v>4.9207729801647355</v>
      </c>
      <c r="BT45" s="18">
        <f t="shared" si="128"/>
        <v>3.3927688750775018</v>
      </c>
      <c r="BV45" s="68">
        <f t="shared" ref="BV45:BV70" si="129">IF(BR8&gt;0,(BV8/BR8)*100,0)</f>
        <v>-63.890251957684704</v>
      </c>
      <c r="BW45" s="69">
        <f t="shared" ref="BW45:BW70" si="130">IF(BR8&gt;0,BW8/BR8*100,0)</f>
        <v>24.680223324362057</v>
      </c>
      <c r="BX45" s="69">
        <f t="shared" ref="BX45:BX70" si="131">IF(BR8&gt;0,(BX8/BR8)*100,0)</f>
        <v>-39.210028633322644</v>
      </c>
      <c r="BZ45" t="str">
        <f>BD45</f>
        <v>11 Corporate managers and directors</v>
      </c>
      <c r="CA45" s="18">
        <f t="shared" ref="CA45:CE54" si="132">CA8/CA$35*100</f>
        <v>5.5581000316248623</v>
      </c>
      <c r="CB45" s="18">
        <f t="shared" si="132"/>
        <v>6.3170894431775952</v>
      </c>
      <c r="CC45" s="18">
        <f t="shared" si="132"/>
        <v>6.6291433022782522</v>
      </c>
      <c r="CD45" s="18">
        <f t="shared" si="132"/>
        <v>6.3490176210274809</v>
      </c>
      <c r="CE45" s="18">
        <f t="shared" si="132"/>
        <v>6.1520693092578318</v>
      </c>
      <c r="CG45" s="68">
        <f t="shared" ref="CG45:CG70" si="133">IF(CC8&gt;0,(CG8/CC8)*100,0)</f>
        <v>-49.440895868409726</v>
      </c>
      <c r="CH45" s="69">
        <f t="shared" ref="CH45:CH70" si="134">IF(CC8&gt;0,CH8/CC8*100,0)</f>
        <v>27.824317925264147</v>
      </c>
      <c r="CI45" s="69">
        <f t="shared" ref="CI45:CI70" si="135">IF(CC8&gt;0,(CI8/CC8)*100,0)</f>
        <v>-21.616577943145582</v>
      </c>
      <c r="CK45" t="str">
        <f>BO45</f>
        <v>11 Corporate managers and directors</v>
      </c>
      <c r="CL45" s="18">
        <f t="shared" ref="CL45:CP54" si="136">CL8/CL$35*100</f>
        <v>2.6051504007115605</v>
      </c>
      <c r="CM45" s="18">
        <f t="shared" si="136"/>
        <v>3.0990020663037776</v>
      </c>
      <c r="CN45" s="18">
        <f t="shared" si="136"/>
        <v>3.3105943241495948</v>
      </c>
      <c r="CO45" s="18">
        <f t="shared" si="136"/>
        <v>3.3903297021013703</v>
      </c>
      <c r="CP45" s="18">
        <f t="shared" si="136"/>
        <v>4.9213124058630608</v>
      </c>
      <c r="CR45" s="68">
        <f t="shared" ref="CR45:CR70" si="137">IF(CN8&gt;0,(CR8/CN8)*100,0)</f>
        <v>-37.715893405307533</v>
      </c>
      <c r="CS45" s="69">
        <f t="shared" ref="CS45:CS70" si="138">IF(CN8&gt;0,CS8/CN8*100,0)</f>
        <v>23.357076261979696</v>
      </c>
      <c r="CT45" s="69">
        <f t="shared" ref="CT45:CT70" si="139">IF(CN8&gt;0,(CT8/CN8)*100,0)</f>
        <v>-14.35881714332784</v>
      </c>
    </row>
    <row r="46" spans="1:98" x14ac:dyDescent="0.2">
      <c r="A46" t="str">
        <f t="shared" si="103"/>
        <v>12 Other managers and proprietors</v>
      </c>
      <c r="B46" s="18">
        <f t="shared" si="104"/>
        <v>2.9759894996652192</v>
      </c>
      <c r="C46" s="18">
        <f t="shared" si="104"/>
        <v>3.0500535040678898</v>
      </c>
      <c r="D46" s="18">
        <f t="shared" si="104"/>
        <v>2.8308705632132352</v>
      </c>
      <c r="E46" s="18">
        <f t="shared" si="104"/>
        <v>3.2600933754303001</v>
      </c>
      <c r="F46" s="18">
        <f t="shared" si="104"/>
        <v>3.8778217129384536</v>
      </c>
      <c r="H46" s="68">
        <f t="shared" si="105"/>
        <v>180.81046620468425</v>
      </c>
      <c r="I46" s="69">
        <f t="shared" si="106"/>
        <v>111.02769137835556</v>
      </c>
      <c r="J46" s="69">
        <f t="shared" si="107"/>
        <v>291.83815758303979</v>
      </c>
      <c r="L46" t="str">
        <f t="shared" ref="L46:L69" si="140">A46</f>
        <v>12 Other managers and proprietors</v>
      </c>
      <c r="M46" s="18">
        <f t="shared" si="108"/>
        <v>3.2781762676826234</v>
      </c>
      <c r="N46" s="18">
        <f t="shared" si="108"/>
        <v>3.2556335319702328</v>
      </c>
      <c r="O46" s="18">
        <f t="shared" si="108"/>
        <v>3.204079653348634</v>
      </c>
      <c r="P46" s="18">
        <f t="shared" si="108"/>
        <v>3.358108231391252</v>
      </c>
      <c r="Q46" s="18">
        <f t="shared" si="108"/>
        <v>3.6261527849009498</v>
      </c>
      <c r="S46" s="68">
        <f t="shared" si="109"/>
        <v>131.6636409737406</v>
      </c>
      <c r="T46" s="69">
        <f t="shared" si="110"/>
        <v>95.628136138399384</v>
      </c>
      <c r="U46" s="69">
        <f t="shared" si="111"/>
        <v>227.29177711213998</v>
      </c>
      <c r="W46" t="str">
        <f t="shared" ref="W46:W69" si="141">A46</f>
        <v>12 Other managers and proprietors</v>
      </c>
      <c r="X46" s="18">
        <f t="shared" si="112"/>
        <v>3.7004496303610397</v>
      </c>
      <c r="Y46" s="18">
        <f t="shared" si="112"/>
        <v>3.6678462186721466</v>
      </c>
      <c r="Z46" s="18">
        <f t="shared" si="112"/>
        <v>3.5856019657787264</v>
      </c>
      <c r="AA46" s="18">
        <f t="shared" si="112"/>
        <v>3.7499491234384514</v>
      </c>
      <c r="AB46" s="18">
        <f t="shared" si="112"/>
        <v>3.9933123362212344</v>
      </c>
      <c r="AD46" s="68">
        <f t="shared" si="113"/>
        <v>0.91450626941627733</v>
      </c>
      <c r="AE46" s="69">
        <f t="shared" si="114"/>
        <v>63.670513113244439</v>
      </c>
      <c r="AF46" s="69">
        <f t="shared" si="115"/>
        <v>64.585019382660718</v>
      </c>
      <c r="AH46" t="str">
        <f t="shared" ref="AH46:AH69" si="142">L46</f>
        <v>12 Other managers and proprietors</v>
      </c>
      <c r="AI46" s="18">
        <f t="shared" si="116"/>
        <v>3.2809601321723565</v>
      </c>
      <c r="AJ46" s="18">
        <f t="shared" si="116"/>
        <v>3.5998729726987033</v>
      </c>
      <c r="AK46" s="18">
        <f t="shared" si="116"/>
        <v>3.5648757569268095</v>
      </c>
      <c r="AL46" s="18">
        <f t="shared" si="116"/>
        <v>3.5115373145630215</v>
      </c>
      <c r="AM46" s="18">
        <f t="shared" si="116"/>
        <v>3.5105361326926925</v>
      </c>
      <c r="AO46" s="68">
        <f t="shared" si="117"/>
        <v>-8.8157119507610116</v>
      </c>
      <c r="AP46" s="69">
        <f t="shared" si="118"/>
        <v>58.234742596139597</v>
      </c>
      <c r="AQ46" s="69">
        <f t="shared" si="119"/>
        <v>49.419030645378591</v>
      </c>
      <c r="AS46" t="str">
        <f t="shared" ref="AS46:AS69" si="143">W46</f>
        <v>12 Other managers and proprietors</v>
      </c>
      <c r="AT46" s="18">
        <f t="shared" si="120"/>
        <v>4.857666210041967</v>
      </c>
      <c r="AU46" s="18">
        <f t="shared" si="120"/>
        <v>4.9032169076583436</v>
      </c>
      <c r="AV46" s="18">
        <f t="shared" si="120"/>
        <v>4.7630929516808589</v>
      </c>
      <c r="AW46" s="18">
        <f t="shared" si="120"/>
        <v>4.9392397586407579</v>
      </c>
      <c r="AX46" s="18">
        <f t="shared" si="120"/>
        <v>4.7086442470352905</v>
      </c>
      <c r="AZ46" s="68">
        <f t="shared" si="121"/>
        <v>-3.2524115028028913</v>
      </c>
      <c r="BA46" s="69">
        <f t="shared" si="122"/>
        <v>61.116604555575151</v>
      </c>
      <c r="BB46" s="69">
        <f t="shared" si="123"/>
        <v>57.864193052772265</v>
      </c>
      <c r="BD46" t="str">
        <f t="shared" ref="BD46:BD69" si="144">AH46</f>
        <v>12 Other managers and proprietors</v>
      </c>
      <c r="BE46" s="18">
        <f t="shared" si="124"/>
        <v>3.0896211260353255</v>
      </c>
      <c r="BF46" s="18">
        <f t="shared" si="124"/>
        <v>2.8986679109601754</v>
      </c>
      <c r="BG46" s="18">
        <f t="shared" si="124"/>
        <v>2.9713522144433719</v>
      </c>
      <c r="BH46" s="18">
        <f t="shared" si="124"/>
        <v>2.6191911226839557</v>
      </c>
      <c r="BI46" s="18">
        <f t="shared" si="124"/>
        <v>2.3062944873429205</v>
      </c>
      <c r="BK46" s="68">
        <f t="shared" si="125"/>
        <v>-46.072265487997363</v>
      </c>
      <c r="BL46" s="69">
        <f t="shared" si="126"/>
        <v>31.829497728029892</v>
      </c>
      <c r="BM46" s="69">
        <f t="shared" si="127"/>
        <v>-14.242767759967471</v>
      </c>
      <c r="BO46" t="str">
        <f t="shared" ref="BO46:BO69" si="145">AS46</f>
        <v>12 Other managers and proprietors</v>
      </c>
      <c r="BP46" s="18">
        <f t="shared" si="128"/>
        <v>2.9009670559023513</v>
      </c>
      <c r="BQ46" s="18">
        <f t="shared" si="128"/>
        <v>2.9494909942454921</v>
      </c>
      <c r="BR46" s="18">
        <f t="shared" si="128"/>
        <v>2.9015572016116873</v>
      </c>
      <c r="BS46" s="18">
        <f t="shared" si="128"/>
        <v>2.8588070500081506</v>
      </c>
      <c r="BT46" s="18">
        <f t="shared" si="128"/>
        <v>2.4376800693386032</v>
      </c>
      <c r="BV46" s="68">
        <f t="shared" si="129"/>
        <v>-45.21262551375397</v>
      </c>
      <c r="BW46" s="69">
        <f t="shared" si="130"/>
        <v>36.239223286939982</v>
      </c>
      <c r="BX46" s="69">
        <f t="shared" si="131"/>
        <v>-8.9734022268139881</v>
      </c>
      <c r="BZ46" t="str">
        <f t="shared" ref="BZ46:BZ69" si="146">BD46</f>
        <v>12 Other managers and proprietors</v>
      </c>
      <c r="CA46" s="18">
        <f t="shared" si="132"/>
        <v>3.0417371525519479</v>
      </c>
      <c r="CB46" s="18">
        <f t="shared" si="132"/>
        <v>3.2187690683752623</v>
      </c>
      <c r="CC46" s="18">
        <f t="shared" si="132"/>
        <v>3.1106467207741595</v>
      </c>
      <c r="CD46" s="18">
        <f t="shared" si="132"/>
        <v>3.2264154345234579</v>
      </c>
      <c r="CE46" s="18">
        <f t="shared" si="132"/>
        <v>2.8755705459335519</v>
      </c>
      <c r="CG46" s="68">
        <f t="shared" si="133"/>
        <v>-49.637312931918373</v>
      </c>
      <c r="CH46" s="69">
        <f t="shared" si="134"/>
        <v>30.867428475889326</v>
      </c>
      <c r="CI46" s="69">
        <f t="shared" si="135"/>
        <v>-18.76988445602905</v>
      </c>
      <c r="CK46" t="str">
        <f t="shared" ref="CK46:CK69" si="147">BO46</f>
        <v>12 Other managers and proprietors</v>
      </c>
      <c r="CL46" s="18">
        <f t="shared" si="136"/>
        <v>2.679939283563308</v>
      </c>
      <c r="CM46" s="18">
        <f t="shared" si="136"/>
        <v>2.7320086053353272</v>
      </c>
      <c r="CN46" s="18">
        <f t="shared" si="136"/>
        <v>2.7691124853235887</v>
      </c>
      <c r="CO46" s="18">
        <f t="shared" si="136"/>
        <v>3.0241895455713363</v>
      </c>
      <c r="CP46" s="18">
        <f t="shared" si="136"/>
        <v>3.027223431775989</v>
      </c>
      <c r="CR46" s="68">
        <f t="shared" si="137"/>
        <v>-54.195710702505842</v>
      </c>
      <c r="CS46" s="69">
        <f t="shared" si="138"/>
        <v>24.283481384669674</v>
      </c>
      <c r="CT46" s="69">
        <f t="shared" si="139"/>
        <v>-29.912229317836164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16.525817984315587</v>
      </c>
      <c r="C47" s="18">
        <f t="shared" si="104"/>
        <v>16.889211882238005</v>
      </c>
      <c r="D47" s="18">
        <f t="shared" si="104"/>
        <v>16.522235215468232</v>
      </c>
      <c r="E47" s="18">
        <f t="shared" si="104"/>
        <v>18.539285290945205</v>
      </c>
      <c r="F47" s="18">
        <f t="shared" si="104"/>
        <v>17.663479630466366</v>
      </c>
      <c r="H47" s="68">
        <f t="shared" si="105"/>
        <v>119.1557784620129</v>
      </c>
      <c r="I47" s="69">
        <f t="shared" si="106"/>
        <v>65.479301371452053</v>
      </c>
      <c r="J47" s="69">
        <f t="shared" si="107"/>
        <v>184.63507983346494</v>
      </c>
      <c r="L47" t="str">
        <f t="shared" si="140"/>
        <v>21 Science, research, engineering and technology professionals</v>
      </c>
      <c r="M47" s="18">
        <f t="shared" si="108"/>
        <v>9.6457133073252024</v>
      </c>
      <c r="N47" s="18">
        <f t="shared" si="108"/>
        <v>10.502238673268449</v>
      </c>
      <c r="O47" s="18">
        <f t="shared" si="108"/>
        <v>10.488268690403576</v>
      </c>
      <c r="P47" s="18">
        <f t="shared" si="108"/>
        <v>12.755111019577708</v>
      </c>
      <c r="Q47" s="18">
        <f t="shared" si="108"/>
        <v>12.87187328016107</v>
      </c>
      <c r="S47" s="68">
        <f t="shared" si="109"/>
        <v>151.21931898769776</v>
      </c>
      <c r="T47" s="69">
        <f t="shared" si="110"/>
        <v>74.3207899475386</v>
      </c>
      <c r="U47" s="69">
        <f t="shared" si="111"/>
        <v>225.54010893523636</v>
      </c>
      <c r="W47" t="str">
        <f t="shared" si="141"/>
        <v>21 Science, research, engineering and technology professionals</v>
      </c>
      <c r="X47" s="18">
        <f t="shared" si="112"/>
        <v>9.1460684333793498</v>
      </c>
      <c r="Y47" s="18">
        <f t="shared" si="112"/>
        <v>9.3432439706465313</v>
      </c>
      <c r="Z47" s="18">
        <f t="shared" si="112"/>
        <v>9.2448318397397777</v>
      </c>
      <c r="AA47" s="18">
        <f t="shared" si="112"/>
        <v>10.406762461757626</v>
      </c>
      <c r="AB47" s="18">
        <f t="shared" si="112"/>
        <v>9.3813116644640377</v>
      </c>
      <c r="AD47" s="68">
        <f t="shared" si="113"/>
        <v>-8.051013717555815</v>
      </c>
      <c r="AE47" s="69">
        <f t="shared" si="114"/>
        <v>42.926615085224142</v>
      </c>
      <c r="AF47" s="69">
        <f t="shared" si="115"/>
        <v>34.875601367668324</v>
      </c>
      <c r="AH47" t="str">
        <f t="shared" si="142"/>
        <v>21 Science, research, engineering and technology professionals</v>
      </c>
      <c r="AI47" s="18">
        <f t="shared" si="116"/>
        <v>3.9174570084800604</v>
      </c>
      <c r="AJ47" s="18">
        <f t="shared" si="116"/>
        <v>4.3624255251817221</v>
      </c>
      <c r="AK47" s="18">
        <f t="shared" si="116"/>
        <v>4.4548945389827548</v>
      </c>
      <c r="AL47" s="18">
        <f t="shared" si="116"/>
        <v>5.4873160000052321</v>
      </c>
      <c r="AM47" s="18">
        <f t="shared" si="116"/>
        <v>5.2255557229801708</v>
      </c>
      <c r="AO47" s="68">
        <f t="shared" si="117"/>
        <v>8.6140525976979667</v>
      </c>
      <c r="AP47" s="69">
        <f t="shared" si="118"/>
        <v>45.512813443431291</v>
      </c>
      <c r="AQ47" s="69">
        <f t="shared" si="119"/>
        <v>54.126866041129254</v>
      </c>
      <c r="AS47" t="str">
        <f t="shared" si="143"/>
        <v>21 Science, research, engineering and technology professionals</v>
      </c>
      <c r="AT47" s="18">
        <f t="shared" si="120"/>
        <v>7.9125001198051592</v>
      </c>
      <c r="AU47" s="18">
        <f t="shared" si="120"/>
        <v>8.2325378959686049</v>
      </c>
      <c r="AV47" s="18">
        <f t="shared" si="120"/>
        <v>8.1112310532090177</v>
      </c>
      <c r="AW47" s="18">
        <f t="shared" si="120"/>
        <v>8.5594650278368398</v>
      </c>
      <c r="AX47" s="18">
        <f t="shared" si="120"/>
        <v>7.3298889826621441</v>
      </c>
      <c r="AZ47" s="68">
        <f t="shared" si="121"/>
        <v>-11.560974104344853</v>
      </c>
      <c r="BA47" s="69">
        <f t="shared" si="122"/>
        <v>40.288057965327766</v>
      </c>
      <c r="BB47" s="69">
        <f t="shared" si="123"/>
        <v>28.727083860982916</v>
      </c>
      <c r="BD47" t="str">
        <f t="shared" si="144"/>
        <v>21 Science, research, engineering and technology professionals</v>
      </c>
      <c r="BE47" s="18">
        <f t="shared" si="124"/>
        <v>3.0996401677112737</v>
      </c>
      <c r="BF47" s="18">
        <f t="shared" si="124"/>
        <v>2.9880103713824453</v>
      </c>
      <c r="BG47" s="18">
        <f t="shared" si="124"/>
        <v>3.3902635972030604</v>
      </c>
      <c r="BH47" s="18">
        <f t="shared" si="124"/>
        <v>3.2598963818559907</v>
      </c>
      <c r="BI47" s="18">
        <f t="shared" si="124"/>
        <v>2.7048543008298043</v>
      </c>
      <c r="BK47" s="68">
        <f t="shared" si="125"/>
        <v>-44.567819833435749</v>
      </c>
      <c r="BL47" s="69">
        <f t="shared" si="126"/>
        <v>21.837965944939832</v>
      </c>
      <c r="BM47" s="69">
        <f t="shared" si="127"/>
        <v>-22.729853888495921</v>
      </c>
      <c r="BO47" t="str">
        <f t="shared" si="145"/>
        <v>21 Science, research, engineering and technology professionals</v>
      </c>
      <c r="BP47" s="18">
        <f t="shared" si="128"/>
        <v>2.6430409549830904</v>
      </c>
      <c r="BQ47" s="18">
        <f t="shared" si="128"/>
        <v>2.8541099333128166</v>
      </c>
      <c r="BR47" s="18">
        <f t="shared" si="128"/>
        <v>2.9035448681081171</v>
      </c>
      <c r="BS47" s="18">
        <f t="shared" si="128"/>
        <v>3.2445516175307048</v>
      </c>
      <c r="BT47" s="18">
        <f t="shared" si="128"/>
        <v>2.8141776280361119</v>
      </c>
      <c r="BV47" s="68">
        <f t="shared" si="129"/>
        <v>-36.794061593956016</v>
      </c>
      <c r="BW47" s="69">
        <f t="shared" si="130"/>
        <v>27.111381716245734</v>
      </c>
      <c r="BX47" s="69">
        <f t="shared" si="131"/>
        <v>-9.6826798777102852</v>
      </c>
      <c r="BZ47" t="str">
        <f t="shared" si="146"/>
        <v>21 Science, research, engineering and technology professionals</v>
      </c>
      <c r="CA47" s="18">
        <f t="shared" si="132"/>
        <v>2.3506712818840536</v>
      </c>
      <c r="CB47" s="18">
        <f t="shared" si="132"/>
        <v>2.6374466173039171</v>
      </c>
      <c r="CC47" s="18">
        <f t="shared" si="132"/>
        <v>2.7017566890609466</v>
      </c>
      <c r="CD47" s="18">
        <f t="shared" si="132"/>
        <v>3.0391534124908857</v>
      </c>
      <c r="CE47" s="18">
        <f t="shared" si="132"/>
        <v>1.914856216169879</v>
      </c>
      <c r="CG47" s="68">
        <f t="shared" si="133"/>
        <v>-61.387716051663979</v>
      </c>
      <c r="CH47" s="69">
        <f t="shared" si="134"/>
        <v>20.077406061602851</v>
      </c>
      <c r="CI47" s="69">
        <f t="shared" si="135"/>
        <v>-41.310309990061128</v>
      </c>
      <c r="CK47" t="str">
        <f t="shared" si="147"/>
        <v>21 Science, research, engineering and technology professionals</v>
      </c>
      <c r="CL47" s="18">
        <f t="shared" si="136"/>
        <v>1.3523145686144371</v>
      </c>
      <c r="CM47" s="18">
        <f t="shared" si="136"/>
        <v>1.9182700821087257</v>
      </c>
      <c r="CN47" s="18">
        <f t="shared" si="136"/>
        <v>2.1108755674043742</v>
      </c>
      <c r="CO47" s="18">
        <f t="shared" si="136"/>
        <v>3.5049132164583998</v>
      </c>
      <c r="CP47" s="18">
        <f t="shared" si="136"/>
        <v>5.6358567453889092</v>
      </c>
      <c r="CR47" s="68">
        <f t="shared" si="137"/>
        <v>11.866379555350004</v>
      </c>
      <c r="CS47" s="69">
        <f t="shared" si="138"/>
        <v>35.827092815563269</v>
      </c>
      <c r="CT47" s="69">
        <f t="shared" si="139"/>
        <v>47.69347237091327</v>
      </c>
    </row>
    <row r="48" spans="1:98" x14ac:dyDescent="0.2">
      <c r="A48" t="str">
        <f t="shared" si="103"/>
        <v>22 Health professionals</v>
      </c>
      <c r="B48" s="18">
        <f t="shared" si="104"/>
        <v>14.020463676575694</v>
      </c>
      <c r="C48" s="18">
        <f t="shared" si="104"/>
        <v>15.509037762645631</v>
      </c>
      <c r="D48" s="18">
        <f t="shared" si="104"/>
        <v>15.799486576804497</v>
      </c>
      <c r="E48" s="18">
        <f t="shared" si="104"/>
        <v>15.329638745293565</v>
      </c>
      <c r="F48" s="18">
        <f t="shared" si="104"/>
        <v>14.233431067391672</v>
      </c>
      <c r="H48" s="68">
        <f t="shared" si="105"/>
        <v>84.676694706937809</v>
      </c>
      <c r="I48" s="69">
        <f t="shared" si="106"/>
        <v>72.09290133924452</v>
      </c>
      <c r="J48" s="69">
        <f t="shared" si="107"/>
        <v>156.76959604618233</v>
      </c>
      <c r="L48" t="str">
        <f t="shared" si="140"/>
        <v>22 Health professionals</v>
      </c>
      <c r="M48" s="18">
        <f t="shared" si="108"/>
        <v>5.9877432178517633</v>
      </c>
      <c r="N48" s="18">
        <f t="shared" si="108"/>
        <v>6.2592969970446886</v>
      </c>
      <c r="O48" s="18">
        <f t="shared" si="108"/>
        <v>6.1007847872631311</v>
      </c>
      <c r="P48" s="18">
        <f t="shared" si="108"/>
        <v>5.3930228944105689</v>
      </c>
      <c r="Q48" s="18">
        <f t="shared" si="108"/>
        <v>4.7293180946014601</v>
      </c>
      <c r="S48" s="68">
        <f t="shared" si="109"/>
        <v>58.682087011777064</v>
      </c>
      <c r="T48" s="69">
        <f t="shared" si="110"/>
        <v>70.614297484290944</v>
      </c>
      <c r="U48" s="69">
        <f t="shared" si="111"/>
        <v>129.29638449606801</v>
      </c>
      <c r="W48" t="str">
        <f t="shared" si="141"/>
        <v>22 Health professionals</v>
      </c>
      <c r="X48" s="18">
        <f t="shared" si="112"/>
        <v>6.1155233524613308</v>
      </c>
      <c r="Y48" s="18">
        <f t="shared" si="112"/>
        <v>6.5716949781753593</v>
      </c>
      <c r="Z48" s="18">
        <f t="shared" si="112"/>
        <v>6.2731383012750985</v>
      </c>
      <c r="AA48" s="18">
        <f t="shared" si="112"/>
        <v>5.5799095086308519</v>
      </c>
      <c r="AB48" s="18">
        <f t="shared" si="112"/>
        <v>4.7550489401793827</v>
      </c>
      <c r="AD48" s="68">
        <f t="shared" si="113"/>
        <v>-31.316482911652056</v>
      </c>
      <c r="AE48" s="69">
        <f t="shared" si="114"/>
        <v>46.982460816499319</v>
      </c>
      <c r="AF48" s="69">
        <f t="shared" si="115"/>
        <v>15.665977904847264</v>
      </c>
      <c r="AH48" t="str">
        <f t="shared" si="142"/>
        <v>22 Health professionals</v>
      </c>
      <c r="AI48" s="18">
        <f t="shared" si="116"/>
        <v>12.965128743474946</v>
      </c>
      <c r="AJ48" s="18">
        <f t="shared" si="116"/>
        <v>10.259693952341248</v>
      </c>
      <c r="AK48" s="18">
        <f t="shared" si="116"/>
        <v>8.7007809898659598</v>
      </c>
      <c r="AL48" s="18">
        <f t="shared" si="116"/>
        <v>4.7672890529429495</v>
      </c>
      <c r="AM48" s="18">
        <f t="shared" si="116"/>
        <v>1.9431974198171105</v>
      </c>
      <c r="AO48" s="68">
        <f t="shared" si="117"/>
        <v>-79.320042082616297</v>
      </c>
      <c r="AP48" s="69">
        <f t="shared" si="118"/>
        <v>17.764620367132856</v>
      </c>
      <c r="AQ48" s="69">
        <f t="shared" si="119"/>
        <v>-61.55542171548344</v>
      </c>
      <c r="AS48" t="str">
        <f t="shared" si="143"/>
        <v>22 Health professionals</v>
      </c>
      <c r="AT48" s="18">
        <f t="shared" si="120"/>
        <v>1.9893382166290334</v>
      </c>
      <c r="AU48" s="18">
        <f t="shared" si="120"/>
        <v>2.0586825197544751</v>
      </c>
      <c r="AV48" s="18">
        <f t="shared" si="120"/>
        <v>2.1422709713477968</v>
      </c>
      <c r="AW48" s="18">
        <f t="shared" si="120"/>
        <v>2.0733697033729768</v>
      </c>
      <c r="AX48" s="18">
        <f t="shared" si="120"/>
        <v>1.9177790475364984</v>
      </c>
      <c r="AZ48" s="68">
        <f t="shared" si="121"/>
        <v>-12.38923092420467</v>
      </c>
      <c r="BA48" s="69">
        <f t="shared" si="122"/>
        <v>47.654837484408432</v>
      </c>
      <c r="BB48" s="69">
        <f t="shared" si="123"/>
        <v>35.265606560203757</v>
      </c>
      <c r="BD48" t="str">
        <f t="shared" si="144"/>
        <v>22 Health professionals</v>
      </c>
      <c r="BE48" s="18">
        <f t="shared" si="124"/>
        <v>2.420755426519523</v>
      </c>
      <c r="BF48" s="18">
        <f t="shared" si="124"/>
        <v>3.068050218440737</v>
      </c>
      <c r="BG48" s="18">
        <f t="shared" si="124"/>
        <v>2.694965570149872</v>
      </c>
      <c r="BH48" s="18">
        <f t="shared" si="124"/>
        <v>3.0724672606820467</v>
      </c>
      <c r="BI48" s="18">
        <f t="shared" si="124"/>
        <v>3.2676887815634945</v>
      </c>
      <c r="BK48" s="68">
        <f t="shared" si="125"/>
        <v>-15.755992945086133</v>
      </c>
      <c r="BL48" s="69">
        <f t="shared" si="126"/>
        <v>48.696540645610121</v>
      </c>
      <c r="BM48" s="69">
        <f t="shared" si="127"/>
        <v>32.940547700523986</v>
      </c>
      <c r="BO48" t="str">
        <f t="shared" si="145"/>
        <v>22 Health professionals</v>
      </c>
      <c r="BP48" s="18">
        <f t="shared" si="128"/>
        <v>1.6762117385067412</v>
      </c>
      <c r="BQ48" s="18">
        <f t="shared" si="128"/>
        <v>1.8332133431935298</v>
      </c>
      <c r="BR48" s="18">
        <f t="shared" si="128"/>
        <v>1.8768528562637068</v>
      </c>
      <c r="BS48" s="18">
        <f t="shared" si="128"/>
        <v>1.8590618424227743</v>
      </c>
      <c r="BT48" s="18">
        <f t="shared" si="128"/>
        <v>1.649620824691211</v>
      </c>
      <c r="BV48" s="68">
        <f t="shared" si="129"/>
        <v>-42.682290928766086</v>
      </c>
      <c r="BW48" s="69">
        <f t="shared" si="130"/>
        <v>34.160187051616511</v>
      </c>
      <c r="BX48" s="69">
        <f t="shared" si="131"/>
        <v>-8.5221038771495721</v>
      </c>
      <c r="BZ48" t="str">
        <f t="shared" si="146"/>
        <v>22 Health professionals</v>
      </c>
      <c r="CA48" s="18">
        <f t="shared" si="132"/>
        <v>1.4568131199252703</v>
      </c>
      <c r="CB48" s="18">
        <f t="shared" si="132"/>
        <v>1.6803688895762263</v>
      </c>
      <c r="CC48" s="18">
        <f t="shared" si="132"/>
        <v>1.6227322902725545</v>
      </c>
      <c r="CD48" s="18">
        <f t="shared" si="132"/>
        <v>1.7521876170779156</v>
      </c>
      <c r="CE48" s="18">
        <f t="shared" si="132"/>
        <v>1.6217977843437752</v>
      </c>
      <c r="CG48" s="68">
        <f t="shared" si="133"/>
        <v>-45.551567401960781</v>
      </c>
      <c r="CH48" s="69">
        <f t="shared" si="134"/>
        <v>31.001050003122259</v>
      </c>
      <c r="CI48" s="69">
        <f t="shared" si="135"/>
        <v>-14.550517398838519</v>
      </c>
      <c r="CK48" t="str">
        <f t="shared" si="147"/>
        <v>22 Health professionals</v>
      </c>
      <c r="CL48" s="18">
        <f t="shared" si="136"/>
        <v>0.43394930584922259</v>
      </c>
      <c r="CM48" s="18">
        <f t="shared" si="136"/>
        <v>0.61421441327766257</v>
      </c>
      <c r="CN48" s="18">
        <f t="shared" si="136"/>
        <v>0.68779977126780578</v>
      </c>
      <c r="CO48" s="18">
        <f t="shared" si="136"/>
        <v>0.99797994455742334</v>
      </c>
      <c r="CP48" s="18">
        <f t="shared" si="136"/>
        <v>1.7164960665164521</v>
      </c>
      <c r="CR48" s="68">
        <f t="shared" si="137"/>
        <v>4.5642088626165016</v>
      </c>
      <c r="CS48" s="69">
        <f t="shared" si="138"/>
        <v>39.05038334873641</v>
      </c>
      <c r="CT48" s="69">
        <f t="shared" si="139"/>
        <v>43.614592211352914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27.104519016538987</v>
      </c>
      <c r="C49" s="18">
        <f t="shared" si="104"/>
        <v>23.012807301370877</v>
      </c>
      <c r="D49" s="18">
        <f t="shared" si="104"/>
        <v>23.117231487630843</v>
      </c>
      <c r="E49" s="18">
        <f t="shared" si="104"/>
        <v>18.871862608900067</v>
      </c>
      <c r="F49" s="18">
        <f t="shared" si="104"/>
        <v>15.567320171094728</v>
      </c>
      <c r="H49" s="68">
        <f t="shared" si="105"/>
        <v>38.045896221872276</v>
      </c>
      <c r="I49" s="69">
        <f t="shared" si="106"/>
        <v>59.955154716810767</v>
      </c>
      <c r="J49" s="69">
        <f t="shared" si="107"/>
        <v>98.001050938683036</v>
      </c>
      <c r="L49" t="str">
        <f t="shared" si="140"/>
        <v>23 Teaching and other educational professionals</v>
      </c>
      <c r="M49" s="18">
        <f t="shared" si="108"/>
        <v>19.639901546081262</v>
      </c>
      <c r="N49" s="18">
        <f t="shared" si="108"/>
        <v>16.809804129525922</v>
      </c>
      <c r="O49" s="18">
        <f t="shared" si="108"/>
        <v>16.471658386749798</v>
      </c>
      <c r="P49" s="18">
        <f t="shared" si="108"/>
        <v>13.085679434213048</v>
      </c>
      <c r="Q49" s="18">
        <f t="shared" si="108"/>
        <v>10.110205629887471</v>
      </c>
      <c r="S49" s="68">
        <f t="shared" si="109"/>
        <v>25.642840162932035</v>
      </c>
      <c r="T49" s="69">
        <f t="shared" si="110"/>
        <v>59.683573340648046</v>
      </c>
      <c r="U49" s="69">
        <f t="shared" si="111"/>
        <v>85.326413503580085</v>
      </c>
      <c r="W49" t="str">
        <f t="shared" si="141"/>
        <v>23 Teaching and other educational professionals</v>
      </c>
      <c r="X49" s="18">
        <f t="shared" si="112"/>
        <v>6.6260032231181025</v>
      </c>
      <c r="Y49" s="18">
        <f t="shared" si="112"/>
        <v>5.1184287010124887</v>
      </c>
      <c r="Z49" s="18">
        <f t="shared" si="112"/>
        <v>5.1849691761223493</v>
      </c>
      <c r="AA49" s="18">
        <f t="shared" si="112"/>
        <v>3.7015444419037689</v>
      </c>
      <c r="AB49" s="18">
        <f t="shared" si="112"/>
        <v>2.4169352796332668</v>
      </c>
      <c r="AD49" s="68">
        <f t="shared" si="113"/>
        <v>-57.762204865622614</v>
      </c>
      <c r="AE49" s="69">
        <f t="shared" si="114"/>
        <v>32.592498128693506</v>
      </c>
      <c r="AF49" s="69">
        <f t="shared" si="115"/>
        <v>-25.169706736929104</v>
      </c>
      <c r="AH49" t="str">
        <f t="shared" si="142"/>
        <v>23 Teaching and other educational professionals</v>
      </c>
      <c r="AI49" s="18">
        <f t="shared" si="116"/>
        <v>3.5836466423112214</v>
      </c>
      <c r="AJ49" s="18">
        <f t="shared" si="116"/>
        <v>2.0919495001450183</v>
      </c>
      <c r="AK49" s="18">
        <f t="shared" si="116"/>
        <v>1.9656264173003499</v>
      </c>
      <c r="AL49" s="18">
        <f t="shared" si="116"/>
        <v>1.3139912320328406</v>
      </c>
      <c r="AM49" s="18">
        <f t="shared" si="116"/>
        <v>1.2193564058385911</v>
      </c>
      <c r="AO49" s="68">
        <f t="shared" si="117"/>
        <v>-42.559177968282754</v>
      </c>
      <c r="AP49" s="69">
        <f t="shared" si="118"/>
        <v>21.05768230542099</v>
      </c>
      <c r="AQ49" s="69">
        <f t="shared" si="119"/>
        <v>-21.501495662861764</v>
      </c>
      <c r="AS49" t="str">
        <f t="shared" si="143"/>
        <v>23 Teaching and other educational professionals</v>
      </c>
      <c r="AT49" s="18">
        <f t="shared" si="120"/>
        <v>1.3473426511831472</v>
      </c>
      <c r="AU49" s="18">
        <f t="shared" si="120"/>
        <v>1.270999696473242</v>
      </c>
      <c r="AV49" s="18">
        <f t="shared" si="120"/>
        <v>1.3888864122938163</v>
      </c>
      <c r="AW49" s="18">
        <f t="shared" si="120"/>
        <v>1.2717515383313032</v>
      </c>
      <c r="AX49" s="18">
        <f t="shared" si="120"/>
        <v>1.2149409090140952</v>
      </c>
      <c r="AZ49" s="68">
        <f t="shared" si="121"/>
        <v>-14.390540965928441</v>
      </c>
      <c r="BA49" s="69">
        <f t="shared" si="122"/>
        <v>49.273857138119787</v>
      </c>
      <c r="BB49" s="69">
        <f t="shared" si="123"/>
        <v>34.88331617219135</v>
      </c>
      <c r="BD49" t="str">
        <f t="shared" si="144"/>
        <v>23 Teaching and other educational professionals</v>
      </c>
      <c r="BE49" s="18">
        <f t="shared" si="124"/>
        <v>1.2510376502302563</v>
      </c>
      <c r="BF49" s="18">
        <f t="shared" si="124"/>
        <v>1.227627465400601</v>
      </c>
      <c r="BG49" s="18">
        <f t="shared" si="124"/>
        <v>1.4404992792357845</v>
      </c>
      <c r="BH49" s="18">
        <f t="shared" si="124"/>
        <v>1.4306919250859327</v>
      </c>
      <c r="BI49" s="18">
        <f t="shared" si="124"/>
        <v>1.5961410428619749</v>
      </c>
      <c r="BK49" s="68">
        <f t="shared" si="125"/>
        <v>-23.014351995981418</v>
      </c>
      <c r="BL49" s="69">
        <f t="shared" si="126"/>
        <v>35.569914714146257</v>
      </c>
      <c r="BM49" s="69">
        <f t="shared" si="127"/>
        <v>12.55556271816484</v>
      </c>
      <c r="BO49" t="str">
        <f t="shared" si="145"/>
        <v>23 Teaching and other educational professionals</v>
      </c>
      <c r="BP49" s="18">
        <f t="shared" si="128"/>
        <v>0.97115706532100421</v>
      </c>
      <c r="BQ49" s="18">
        <f t="shared" si="128"/>
        <v>0.9680477591510136</v>
      </c>
      <c r="BR49" s="18">
        <f t="shared" si="128"/>
        <v>1.0797476991884059</v>
      </c>
      <c r="BS49" s="18">
        <f t="shared" si="128"/>
        <v>1.1475106803420043</v>
      </c>
      <c r="BT49" s="18">
        <f t="shared" si="128"/>
        <v>1.6024126600666397</v>
      </c>
      <c r="BV49" s="68">
        <f t="shared" si="129"/>
        <v>-3.2196921719994975</v>
      </c>
      <c r="BW49" s="69">
        <f t="shared" si="130"/>
        <v>40.57497060389241</v>
      </c>
      <c r="BX49" s="69">
        <f t="shared" si="131"/>
        <v>37.355278431892913</v>
      </c>
      <c r="BZ49" t="str">
        <f t="shared" si="146"/>
        <v>23 Teaching and other educational professionals</v>
      </c>
      <c r="CA49" s="18">
        <f t="shared" si="132"/>
        <v>0.92912570905431568</v>
      </c>
      <c r="CB49" s="18">
        <f t="shared" si="132"/>
        <v>0.93532933801694051</v>
      </c>
      <c r="CC49" s="18">
        <f t="shared" si="132"/>
        <v>1.0175448235351243</v>
      </c>
      <c r="CD49" s="18">
        <f t="shared" si="132"/>
        <v>1.0354914064919531</v>
      </c>
      <c r="CE49" s="18">
        <f t="shared" si="132"/>
        <v>1.4133639731407164</v>
      </c>
      <c r="CG49" s="68">
        <f t="shared" si="133"/>
        <v>-24.327858375370511</v>
      </c>
      <c r="CH49" s="69">
        <f t="shared" si="134"/>
        <v>32.659909966326317</v>
      </c>
      <c r="CI49" s="69">
        <f t="shared" si="135"/>
        <v>8.3320515909558086</v>
      </c>
      <c r="CK49" t="str">
        <f t="shared" si="147"/>
        <v>23 Teaching and other educational professionals</v>
      </c>
      <c r="CL49" s="18">
        <f t="shared" si="136"/>
        <v>0.43007034429952951</v>
      </c>
      <c r="CM49" s="18">
        <f t="shared" si="136"/>
        <v>0.53878409374634051</v>
      </c>
      <c r="CN49" s="18">
        <f t="shared" si="136"/>
        <v>0.69129398621693006</v>
      </c>
      <c r="CO49" s="18">
        <f t="shared" si="136"/>
        <v>0.79986087809799322</v>
      </c>
      <c r="CP49" s="18">
        <f t="shared" si="136"/>
        <v>0.95058831784888309</v>
      </c>
      <c r="CR49" s="68">
        <f t="shared" si="137"/>
        <v>-42.385477831857614</v>
      </c>
      <c r="CS49" s="69">
        <f t="shared" si="138"/>
        <v>27.483630059543419</v>
      </c>
      <c r="CT49" s="69">
        <f t="shared" si="139"/>
        <v>-14.901847772314195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11.752510178348825</v>
      </c>
      <c r="C50" s="18">
        <f t="shared" si="104"/>
        <v>12.775513384570869</v>
      </c>
      <c r="D50" s="18">
        <f t="shared" si="104"/>
        <v>13.027894092141116</v>
      </c>
      <c r="E50" s="18">
        <f t="shared" si="104"/>
        <v>13.732240948438029</v>
      </c>
      <c r="F50" s="18">
        <f t="shared" si="104"/>
        <v>14.416954897452838</v>
      </c>
      <c r="H50" s="68">
        <f t="shared" si="105"/>
        <v>126.85313497267676</v>
      </c>
      <c r="I50" s="69">
        <f t="shared" si="106"/>
        <v>80.15975612081597</v>
      </c>
      <c r="J50" s="69">
        <f t="shared" si="107"/>
        <v>207.01289109349275</v>
      </c>
      <c r="L50" t="str">
        <f t="shared" si="140"/>
        <v>24 Business, media and public service professionals</v>
      </c>
      <c r="M50" s="18">
        <f t="shared" si="108"/>
        <v>18.776212116103927</v>
      </c>
      <c r="N50" s="18">
        <f t="shared" si="108"/>
        <v>20.158353241811348</v>
      </c>
      <c r="O50" s="18">
        <f t="shared" si="108"/>
        <v>20.050306409786909</v>
      </c>
      <c r="P50" s="18">
        <f t="shared" si="108"/>
        <v>19.979043476826515</v>
      </c>
      <c r="Q50" s="18">
        <f t="shared" si="108"/>
        <v>18.859666435985233</v>
      </c>
      <c r="S50" s="68">
        <f t="shared" si="109"/>
        <v>92.543151681795706</v>
      </c>
      <c r="T50" s="69">
        <f t="shared" si="110"/>
        <v>72.643071595452298</v>
      </c>
      <c r="U50" s="69">
        <f t="shared" si="111"/>
        <v>165.18622327724802</v>
      </c>
      <c r="W50" t="str">
        <f t="shared" si="141"/>
        <v>24 Business, media and public service professionals</v>
      </c>
      <c r="X50" s="18">
        <f t="shared" si="112"/>
        <v>16.923509302923616</v>
      </c>
      <c r="Y50" s="18">
        <f t="shared" si="112"/>
        <v>17.673914273787673</v>
      </c>
      <c r="Z50" s="18">
        <f t="shared" si="112"/>
        <v>17.675374473365665</v>
      </c>
      <c r="AA50" s="18">
        <f t="shared" si="112"/>
        <v>16.735796667355974</v>
      </c>
      <c r="AB50" s="18">
        <f t="shared" si="112"/>
        <v>14.412529733243407</v>
      </c>
      <c r="AD50" s="68">
        <f t="shared" si="113"/>
        <v>-26.115389208224553</v>
      </c>
      <c r="AE50" s="69">
        <f t="shared" si="114"/>
        <v>44.687476700654507</v>
      </c>
      <c r="AF50" s="69">
        <f t="shared" si="115"/>
        <v>18.572087492429958</v>
      </c>
      <c r="AH50" t="str">
        <f t="shared" si="142"/>
        <v>24 Business, media and public service professionals</v>
      </c>
      <c r="AI50" s="18">
        <f t="shared" si="116"/>
        <v>5.539976443161664</v>
      </c>
      <c r="AJ50" s="18">
        <f t="shared" si="116"/>
        <v>5.48714217934097</v>
      </c>
      <c r="AK50" s="18">
        <f t="shared" si="116"/>
        <v>5.8316682661388191</v>
      </c>
      <c r="AL50" s="18">
        <f t="shared" si="116"/>
        <v>5.4696899227840508</v>
      </c>
      <c r="AM50" s="18">
        <f t="shared" si="116"/>
        <v>4.9010569180285648</v>
      </c>
      <c r="AO50" s="68">
        <f t="shared" si="117"/>
        <v>-22.18059650313748</v>
      </c>
      <c r="AP50" s="69">
        <f t="shared" si="118"/>
        <v>34.080447558255642</v>
      </c>
      <c r="AQ50" s="69">
        <f t="shared" si="119"/>
        <v>11.899851055118162</v>
      </c>
      <c r="AS50" t="str">
        <f t="shared" si="143"/>
        <v>24 Business, media and public service professionals</v>
      </c>
      <c r="AT50" s="18">
        <f t="shared" si="120"/>
        <v>9.6474364468262692</v>
      </c>
      <c r="AU50" s="18">
        <f t="shared" si="120"/>
        <v>10.184199247323274</v>
      </c>
      <c r="AV50" s="18">
        <f t="shared" si="120"/>
        <v>10.337503565362587</v>
      </c>
      <c r="AW50" s="18">
        <f t="shared" si="120"/>
        <v>9.822326856183226</v>
      </c>
      <c r="AX50" s="18">
        <f t="shared" si="120"/>
        <v>8.1896643162393961</v>
      </c>
      <c r="AZ50" s="68">
        <f t="shared" si="121"/>
        <v>-22.467505892206376</v>
      </c>
      <c r="BA50" s="69">
        <f t="shared" si="122"/>
        <v>44.42893156811143</v>
      </c>
      <c r="BB50" s="69">
        <f t="shared" si="123"/>
        <v>21.961425675905051</v>
      </c>
      <c r="BD50" t="str">
        <f t="shared" si="144"/>
        <v>24 Business, media and public service professionals</v>
      </c>
      <c r="BE50" s="18">
        <f t="shared" si="124"/>
        <v>5.2709078182500901</v>
      </c>
      <c r="BF50" s="18">
        <f t="shared" si="124"/>
        <v>5.5860135991191022</v>
      </c>
      <c r="BG50" s="18">
        <f t="shared" si="124"/>
        <v>5.992446555493971</v>
      </c>
      <c r="BH50" s="18">
        <f t="shared" si="124"/>
        <v>5.4198388757812239</v>
      </c>
      <c r="BI50" s="18">
        <f t="shared" si="124"/>
        <v>4.3927762437655264</v>
      </c>
      <c r="BK50" s="68">
        <f t="shared" si="125"/>
        <v>-49.068500516137284</v>
      </c>
      <c r="BL50" s="69">
        <f t="shared" si="126"/>
        <v>26.719379419160532</v>
      </c>
      <c r="BM50" s="69">
        <f t="shared" si="127"/>
        <v>-22.349121096976756</v>
      </c>
      <c r="BO50" t="str">
        <f t="shared" si="145"/>
        <v>24 Business, media and public service professionals</v>
      </c>
      <c r="BP50" s="18">
        <f t="shared" si="128"/>
        <v>4.1311879551408257</v>
      </c>
      <c r="BQ50" s="18">
        <f t="shared" si="128"/>
        <v>4.4838246448848293</v>
      </c>
      <c r="BR50" s="18">
        <f t="shared" si="128"/>
        <v>4.6097656391850368</v>
      </c>
      <c r="BS50" s="18">
        <f t="shared" si="128"/>
        <v>4.2884028501034033</v>
      </c>
      <c r="BT50" s="18">
        <f t="shared" si="128"/>
        <v>3.3854352849092018</v>
      </c>
      <c r="BV50" s="68">
        <f t="shared" si="129"/>
        <v>-52.107160239125285</v>
      </c>
      <c r="BW50" s="69">
        <f t="shared" si="130"/>
        <v>26.06948738504553</v>
      </c>
      <c r="BX50" s="69">
        <f t="shared" si="131"/>
        <v>-26.037672854079759</v>
      </c>
      <c r="BZ50" t="str">
        <f t="shared" si="146"/>
        <v>24 Business, media and public service professionals</v>
      </c>
      <c r="CA50" s="18">
        <f t="shared" si="132"/>
        <v>3.4111683194191</v>
      </c>
      <c r="CB50" s="18">
        <f t="shared" si="132"/>
        <v>3.7422601991899174</v>
      </c>
      <c r="CC50" s="18">
        <f t="shared" si="132"/>
        <v>4.0428616352359485</v>
      </c>
      <c r="CD50" s="18">
        <f t="shared" si="132"/>
        <v>3.750564164893285</v>
      </c>
      <c r="CE50" s="18">
        <f t="shared" si="132"/>
        <v>2.5251953892793662</v>
      </c>
      <c r="CG50" s="68">
        <f t="shared" si="133"/>
        <v>-65.971589186745859</v>
      </c>
      <c r="CH50" s="69">
        <f t="shared" si="134"/>
        <v>20.857296051198784</v>
      </c>
      <c r="CI50" s="69">
        <f t="shared" si="135"/>
        <v>-45.114293135547079</v>
      </c>
      <c r="CK50" t="str">
        <f t="shared" si="147"/>
        <v>24 Business, media and public service professionals</v>
      </c>
      <c r="CL50" s="18">
        <f t="shared" si="136"/>
        <v>2.0767116221424473</v>
      </c>
      <c r="CM50" s="18">
        <f t="shared" si="136"/>
        <v>2.6811842596062991</v>
      </c>
      <c r="CN50" s="18">
        <f t="shared" si="136"/>
        <v>2.9170101543241667</v>
      </c>
      <c r="CO50" s="18">
        <f t="shared" si="136"/>
        <v>3.4936845901368834</v>
      </c>
      <c r="CP50" s="18">
        <f t="shared" si="136"/>
        <v>3.7534264804439568</v>
      </c>
      <c r="CR50" s="68">
        <f t="shared" si="137"/>
        <v>-46.087155892816163</v>
      </c>
      <c r="CS50" s="69">
        <f t="shared" si="138"/>
        <v>25.077227642544642</v>
      </c>
      <c r="CT50" s="69">
        <f t="shared" si="139"/>
        <v>-21.009928250271525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2.019888304378024</v>
      </c>
      <c r="C51" s="18">
        <f t="shared" si="104"/>
        <v>2.2576649282043815</v>
      </c>
      <c r="D51" s="18">
        <f t="shared" si="104"/>
        <v>2.2629790274127224</v>
      </c>
      <c r="E51" s="18">
        <f t="shared" si="104"/>
        <v>2.2200874908907142</v>
      </c>
      <c r="F51" s="18">
        <f t="shared" si="104"/>
        <v>2.4761779728081565</v>
      </c>
      <c r="H51" s="68">
        <f t="shared" si="105"/>
        <v>124.30904781758608</v>
      </c>
      <c r="I51" s="69">
        <f t="shared" si="106"/>
        <v>73.754229467944015</v>
      </c>
      <c r="J51" s="69">
        <f t="shared" si="107"/>
        <v>198.06327728553009</v>
      </c>
      <c r="L51" t="str">
        <f t="shared" si="140"/>
        <v>31 Science, engineering and technology associate professionals</v>
      </c>
      <c r="M51" s="18">
        <f t="shared" si="108"/>
        <v>1.5056082823734969</v>
      </c>
      <c r="N51" s="18">
        <f t="shared" si="108"/>
        <v>1.6409236863430376</v>
      </c>
      <c r="O51" s="18">
        <f t="shared" si="108"/>
        <v>1.6713224357364695</v>
      </c>
      <c r="P51" s="18">
        <f t="shared" si="108"/>
        <v>1.5573436578106881</v>
      </c>
      <c r="Q51" s="18">
        <f t="shared" si="108"/>
        <v>1.5513458298284168</v>
      </c>
      <c r="S51" s="68">
        <f t="shared" si="109"/>
        <v>90.004314374845478</v>
      </c>
      <c r="T51" s="69">
        <f t="shared" si="110"/>
        <v>61.822228942048461</v>
      </c>
      <c r="U51" s="69">
        <f t="shared" si="111"/>
        <v>151.82654331689392</v>
      </c>
      <c r="W51" t="str">
        <f t="shared" si="141"/>
        <v>31 Science, engineering and technology associate professionals</v>
      </c>
      <c r="X51" s="18">
        <f t="shared" si="112"/>
        <v>1.9331380619854743</v>
      </c>
      <c r="Y51" s="18">
        <f t="shared" si="112"/>
        <v>2.1580903185170355</v>
      </c>
      <c r="Z51" s="18">
        <f t="shared" si="112"/>
        <v>2.1729560097944893</v>
      </c>
      <c r="AA51" s="18">
        <f t="shared" si="112"/>
        <v>2.0654261721822937</v>
      </c>
      <c r="AB51" s="18">
        <f t="shared" si="112"/>
        <v>2.1045252993188117</v>
      </c>
      <c r="AD51" s="68">
        <f t="shared" si="113"/>
        <v>-12.242222950620192</v>
      </c>
      <c r="AE51" s="69">
        <f t="shared" si="114"/>
        <v>42.318445221903566</v>
      </c>
      <c r="AF51" s="69">
        <f t="shared" si="115"/>
        <v>30.076222271283378</v>
      </c>
      <c r="AH51" t="str">
        <f t="shared" si="142"/>
        <v>31 Science, engineering and technology associate professionals</v>
      </c>
      <c r="AI51" s="18">
        <f t="shared" si="116"/>
        <v>1.1389870680825485</v>
      </c>
      <c r="AJ51" s="18">
        <f t="shared" si="116"/>
        <v>1.4595065660445443</v>
      </c>
      <c r="AK51" s="18">
        <f t="shared" si="116"/>
        <v>1.5379975309209248</v>
      </c>
      <c r="AL51" s="18">
        <f t="shared" si="116"/>
        <v>1.7116570249852538</v>
      </c>
      <c r="AM51" s="18">
        <f t="shared" si="116"/>
        <v>2.1105494580637578</v>
      </c>
      <c r="AO51" s="68">
        <f t="shared" si="117"/>
        <v>27.066438685808119</v>
      </c>
      <c r="AP51" s="69">
        <f t="shared" si="118"/>
        <v>56.431081226689564</v>
      </c>
      <c r="AQ51" s="69">
        <f t="shared" si="119"/>
        <v>83.49751991249768</v>
      </c>
      <c r="AS51" t="str">
        <f t="shared" si="143"/>
        <v>31 Science, engineering and technology associate professionals</v>
      </c>
      <c r="AT51" s="18">
        <f t="shared" si="120"/>
        <v>2.8287755459744672</v>
      </c>
      <c r="AU51" s="18">
        <f t="shared" si="120"/>
        <v>2.8681273468423201</v>
      </c>
      <c r="AV51" s="18">
        <f t="shared" si="120"/>
        <v>2.8156070172126735</v>
      </c>
      <c r="AW51" s="18">
        <f t="shared" si="120"/>
        <v>2.4386158426740456</v>
      </c>
      <c r="AX51" s="18">
        <f t="shared" si="120"/>
        <v>2.1534372284624048</v>
      </c>
      <c r="AZ51" s="68">
        <f t="shared" si="121"/>
        <v>-25.149707100612222</v>
      </c>
      <c r="BA51" s="69">
        <f t="shared" si="122"/>
        <v>33.759817911156375</v>
      </c>
      <c r="BB51" s="69">
        <f t="shared" si="123"/>
        <v>8.6101108105441533</v>
      </c>
      <c r="BD51" t="str">
        <f t="shared" si="144"/>
        <v>31 Science, engineering and technology associate professionals</v>
      </c>
      <c r="BE51" s="18">
        <f t="shared" si="124"/>
        <v>1.1170633056051602</v>
      </c>
      <c r="BF51" s="18">
        <f t="shared" si="124"/>
        <v>1.095483297028254</v>
      </c>
      <c r="BG51" s="18">
        <f t="shared" si="124"/>
        <v>1.2639481077311863</v>
      </c>
      <c r="BH51" s="18">
        <f t="shared" si="124"/>
        <v>0.9336280666051302</v>
      </c>
      <c r="BI51" s="18">
        <f t="shared" si="124"/>
        <v>0.71467292597931431</v>
      </c>
      <c r="BK51" s="68">
        <f t="shared" si="125"/>
        <v>-60.714739632546376</v>
      </c>
      <c r="BL51" s="69">
        <f t="shared" si="126"/>
        <v>20.089380726680478</v>
      </c>
      <c r="BM51" s="69">
        <f t="shared" si="127"/>
        <v>-40.625358905865902</v>
      </c>
      <c r="BO51" t="str">
        <f t="shared" si="145"/>
        <v>31 Science, engineering and technology associate professionals</v>
      </c>
      <c r="BP51" s="18">
        <f t="shared" si="128"/>
        <v>0.95077928424880698</v>
      </c>
      <c r="BQ51" s="18">
        <f t="shared" si="128"/>
        <v>1.1390525499638444</v>
      </c>
      <c r="BR51" s="18">
        <f t="shared" si="128"/>
        <v>1.2519431297593979</v>
      </c>
      <c r="BS51" s="18">
        <f t="shared" si="128"/>
        <v>1.2268258956213818</v>
      </c>
      <c r="BT51" s="18">
        <f t="shared" si="128"/>
        <v>1.4385656628531382</v>
      </c>
      <c r="BV51" s="68">
        <f t="shared" si="129"/>
        <v>-25.065811653802111</v>
      </c>
      <c r="BW51" s="69">
        <f t="shared" si="130"/>
        <v>29.592651564023292</v>
      </c>
      <c r="BX51" s="69">
        <f t="shared" si="131"/>
        <v>4.5268399102211765</v>
      </c>
      <c r="BZ51" t="str">
        <f t="shared" si="146"/>
        <v>31 Science, engineering and technology associate professionals</v>
      </c>
      <c r="CA51" s="18">
        <f t="shared" si="132"/>
        <v>1.0505772181862369</v>
      </c>
      <c r="CB51" s="18">
        <f t="shared" si="132"/>
        <v>1.2660980370918835</v>
      </c>
      <c r="CC51" s="18">
        <f t="shared" si="132"/>
        <v>1.398818375350696</v>
      </c>
      <c r="CD51" s="18">
        <f t="shared" si="132"/>
        <v>1.320324217482042</v>
      </c>
      <c r="CE51" s="18">
        <f t="shared" si="132"/>
        <v>1.1636064298120343</v>
      </c>
      <c r="CG51" s="68">
        <f t="shared" si="133"/>
        <v>-54.680997589975654</v>
      </c>
      <c r="CH51" s="69">
        <f t="shared" si="134"/>
        <v>21.198031180046957</v>
      </c>
      <c r="CI51" s="69">
        <f t="shared" si="135"/>
        <v>-33.4829664099287</v>
      </c>
      <c r="CK51" t="str">
        <f t="shared" si="147"/>
        <v>31 Science, engineering and technology associate professionals</v>
      </c>
      <c r="CL51" s="18">
        <f t="shared" si="136"/>
        <v>0.68235734550211535</v>
      </c>
      <c r="CM51" s="18">
        <f t="shared" si="136"/>
        <v>1.087361984147706</v>
      </c>
      <c r="CN51" s="18">
        <f t="shared" si="136"/>
        <v>1.4071189580510437</v>
      </c>
      <c r="CO51" s="18">
        <f t="shared" si="136"/>
        <v>2.096839130319522</v>
      </c>
      <c r="CP51" s="18">
        <f t="shared" si="136"/>
        <v>5.1573098758050255</v>
      </c>
      <c r="CR51" s="68">
        <f t="shared" si="137"/>
        <v>53.565862321491728</v>
      </c>
      <c r="CS51" s="69">
        <f t="shared" si="138"/>
        <v>47.678364624899544</v>
      </c>
      <c r="CT51" s="69">
        <f t="shared" si="139"/>
        <v>101.24422694639128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0.51857588802061805</v>
      </c>
      <c r="C52" s="18">
        <f t="shared" si="104"/>
        <v>0.54517113000922557</v>
      </c>
      <c r="D52" s="18">
        <f t="shared" si="104"/>
        <v>0.5372813007023487</v>
      </c>
      <c r="E52" s="18">
        <f t="shared" si="104"/>
        <v>0.85813218171171635</v>
      </c>
      <c r="F52" s="18">
        <f t="shared" si="104"/>
        <v>1.1034106744397814</v>
      </c>
      <c r="H52" s="68">
        <f t="shared" si="105"/>
        <v>320.99886026552667</v>
      </c>
      <c r="I52" s="69">
        <f t="shared" si="106"/>
        <v>166.09478170049078</v>
      </c>
      <c r="J52" s="69">
        <f t="shared" si="107"/>
        <v>487.09364196601757</v>
      </c>
      <c r="L52" t="str">
        <f t="shared" si="140"/>
        <v>32 Health and social care associate professionals</v>
      </c>
      <c r="M52" s="18">
        <f t="shared" si="108"/>
        <v>1.5460930299087083</v>
      </c>
      <c r="N52" s="18">
        <f t="shared" si="108"/>
        <v>1.6076226459922687</v>
      </c>
      <c r="O52" s="18">
        <f t="shared" si="108"/>
        <v>1.6285851001422478</v>
      </c>
      <c r="P52" s="18">
        <f t="shared" si="108"/>
        <v>2.5324425105490671</v>
      </c>
      <c r="Q52" s="18">
        <f t="shared" si="108"/>
        <v>2.9320695385305515</v>
      </c>
      <c r="S52" s="68">
        <f t="shared" si="109"/>
        <v>268.53512947356148</v>
      </c>
      <c r="T52" s="69">
        <f t="shared" si="110"/>
        <v>147.13762543664092</v>
      </c>
      <c r="U52" s="69">
        <f t="shared" si="111"/>
        <v>415.67275491020246</v>
      </c>
      <c r="W52" t="str">
        <f t="shared" si="141"/>
        <v>32 Health and social care associate professionals</v>
      </c>
      <c r="X52" s="18">
        <f t="shared" si="112"/>
        <v>2.1599530515059495</v>
      </c>
      <c r="Y52" s="18">
        <f t="shared" si="112"/>
        <v>2.3461251086137604</v>
      </c>
      <c r="Z52" s="18">
        <f t="shared" si="112"/>
        <v>2.332708296893315</v>
      </c>
      <c r="AA52" s="18">
        <f t="shared" si="112"/>
        <v>3.6436086282956088</v>
      </c>
      <c r="AB52" s="18">
        <f t="shared" si="112"/>
        <v>3.945052858077311</v>
      </c>
      <c r="AD52" s="68">
        <f t="shared" si="113"/>
        <v>53.24093377522523</v>
      </c>
      <c r="AE52" s="69">
        <f t="shared" si="114"/>
        <v>94.609990630990282</v>
      </c>
      <c r="AF52" s="69">
        <f t="shared" si="115"/>
        <v>147.85092440621551</v>
      </c>
      <c r="AH52" t="str">
        <f t="shared" si="142"/>
        <v>32 Health and social care associate professionals</v>
      </c>
      <c r="AI52" s="18">
        <f t="shared" si="116"/>
        <v>5.9447093154150483</v>
      </c>
      <c r="AJ52" s="18">
        <f t="shared" si="116"/>
        <v>5.1456306473733617</v>
      </c>
      <c r="AK52" s="18">
        <f t="shared" si="116"/>
        <v>4.7514032532955639</v>
      </c>
      <c r="AL52" s="18">
        <f t="shared" si="116"/>
        <v>5.2407440343260818</v>
      </c>
      <c r="AM52" s="18">
        <f t="shared" si="116"/>
        <v>2.8427759212085393</v>
      </c>
      <c r="AO52" s="68">
        <f t="shared" si="117"/>
        <v>-44.599753120810725</v>
      </c>
      <c r="AP52" s="69">
        <f t="shared" si="118"/>
        <v>39.124270260747082</v>
      </c>
      <c r="AQ52" s="69">
        <f t="shared" si="119"/>
        <v>-5.4754828600636394</v>
      </c>
      <c r="AS52" t="str">
        <f t="shared" si="143"/>
        <v>32 Health and social care associate professionals</v>
      </c>
      <c r="AT52" s="18">
        <f t="shared" si="120"/>
        <v>1.322148282032114</v>
      </c>
      <c r="AU52" s="18">
        <f t="shared" si="120"/>
        <v>1.3813020867735426</v>
      </c>
      <c r="AV52" s="18">
        <f t="shared" si="120"/>
        <v>1.4652548610653706</v>
      </c>
      <c r="AW52" s="18">
        <f t="shared" si="120"/>
        <v>1.9792038041250244</v>
      </c>
      <c r="AX52" s="18">
        <f t="shared" si="120"/>
        <v>1.9130743745006649</v>
      </c>
      <c r="AZ52" s="68">
        <f t="shared" si="121"/>
        <v>27.776800633458375</v>
      </c>
      <c r="BA52" s="69">
        <f t="shared" si="122"/>
        <v>75.447771175069306</v>
      </c>
      <c r="BB52" s="69">
        <f t="shared" si="123"/>
        <v>103.22457180852767</v>
      </c>
      <c r="BD52" t="str">
        <f t="shared" si="144"/>
        <v>32 Health and social care associate professionals</v>
      </c>
      <c r="BE52" s="18">
        <f t="shared" si="124"/>
        <v>1.4423787286029297</v>
      </c>
      <c r="BF52" s="18">
        <f t="shared" si="124"/>
        <v>1.8127031611830258</v>
      </c>
      <c r="BG52" s="18">
        <f t="shared" si="124"/>
        <v>1.6822718783198674</v>
      </c>
      <c r="BH52" s="18">
        <f t="shared" si="124"/>
        <v>3.0933833346872683</v>
      </c>
      <c r="BI52" s="18">
        <f t="shared" si="124"/>
        <v>3.8555441807682658</v>
      </c>
      <c r="BK52" s="68">
        <f t="shared" si="125"/>
        <v>59.235922730870506</v>
      </c>
      <c r="BL52" s="69">
        <f t="shared" si="126"/>
        <v>85.055880379356765</v>
      </c>
      <c r="BM52" s="69">
        <f t="shared" si="127"/>
        <v>144.29180311022728</v>
      </c>
      <c r="BO52" t="str">
        <f t="shared" si="145"/>
        <v>32 Health and social care associate professionals</v>
      </c>
      <c r="BP52" s="18">
        <f t="shared" si="128"/>
        <v>1.1029047195087549</v>
      </c>
      <c r="BQ52" s="18">
        <f t="shared" si="128"/>
        <v>1.2056880046048408</v>
      </c>
      <c r="BR52" s="18">
        <f t="shared" si="128"/>
        <v>1.2657962068541406</v>
      </c>
      <c r="BS52" s="18">
        <f t="shared" si="128"/>
        <v>2.01526643543145</v>
      </c>
      <c r="BT52" s="18">
        <f t="shared" si="128"/>
        <v>2.0237097924460468</v>
      </c>
      <c r="BV52" s="68">
        <f t="shared" si="129"/>
        <v>4.2603940954587829</v>
      </c>
      <c r="BW52" s="69">
        <f t="shared" si="130"/>
        <v>60.24850091959145</v>
      </c>
      <c r="BX52" s="69">
        <f t="shared" si="131"/>
        <v>64.508895015050228</v>
      </c>
      <c r="BZ52" t="str">
        <f t="shared" si="146"/>
        <v>32 Health and social care associate professionals</v>
      </c>
      <c r="CA52" s="18">
        <f t="shared" si="132"/>
        <v>0.73447029221289961</v>
      </c>
      <c r="CB52" s="18">
        <f t="shared" si="132"/>
        <v>0.74425022012671005</v>
      </c>
      <c r="CC52" s="18">
        <f t="shared" si="132"/>
        <v>0.7630943378356001</v>
      </c>
      <c r="CD52" s="18">
        <f t="shared" si="132"/>
        <v>1.2520806294171971</v>
      </c>
      <c r="CE52" s="18">
        <f t="shared" si="132"/>
        <v>1.2956924361380697</v>
      </c>
      <c r="CG52" s="68">
        <f t="shared" si="133"/>
        <v>-7.496268926638761</v>
      </c>
      <c r="CH52" s="69">
        <f t="shared" si="134"/>
        <v>48.123544512731627</v>
      </c>
      <c r="CI52" s="69">
        <f t="shared" si="135"/>
        <v>40.627275586092864</v>
      </c>
      <c r="CK52" t="str">
        <f t="shared" si="147"/>
        <v>32 Health and social care associate professionals</v>
      </c>
      <c r="CL52" s="18">
        <f t="shared" si="136"/>
        <v>0.3026503197606204</v>
      </c>
      <c r="CM52" s="18">
        <f t="shared" si="136"/>
        <v>0.38883088658120157</v>
      </c>
      <c r="CN52" s="18">
        <f t="shared" si="136"/>
        <v>0.44999008582929889</v>
      </c>
      <c r="CO52" s="18">
        <f t="shared" si="136"/>
        <v>0.93469230365004941</v>
      </c>
      <c r="CP52" s="18">
        <f t="shared" si="136"/>
        <v>1.7286257270248302</v>
      </c>
      <c r="CR52" s="68">
        <f t="shared" si="137"/>
        <v>60.953452623555961</v>
      </c>
      <c r="CS52" s="69">
        <f t="shared" si="138"/>
        <v>60.777905057157213</v>
      </c>
      <c r="CT52" s="69">
        <f t="shared" si="139"/>
        <v>121.73135768071317</v>
      </c>
    </row>
    <row r="53" spans="1:98" x14ac:dyDescent="0.2">
      <c r="A53" t="str">
        <f t="shared" si="103"/>
        <v>33 Protective service occupations</v>
      </c>
      <c r="B53" s="18">
        <f t="shared" si="104"/>
        <v>0.29171378182208774</v>
      </c>
      <c r="C53" s="18">
        <f t="shared" si="104"/>
        <v>0.25249635770497436</v>
      </c>
      <c r="D53" s="18">
        <f t="shared" si="104"/>
        <v>0.26274439588378301</v>
      </c>
      <c r="E53" s="18">
        <f t="shared" si="104"/>
        <v>0.25616005232119721</v>
      </c>
      <c r="F53" s="18">
        <f t="shared" si="104"/>
        <v>0.28642504902844995</v>
      </c>
      <c r="H53" s="68">
        <f t="shared" si="105"/>
        <v>123.4719400860773</v>
      </c>
      <c r="I53" s="69">
        <f t="shared" si="106"/>
        <v>53.277964398579904</v>
      </c>
      <c r="J53" s="69">
        <f t="shared" si="107"/>
        <v>176.74990448465721</v>
      </c>
      <c r="L53" t="str">
        <f t="shared" si="140"/>
        <v>33 Protective service occupations</v>
      </c>
      <c r="M53" s="18">
        <f t="shared" si="108"/>
        <v>0.65675719322519566</v>
      </c>
      <c r="N53" s="18">
        <f t="shared" si="108"/>
        <v>0.66288764090255137</v>
      </c>
      <c r="O53" s="18">
        <f t="shared" si="108"/>
        <v>0.70274812608623372</v>
      </c>
      <c r="P53" s="18">
        <f t="shared" si="108"/>
        <v>0.63135955117907372</v>
      </c>
      <c r="Q53" s="18">
        <f t="shared" si="108"/>
        <v>0.75015531184870754</v>
      </c>
      <c r="S53" s="68">
        <f t="shared" si="109"/>
        <v>118.50761445584284</v>
      </c>
      <c r="T53" s="69">
        <f t="shared" si="110"/>
        <v>48.307723922377612</v>
      </c>
      <c r="U53" s="69">
        <f t="shared" si="111"/>
        <v>166.81533837822045</v>
      </c>
      <c r="W53" t="str">
        <f t="shared" si="141"/>
        <v>33 Protective service occupations</v>
      </c>
      <c r="X53" s="18">
        <f t="shared" si="112"/>
        <v>1.3575978932561896</v>
      </c>
      <c r="Y53" s="18">
        <f t="shared" si="112"/>
        <v>1.4426112966387579</v>
      </c>
      <c r="Z53" s="18">
        <f t="shared" si="112"/>
        <v>1.5509050733405678</v>
      </c>
      <c r="AA53" s="18">
        <f t="shared" si="112"/>
        <v>1.3767586578505508</v>
      </c>
      <c r="AB53" s="18">
        <f t="shared" si="112"/>
        <v>1.6699831936679503</v>
      </c>
      <c r="AD53" s="68">
        <f t="shared" si="113"/>
        <v>-2.4315779937874806</v>
      </c>
      <c r="AE53" s="69">
        <f t="shared" si="114"/>
        <v>37.948134700956842</v>
      </c>
      <c r="AF53" s="69">
        <f t="shared" si="115"/>
        <v>35.516556707169364</v>
      </c>
      <c r="AH53" t="str">
        <f t="shared" si="142"/>
        <v>33 Protective service occupations</v>
      </c>
      <c r="AI53" s="18">
        <f t="shared" si="116"/>
        <v>1.4386181636244313</v>
      </c>
      <c r="AJ53" s="18">
        <f t="shared" si="116"/>
        <v>1.5981417273850169</v>
      </c>
      <c r="AK53" s="18">
        <f t="shared" si="116"/>
        <v>1.719689279167405</v>
      </c>
      <c r="AL53" s="18">
        <f t="shared" si="116"/>
        <v>1.6299020986687012</v>
      </c>
      <c r="AM53" s="18">
        <f t="shared" si="116"/>
        <v>1.9241451011282107</v>
      </c>
      <c r="AO53" s="68">
        <f t="shared" si="117"/>
        <v>3.6045426980370139</v>
      </c>
      <c r="AP53" s="69">
        <f t="shared" si="118"/>
        <v>35.743049998805795</v>
      </c>
      <c r="AQ53" s="69">
        <f t="shared" si="119"/>
        <v>39.34759269684281</v>
      </c>
      <c r="AS53" t="str">
        <f t="shared" si="143"/>
        <v>33 Protective service occupations</v>
      </c>
      <c r="AT53" s="18">
        <f t="shared" si="120"/>
        <v>1.3893275091274053</v>
      </c>
      <c r="AU53" s="18">
        <f t="shared" si="120"/>
        <v>1.2141368486523099</v>
      </c>
      <c r="AV53" s="18">
        <f t="shared" si="120"/>
        <v>1.243065795487559</v>
      </c>
      <c r="AW53" s="18">
        <f t="shared" si="120"/>
        <v>0.90520778407753721</v>
      </c>
      <c r="AX53" s="18">
        <f t="shared" si="120"/>
        <v>0.79884797208198788</v>
      </c>
      <c r="AZ53" s="68">
        <f t="shared" si="121"/>
        <v>-37.106850013183859</v>
      </c>
      <c r="BA53" s="69">
        <f t="shared" si="122"/>
        <v>25.246283430477323</v>
      </c>
      <c r="BB53" s="69">
        <f t="shared" si="123"/>
        <v>-11.860566582706531</v>
      </c>
      <c r="BD53" t="str">
        <f t="shared" si="144"/>
        <v>33 Protective service occupations</v>
      </c>
      <c r="BE53" s="18">
        <f t="shared" si="124"/>
        <v>1.3413892106937173</v>
      </c>
      <c r="BF53" s="18">
        <f t="shared" si="124"/>
        <v>1.1711791493507904</v>
      </c>
      <c r="BG53" s="18">
        <f t="shared" si="124"/>
        <v>1.4113371018746288</v>
      </c>
      <c r="BH53" s="18">
        <f t="shared" si="124"/>
        <v>0.99002557001677438</v>
      </c>
      <c r="BI53" s="18">
        <f t="shared" si="124"/>
        <v>0.72106002653093304</v>
      </c>
      <c r="BK53" s="68">
        <f t="shared" si="125"/>
        <v>-64.502954154033105</v>
      </c>
      <c r="BL53" s="69">
        <f t="shared" si="126"/>
        <v>13.531764590459309</v>
      </c>
      <c r="BM53" s="69">
        <f t="shared" si="127"/>
        <v>-50.971189563573795</v>
      </c>
      <c r="BO53" t="str">
        <f t="shared" si="145"/>
        <v>33 Protective service occupations</v>
      </c>
      <c r="BP53" s="18">
        <f t="shared" si="128"/>
        <v>1.5825691762391243</v>
      </c>
      <c r="BQ53" s="18">
        <f t="shared" si="128"/>
        <v>1.6582416566189577</v>
      </c>
      <c r="BR53" s="18">
        <f t="shared" si="128"/>
        <v>1.7233619059379097</v>
      </c>
      <c r="BS53" s="18">
        <f t="shared" si="128"/>
        <v>1.2991873889745573</v>
      </c>
      <c r="BT53" s="18">
        <f t="shared" si="128"/>
        <v>0.70756243186938439</v>
      </c>
      <c r="BV53" s="68">
        <f t="shared" si="129"/>
        <v>-73.225387386404947</v>
      </c>
      <c r="BW53" s="69">
        <f t="shared" si="130"/>
        <v>13.769607615181501</v>
      </c>
      <c r="BX53" s="69">
        <f t="shared" si="131"/>
        <v>-59.45577977122344</v>
      </c>
      <c r="BZ53" t="str">
        <f t="shared" si="146"/>
        <v>33 Protective service occupations</v>
      </c>
      <c r="CA53" s="18">
        <f t="shared" si="132"/>
        <v>1.2513425107689202</v>
      </c>
      <c r="CB53" s="18">
        <f t="shared" si="132"/>
        <v>1.3100530934207444</v>
      </c>
      <c r="CC53" s="18">
        <f t="shared" si="132"/>
        <v>1.4353147511404685</v>
      </c>
      <c r="CD53" s="18">
        <f t="shared" si="132"/>
        <v>1.2263475862357303</v>
      </c>
      <c r="CE53" s="18">
        <f t="shared" si="132"/>
        <v>1.8642023814818318</v>
      </c>
      <c r="CG53" s="68">
        <f t="shared" si="133"/>
        <v>-29.241035643031616</v>
      </c>
      <c r="CH53" s="69">
        <f t="shared" si="134"/>
        <v>26.128048118295538</v>
      </c>
      <c r="CI53" s="69">
        <f t="shared" si="135"/>
        <v>-3.1129875247360781</v>
      </c>
      <c r="CK53" t="str">
        <f t="shared" si="147"/>
        <v>33 Protective service occupations</v>
      </c>
      <c r="CL53" s="18">
        <f t="shared" si="136"/>
        <v>0.4982088513093354</v>
      </c>
      <c r="CM53" s="18">
        <f t="shared" si="136"/>
        <v>0.45584336298684602</v>
      </c>
      <c r="CN53" s="18">
        <f t="shared" si="136"/>
        <v>0.48922802786545061</v>
      </c>
      <c r="CO53" s="18">
        <f t="shared" si="136"/>
        <v>0.34837791226888842</v>
      </c>
      <c r="CP53" s="18">
        <f t="shared" si="136"/>
        <v>0.41371937252172969</v>
      </c>
      <c r="CR53" s="68">
        <f t="shared" si="137"/>
        <v>-64.567907753139565</v>
      </c>
      <c r="CS53" s="69">
        <f t="shared" si="138"/>
        <v>10.932797553911577</v>
      </c>
      <c r="CT53" s="69">
        <f t="shared" si="139"/>
        <v>-53.635110199227988</v>
      </c>
    </row>
    <row r="54" spans="1:98" x14ac:dyDescent="0.2">
      <c r="A54" t="str">
        <f t="shared" si="103"/>
        <v>34 Culture, media and sports occupations</v>
      </c>
      <c r="B54" s="18">
        <f t="shared" si="104"/>
        <v>1.7839681911684919</v>
      </c>
      <c r="C54" s="18">
        <f t="shared" si="104"/>
        <v>1.738273285074357</v>
      </c>
      <c r="D54" s="18">
        <f t="shared" si="104"/>
        <v>1.7999712716963916</v>
      </c>
      <c r="E54" s="18">
        <f t="shared" si="104"/>
        <v>1.6848771402801161</v>
      </c>
      <c r="F54" s="18">
        <f t="shared" si="104"/>
        <v>1.6678051112961598</v>
      </c>
      <c r="H54" s="68">
        <f t="shared" si="105"/>
        <v>89.943830420411615</v>
      </c>
      <c r="I54" s="69">
        <f t="shared" si="106"/>
        <v>76.89335395961217</v>
      </c>
      <c r="J54" s="69">
        <f t="shared" si="107"/>
        <v>166.83718438002381</v>
      </c>
      <c r="L54" t="str">
        <f t="shared" si="140"/>
        <v>34 Culture, media and sports occupations</v>
      </c>
      <c r="M54" s="18">
        <f t="shared" si="108"/>
        <v>5.3247780338593884</v>
      </c>
      <c r="N54" s="18">
        <f t="shared" si="108"/>
        <v>4.6650591955567577</v>
      </c>
      <c r="O54" s="18">
        <f t="shared" si="108"/>
        <v>5.4478204534175063</v>
      </c>
      <c r="P54" s="18">
        <f t="shared" si="108"/>
        <v>4.9719127645219308</v>
      </c>
      <c r="Q54" s="18">
        <f t="shared" si="108"/>
        <v>4.8263894327916494</v>
      </c>
      <c r="S54" s="68">
        <f t="shared" si="109"/>
        <v>81.348788486207155</v>
      </c>
      <c r="T54" s="69">
        <f t="shared" si="110"/>
        <v>70.102947222157468</v>
      </c>
      <c r="U54" s="69">
        <f t="shared" si="111"/>
        <v>151.45173570836462</v>
      </c>
      <c r="W54" t="str">
        <f t="shared" si="141"/>
        <v>34 Culture, media and sports occupations</v>
      </c>
      <c r="X54" s="18">
        <f t="shared" si="112"/>
        <v>6.46011625030925</v>
      </c>
      <c r="Y54" s="18">
        <f t="shared" si="112"/>
        <v>5.4612052505495372</v>
      </c>
      <c r="Z54" s="18">
        <f t="shared" si="112"/>
        <v>6.0265332324041809</v>
      </c>
      <c r="AA54" s="18">
        <f t="shared" si="112"/>
        <v>5.3642161580930674</v>
      </c>
      <c r="AB54" s="18">
        <f t="shared" si="112"/>
        <v>5.1119929395740833</v>
      </c>
      <c r="AD54" s="68">
        <f t="shared" si="113"/>
        <v>-23.139167023372703</v>
      </c>
      <c r="AE54" s="69">
        <f t="shared" si="114"/>
        <v>40.42919715974093</v>
      </c>
      <c r="AF54" s="69">
        <f t="shared" si="115"/>
        <v>17.29003013636823</v>
      </c>
      <c r="AH54" t="str">
        <f t="shared" si="142"/>
        <v>34 Culture, media and sports occupations</v>
      </c>
      <c r="AI54" s="18">
        <f t="shared" si="116"/>
        <v>3.8200870959841851</v>
      </c>
      <c r="AJ54" s="18">
        <f t="shared" si="116"/>
        <v>3.8265665555237431</v>
      </c>
      <c r="AK54" s="18">
        <f t="shared" si="116"/>
        <v>4.1653949228398206</v>
      </c>
      <c r="AL54" s="18">
        <f t="shared" si="116"/>
        <v>4.0322296770282602</v>
      </c>
      <c r="AM54" s="18">
        <f t="shared" si="116"/>
        <v>4.5372938421312394</v>
      </c>
      <c r="AO54" s="68">
        <f t="shared" si="117"/>
        <v>0.86295438488958509</v>
      </c>
      <c r="AP54" s="69">
        <f t="shared" si="118"/>
        <v>47.354692995168428</v>
      </c>
      <c r="AQ54" s="69">
        <f t="shared" si="119"/>
        <v>48.217647380058018</v>
      </c>
      <c r="AS54" t="str">
        <f t="shared" si="143"/>
        <v>34 Culture, media and sports occupations</v>
      </c>
      <c r="AT54" s="18">
        <f t="shared" si="120"/>
        <v>4.0247728113959225</v>
      </c>
      <c r="AU54" s="18">
        <f t="shared" si="120"/>
        <v>3.2833899978546994</v>
      </c>
      <c r="AV54" s="18">
        <f t="shared" si="120"/>
        <v>3.4655900136221476</v>
      </c>
      <c r="AW54" s="18">
        <f t="shared" si="120"/>
        <v>2.9276682796202538</v>
      </c>
      <c r="AX54" s="18">
        <f t="shared" si="120"/>
        <v>2.5464096169312356</v>
      </c>
      <c r="AZ54" s="68">
        <f t="shared" si="121"/>
        <v>-28.090808059676515</v>
      </c>
      <c r="BA54" s="69">
        <f t="shared" si="122"/>
        <v>37.634401240124483</v>
      </c>
      <c r="BB54" s="69">
        <f t="shared" si="123"/>
        <v>9.5435931804479672</v>
      </c>
      <c r="BD54" t="str">
        <f t="shared" si="144"/>
        <v>34 Culture, media and sports occupations</v>
      </c>
      <c r="BE54" s="18">
        <f t="shared" si="124"/>
        <v>3.0910954406429303</v>
      </c>
      <c r="BF54" s="18">
        <f t="shared" si="124"/>
        <v>2.5676966500388865</v>
      </c>
      <c r="BG54" s="18">
        <f t="shared" si="124"/>
        <v>2.9572668397372279</v>
      </c>
      <c r="BH54" s="18">
        <f t="shared" si="124"/>
        <v>2.4266854276497138</v>
      </c>
      <c r="BI54" s="18">
        <f t="shared" si="124"/>
        <v>2.1360581849834497</v>
      </c>
      <c r="BK54" s="68">
        <f t="shared" si="125"/>
        <v>-49.814978467203268</v>
      </c>
      <c r="BL54" s="69">
        <f t="shared" si="126"/>
        <v>23.472287873913974</v>
      </c>
      <c r="BM54" s="69">
        <f t="shared" si="127"/>
        <v>-26.342690593289298</v>
      </c>
      <c r="BO54" t="str">
        <f t="shared" si="145"/>
        <v>34 Culture, media and sports occupations</v>
      </c>
      <c r="BP54" s="18">
        <f t="shared" si="128"/>
        <v>1.6626933276153468</v>
      </c>
      <c r="BQ54" s="18">
        <f t="shared" si="128"/>
        <v>1.3994720762450044</v>
      </c>
      <c r="BR54" s="18">
        <f t="shared" si="128"/>
        <v>1.5024992519246874</v>
      </c>
      <c r="BS54" s="18">
        <f t="shared" si="128"/>
        <v>1.0293773374930468</v>
      </c>
      <c r="BT54" s="18">
        <f t="shared" si="128"/>
        <v>0.58135268131604545</v>
      </c>
      <c r="BV54" s="68">
        <f t="shared" si="129"/>
        <v>-74.767496954788953</v>
      </c>
      <c r="BW54" s="69">
        <f t="shared" si="130"/>
        <v>16.95578168405331</v>
      </c>
      <c r="BX54" s="69">
        <f t="shared" si="131"/>
        <v>-57.811715270735633</v>
      </c>
      <c r="BZ54" t="str">
        <f t="shared" si="146"/>
        <v>34 Culture, media and sports occupations</v>
      </c>
      <c r="CA54" s="18">
        <f t="shared" si="132"/>
        <v>1.8415117297364856</v>
      </c>
      <c r="CB54" s="18">
        <f t="shared" si="132"/>
        <v>1.6164620702197028</v>
      </c>
      <c r="CC54" s="18">
        <f t="shared" si="132"/>
        <v>1.7602062786641226</v>
      </c>
      <c r="CD54" s="18">
        <f t="shared" si="132"/>
        <v>1.3634285478254913</v>
      </c>
      <c r="CE54" s="18">
        <f t="shared" si="132"/>
        <v>1.249184923164822</v>
      </c>
      <c r="CG54" s="68">
        <f t="shared" si="133"/>
        <v>-61.336717224182415</v>
      </c>
      <c r="CH54" s="69">
        <f t="shared" si="134"/>
        <v>18.596547086542568</v>
      </c>
      <c r="CI54" s="69">
        <f t="shared" si="135"/>
        <v>-42.740170137639851</v>
      </c>
      <c r="CK54" t="str">
        <f t="shared" si="147"/>
        <v>34 Culture, media and sports occupations</v>
      </c>
      <c r="CL54" s="18">
        <f t="shared" si="136"/>
        <v>1.4963969473621246</v>
      </c>
      <c r="CM54" s="18">
        <f t="shared" si="136"/>
        <v>1.7105282938598561</v>
      </c>
      <c r="CN54" s="18">
        <f t="shared" si="136"/>
        <v>1.8408535326457289</v>
      </c>
      <c r="CO54" s="18">
        <f t="shared" si="136"/>
        <v>2.0118542055745472</v>
      </c>
      <c r="CP54" s="18">
        <f t="shared" si="136"/>
        <v>2.3053687070736335</v>
      </c>
      <c r="CR54" s="68">
        <f t="shared" si="137"/>
        <v>-47.528506113158073</v>
      </c>
      <c r="CS54" s="69">
        <f t="shared" si="138"/>
        <v>21.917875142945377</v>
      </c>
      <c r="CT54" s="69">
        <f t="shared" si="139"/>
        <v>-25.610630970212693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7.6889314678566345</v>
      </c>
      <c r="C55" s="18">
        <f t="shared" si="148"/>
        <v>7.9003967145146765</v>
      </c>
      <c r="D55" s="18">
        <f t="shared" si="148"/>
        <v>7.9649927642777731</v>
      </c>
      <c r="E55" s="18">
        <f t="shared" si="148"/>
        <v>8.6151157736032662</v>
      </c>
      <c r="F55" s="18">
        <f t="shared" si="148"/>
        <v>9.5850057830979196</v>
      </c>
      <c r="H55" s="68">
        <f t="shared" si="105"/>
        <v>146.6905189393477</v>
      </c>
      <c r="I55" s="69">
        <f t="shared" si="106"/>
        <v>82.276798853764305</v>
      </c>
      <c r="J55" s="69">
        <f t="shared" si="107"/>
        <v>228.96731779311202</v>
      </c>
      <c r="L55" t="str">
        <f t="shared" si="140"/>
        <v>35 Business and public service associate professionals</v>
      </c>
      <c r="M55" s="18">
        <f t="shared" ref="M55:Q64" si="149">M18/M$35*100</f>
        <v>10.844527957784104</v>
      </c>
      <c r="N55" s="18">
        <f t="shared" si="149"/>
        <v>10.84611571569191</v>
      </c>
      <c r="O55" s="18">
        <f t="shared" si="149"/>
        <v>10.628503201580434</v>
      </c>
      <c r="P55" s="18">
        <f t="shared" si="149"/>
        <v>10.777887887894471</v>
      </c>
      <c r="Q55" s="18">
        <f t="shared" si="149"/>
        <v>10.582022758863468</v>
      </c>
      <c r="S55" s="68">
        <f t="shared" si="109"/>
        <v>103.80351338491087</v>
      </c>
      <c r="T55" s="69">
        <f t="shared" si="110"/>
        <v>75.051201126056853</v>
      </c>
      <c r="U55" s="69">
        <f t="shared" si="111"/>
        <v>178.85471451096774</v>
      </c>
      <c r="W55" t="str">
        <f t="shared" si="141"/>
        <v>35 Business and public service associate professionals</v>
      </c>
      <c r="X55" s="18">
        <f t="shared" ref="X55:AB64" si="150">X18/X$35*100</f>
        <v>11.490140864419992</v>
      </c>
      <c r="Y55" s="18">
        <f t="shared" si="150"/>
        <v>11.150071220258182</v>
      </c>
      <c r="Z55" s="18">
        <f t="shared" si="150"/>
        <v>10.803285440038822</v>
      </c>
      <c r="AA55" s="18">
        <f t="shared" si="150"/>
        <v>10.367548717338138</v>
      </c>
      <c r="AB55" s="18">
        <f t="shared" si="150"/>
        <v>9.4148586736718194</v>
      </c>
      <c r="AD55" s="68">
        <f t="shared" si="113"/>
        <v>-21.033961463132247</v>
      </c>
      <c r="AE55" s="69">
        <f t="shared" si="114"/>
        <v>45.120659712854312</v>
      </c>
      <c r="AF55" s="69">
        <f t="shared" si="115"/>
        <v>24.086698249722062</v>
      </c>
      <c r="AH55" t="str">
        <f t="shared" si="142"/>
        <v>35 Business and public service associate professionals</v>
      </c>
      <c r="AI55" s="18">
        <f t="shared" ref="AI55:AM64" si="151">AI18/AI$35*100</f>
        <v>10.578892489828027</v>
      </c>
      <c r="AJ55" s="18">
        <f t="shared" si="151"/>
        <v>10.971296734255546</v>
      </c>
      <c r="AK55" s="18">
        <f t="shared" si="151"/>
        <v>11.550319480248184</v>
      </c>
      <c r="AL55" s="18">
        <f t="shared" si="151"/>
        <v>11.758110167228173</v>
      </c>
      <c r="AM55" s="18">
        <f t="shared" si="151"/>
        <v>11.214588862265025</v>
      </c>
      <c r="AO55" s="68">
        <f t="shared" si="117"/>
        <v>-10.095729347014389</v>
      </c>
      <c r="AP55" s="69">
        <f t="shared" si="118"/>
        <v>46.284178175427449</v>
      </c>
      <c r="AQ55" s="69">
        <f t="shared" si="119"/>
        <v>36.188448828413058</v>
      </c>
      <c r="AS55" t="str">
        <f t="shared" si="143"/>
        <v>35 Business and public service associate professionals</v>
      </c>
      <c r="AT55" s="18">
        <f t="shared" ref="AT55:AX64" si="152">AT18/AT$35*100</f>
        <v>9.8789815635647749</v>
      </c>
      <c r="AU55" s="18">
        <f t="shared" si="152"/>
        <v>9.624371198756986</v>
      </c>
      <c r="AV55" s="18">
        <f t="shared" si="152"/>
        <v>9.6397139651432298</v>
      </c>
      <c r="AW55" s="18">
        <f t="shared" si="152"/>
        <v>9.239790006991889</v>
      </c>
      <c r="AX55" s="18">
        <f t="shared" si="152"/>
        <v>8.4299064281128331</v>
      </c>
      <c r="AZ55" s="68">
        <f t="shared" si="121"/>
        <v>-14.416127663473322</v>
      </c>
      <c r="BA55" s="69">
        <f t="shared" si="122"/>
        <v>44.362835432508483</v>
      </c>
      <c r="BB55" s="69">
        <f t="shared" si="123"/>
        <v>29.946707769035157</v>
      </c>
      <c r="BD55" t="str">
        <f t="shared" si="144"/>
        <v>35 Business and public service associate professionals</v>
      </c>
      <c r="BE55" s="18">
        <f t="shared" ref="BE55:BI64" si="153">BE18/BE$35*100</f>
        <v>7.8424249082013802</v>
      </c>
      <c r="BF55" s="18">
        <f t="shared" si="153"/>
        <v>7.7974873941763656</v>
      </c>
      <c r="BG55" s="18">
        <f t="shared" si="153"/>
        <v>7.8131569245407082</v>
      </c>
      <c r="BH55" s="18">
        <f t="shared" si="153"/>
        <v>7.1009230495820992</v>
      </c>
      <c r="BI55" s="18">
        <f t="shared" si="153"/>
        <v>6.5181879005991847</v>
      </c>
      <c r="BK55" s="68">
        <f t="shared" si="125"/>
        <v>-42.036863415728099</v>
      </c>
      <c r="BL55" s="69">
        <f t="shared" si="126"/>
        <v>29.542475259122504</v>
      </c>
      <c r="BM55" s="69">
        <f t="shared" si="127"/>
        <v>-12.494388156605599</v>
      </c>
      <c r="BO55" t="str">
        <f t="shared" si="145"/>
        <v>35 Business and public service associate professionals</v>
      </c>
      <c r="BP55" s="18">
        <f t="shared" ref="BP55:BT64" si="154">BP18/BP$35*100</f>
        <v>6.9472760062598713</v>
      </c>
      <c r="BQ55" s="18">
        <f t="shared" si="154"/>
        <v>6.8938959589978479</v>
      </c>
      <c r="BR55" s="18">
        <f t="shared" si="154"/>
        <v>6.9744187131504809</v>
      </c>
      <c r="BS55" s="18">
        <f t="shared" si="154"/>
        <v>6.1894975217721298</v>
      </c>
      <c r="BT55" s="18">
        <f t="shared" si="154"/>
        <v>5.4182872633604182</v>
      </c>
      <c r="BV55" s="68">
        <f t="shared" si="129"/>
        <v>-49.337230328812332</v>
      </c>
      <c r="BW55" s="69">
        <f t="shared" si="130"/>
        <v>25.012490524716341</v>
      </c>
      <c r="BX55" s="69">
        <f t="shared" si="131"/>
        <v>-24.324739804095987</v>
      </c>
      <c r="BZ55" t="str">
        <f t="shared" si="146"/>
        <v>35 Business and public service associate professionals</v>
      </c>
      <c r="CA55" s="18">
        <f t="shared" ref="CA55:CE64" si="155">CA18/CA$35*100</f>
        <v>5.9940366737337634</v>
      </c>
      <c r="CB55" s="18">
        <f t="shared" si="155"/>
        <v>5.8661739960429369</v>
      </c>
      <c r="CC55" s="18">
        <f t="shared" si="155"/>
        <v>6.0179545271180119</v>
      </c>
      <c r="CD55" s="18">
        <f t="shared" si="155"/>
        <v>5.6569820453000972</v>
      </c>
      <c r="CE55" s="18">
        <f t="shared" si="155"/>
        <v>4.3975801704393849</v>
      </c>
      <c r="CG55" s="68">
        <f t="shared" si="133"/>
        <v>-60.189244306380004</v>
      </c>
      <c r="CH55" s="69">
        <f t="shared" si="134"/>
        <v>21.328446616301235</v>
      </c>
      <c r="CI55" s="69">
        <f t="shared" si="135"/>
        <v>-38.860797690078776</v>
      </c>
      <c r="CK55" t="str">
        <f t="shared" si="147"/>
        <v>35 Business and public service associate professionals</v>
      </c>
      <c r="CL55" s="18">
        <f t="shared" ref="CL55:CP64" si="156">CL18/CL$35*100</f>
        <v>3.2141191925777726</v>
      </c>
      <c r="CM55" s="18">
        <f t="shared" si="156"/>
        <v>3.6080126940120723</v>
      </c>
      <c r="CN55" s="18">
        <f t="shared" si="156"/>
        <v>3.8932583411646835</v>
      </c>
      <c r="CO55" s="18">
        <f t="shared" si="156"/>
        <v>4.0194616074071519</v>
      </c>
      <c r="CP55" s="18">
        <f t="shared" si="156"/>
        <v>5.48523867250689</v>
      </c>
      <c r="CR55" s="68">
        <f t="shared" si="137"/>
        <v>-40.968396956386414</v>
      </c>
      <c r="CS55" s="69">
        <f t="shared" si="138"/>
        <v>22.615599314857594</v>
      </c>
      <c r="CT55" s="69">
        <f t="shared" si="139"/>
        <v>-18.352797641528817</v>
      </c>
    </row>
    <row r="56" spans="1:98" x14ac:dyDescent="0.2">
      <c r="A56" t="str">
        <f t="shared" si="103"/>
        <v>41 Administrative occupations</v>
      </c>
      <c r="B56" s="18">
        <f t="shared" si="148"/>
        <v>2.4180472148955472</v>
      </c>
      <c r="C56" s="18">
        <f t="shared" si="148"/>
        <v>2.3809697713064444</v>
      </c>
      <c r="D56" s="18">
        <f t="shared" si="148"/>
        <v>2.5987487983437201</v>
      </c>
      <c r="E56" s="18">
        <f t="shared" si="148"/>
        <v>2.9941634719252352</v>
      </c>
      <c r="F56" s="18">
        <f t="shared" si="148"/>
        <v>3.6462217899432616</v>
      </c>
      <c r="H56" s="68">
        <f t="shared" si="105"/>
        <v>187.62341968455206</v>
      </c>
      <c r="I56" s="69">
        <f t="shared" si="106"/>
        <v>103.89111308395482</v>
      </c>
      <c r="J56" s="69">
        <f t="shared" si="107"/>
        <v>291.51453276850685</v>
      </c>
      <c r="L56" t="str">
        <f t="shared" si="140"/>
        <v>41 Administrative occupations</v>
      </c>
      <c r="M56" s="18">
        <f t="shared" si="149"/>
        <v>4.0838148651954205</v>
      </c>
      <c r="N56" s="18">
        <f t="shared" si="149"/>
        <v>3.8209457019506643</v>
      </c>
      <c r="O56" s="18">
        <f t="shared" si="149"/>
        <v>4.0838190325311929</v>
      </c>
      <c r="P56" s="18">
        <f t="shared" si="149"/>
        <v>4.6043045496754944</v>
      </c>
      <c r="Q56" s="18">
        <f t="shared" si="149"/>
        <v>5.0996216506459087</v>
      </c>
      <c r="S56" s="68">
        <f t="shared" si="109"/>
        <v>155.61512652708203</v>
      </c>
      <c r="T56" s="69">
        <f t="shared" si="110"/>
        <v>98.259146118813945</v>
      </c>
      <c r="U56" s="69">
        <f t="shared" si="111"/>
        <v>253.87427264589601</v>
      </c>
      <c r="W56" t="str">
        <f t="shared" si="141"/>
        <v>41 Administrative occupations</v>
      </c>
      <c r="X56" s="18">
        <f t="shared" si="150"/>
        <v>6.6830850844029426</v>
      </c>
      <c r="Y56" s="18">
        <f t="shared" si="150"/>
        <v>6.3192642480144308</v>
      </c>
      <c r="Z56" s="18">
        <f t="shared" si="150"/>
        <v>6.7146991677693242</v>
      </c>
      <c r="AA56" s="18">
        <f t="shared" si="150"/>
        <v>7.5598861408328624</v>
      </c>
      <c r="AB56" s="18">
        <f t="shared" si="150"/>
        <v>8.0673523148360253</v>
      </c>
      <c r="AD56" s="68">
        <f t="shared" si="113"/>
        <v>8.8646450235865242</v>
      </c>
      <c r="AE56" s="69">
        <f t="shared" si="114"/>
        <v>61.713720026170336</v>
      </c>
      <c r="AF56" s="69">
        <f t="shared" si="115"/>
        <v>70.578365049756869</v>
      </c>
      <c r="AH56" t="str">
        <f t="shared" si="142"/>
        <v>41 Administrative occupations</v>
      </c>
      <c r="AI56" s="18">
        <f t="shared" si="151"/>
        <v>8.4343375505415565</v>
      </c>
      <c r="AJ56" s="18">
        <f t="shared" si="151"/>
        <v>8.4831075466232502</v>
      </c>
      <c r="AK56" s="18">
        <f t="shared" si="151"/>
        <v>9.0194797734806915</v>
      </c>
      <c r="AL56" s="18">
        <f t="shared" si="151"/>
        <v>9.9622361142652061</v>
      </c>
      <c r="AM56" s="18">
        <f t="shared" si="151"/>
        <v>9.8971298496217557</v>
      </c>
      <c r="AO56" s="68">
        <f t="shared" si="117"/>
        <v>1.6058566493890598</v>
      </c>
      <c r="AP56" s="69">
        <f t="shared" si="118"/>
        <v>60.807761684969194</v>
      </c>
      <c r="AQ56" s="69">
        <f t="shared" si="119"/>
        <v>62.413618334358254</v>
      </c>
      <c r="AS56" t="str">
        <f t="shared" si="143"/>
        <v>41 Administrative occupations</v>
      </c>
      <c r="AT56" s="18">
        <f t="shared" si="152"/>
        <v>9.0818626917403265</v>
      </c>
      <c r="AU56" s="18">
        <f t="shared" si="152"/>
        <v>8.5084613958156368</v>
      </c>
      <c r="AV56" s="18">
        <f t="shared" si="152"/>
        <v>8.8207894319580404</v>
      </c>
      <c r="AW56" s="18">
        <f t="shared" si="152"/>
        <v>8.940165477748053</v>
      </c>
      <c r="AX56" s="18">
        <f t="shared" si="152"/>
        <v>8.4909197239929881</v>
      </c>
      <c r="AZ56" s="68">
        <f t="shared" si="121"/>
        <v>-5.7935569783104635</v>
      </c>
      <c r="BA56" s="69">
        <f t="shared" si="122"/>
        <v>55.461176380293068</v>
      </c>
      <c r="BB56" s="69">
        <f t="shared" si="123"/>
        <v>49.667619401982599</v>
      </c>
      <c r="BD56" t="str">
        <f t="shared" si="144"/>
        <v>41 Administrative occupations</v>
      </c>
      <c r="BE56" s="18">
        <f t="shared" si="153"/>
        <v>8.7795318653254384</v>
      </c>
      <c r="BF56" s="18">
        <f t="shared" si="153"/>
        <v>8.7288001765135412</v>
      </c>
      <c r="BG56" s="18">
        <f t="shared" si="153"/>
        <v>8.3335860570025808</v>
      </c>
      <c r="BH56" s="18">
        <f t="shared" si="153"/>
        <v>8.6980773859887837</v>
      </c>
      <c r="BI56" s="18">
        <f t="shared" si="153"/>
        <v>6.4971332353811233</v>
      </c>
      <c r="BK56" s="68">
        <f t="shared" si="125"/>
        <v>-45.832174940437497</v>
      </c>
      <c r="BL56" s="69">
        <f t="shared" si="126"/>
        <v>35.311236561051587</v>
      </c>
      <c r="BM56" s="69">
        <f t="shared" si="127"/>
        <v>-10.520938379385916</v>
      </c>
      <c r="BO56" t="str">
        <f t="shared" si="145"/>
        <v>41 Administrative occupations</v>
      </c>
      <c r="BP56" s="18">
        <f t="shared" si="154"/>
        <v>9.4816395281934831</v>
      </c>
      <c r="BQ56" s="18">
        <f t="shared" si="154"/>
        <v>8.3719784307513248</v>
      </c>
      <c r="BR56" s="18">
        <f t="shared" si="154"/>
        <v>8.9629132960959339</v>
      </c>
      <c r="BS56" s="18">
        <f t="shared" si="154"/>
        <v>8.1789970115174366</v>
      </c>
      <c r="BT56" s="18">
        <f t="shared" si="154"/>
        <v>5.1837879135970235</v>
      </c>
      <c r="BV56" s="68">
        <f t="shared" si="129"/>
        <v>-62.283364174537027</v>
      </c>
      <c r="BW56" s="69">
        <f t="shared" si="130"/>
        <v>25.669119317974332</v>
      </c>
      <c r="BX56" s="69">
        <f t="shared" si="131"/>
        <v>-36.614244856562699</v>
      </c>
      <c r="BZ56" t="str">
        <f t="shared" si="146"/>
        <v>41 Administrative occupations</v>
      </c>
      <c r="CA56" s="18">
        <f t="shared" si="155"/>
        <v>8.0301442843024109</v>
      </c>
      <c r="CB56" s="18">
        <f t="shared" si="155"/>
        <v>6.8904844492285182</v>
      </c>
      <c r="CC56" s="18">
        <f t="shared" si="155"/>
        <v>7.3049235266240826</v>
      </c>
      <c r="CD56" s="18">
        <f t="shared" si="155"/>
        <v>4.6357827520583044</v>
      </c>
      <c r="CE56" s="18">
        <f t="shared" si="155"/>
        <v>1.6931139117464855</v>
      </c>
      <c r="CG56" s="68">
        <f t="shared" si="133"/>
        <v>-87.372828992942715</v>
      </c>
      <c r="CH56" s="69">
        <f t="shared" si="134"/>
        <v>15.494510718629822</v>
      </c>
      <c r="CI56" s="69">
        <f t="shared" si="135"/>
        <v>-71.878318274312889</v>
      </c>
      <c r="CK56" t="str">
        <f t="shared" si="147"/>
        <v>41 Administrative occupations</v>
      </c>
      <c r="CL56" s="18">
        <f t="shared" si="156"/>
        <v>4.9890851060796368</v>
      </c>
      <c r="CM56" s="18">
        <f t="shared" si="156"/>
        <v>4.7649561247568615</v>
      </c>
      <c r="CN56" s="18">
        <f t="shared" si="156"/>
        <v>5.1883742671342707</v>
      </c>
      <c r="CO56" s="18">
        <f t="shared" si="156"/>
        <v>5.0548222223002437</v>
      </c>
      <c r="CP56" s="18">
        <f t="shared" si="156"/>
        <v>4.9593506307554849</v>
      </c>
      <c r="CR56" s="68">
        <f t="shared" si="137"/>
        <v>-59.950620835753433</v>
      </c>
      <c r="CS56" s="69">
        <f t="shared" si="138"/>
        <v>19.514558474541317</v>
      </c>
      <c r="CT56" s="69">
        <f t="shared" si="139"/>
        <v>-40.436062361212116</v>
      </c>
    </row>
    <row r="57" spans="1:98" x14ac:dyDescent="0.2">
      <c r="A57" t="str">
        <f t="shared" si="103"/>
        <v>42 Secretarial and related occupations</v>
      </c>
      <c r="B57" s="18">
        <f t="shared" si="148"/>
        <v>0.26854350229076429</v>
      </c>
      <c r="C57" s="18">
        <f t="shared" si="148"/>
        <v>0.28942644584718014</v>
      </c>
      <c r="D57" s="18">
        <f t="shared" si="148"/>
        <v>0.27468311433592713</v>
      </c>
      <c r="E57" s="18">
        <f t="shared" si="148"/>
        <v>0.3553309097989118</v>
      </c>
      <c r="F57" s="18">
        <f t="shared" si="148"/>
        <v>0.49214315468008296</v>
      </c>
      <c r="H57" s="68">
        <f t="shared" si="105"/>
        <v>267.2864875517634</v>
      </c>
      <c r="I57" s="69">
        <f t="shared" si="106"/>
        <v>162.77956685647052</v>
      </c>
      <c r="J57" s="69">
        <f t="shared" si="107"/>
        <v>430.06605440823398</v>
      </c>
      <c r="L57" t="str">
        <f t="shared" si="140"/>
        <v>42 Secretarial and related occupations</v>
      </c>
      <c r="M57" s="18">
        <f t="shared" si="149"/>
        <v>0.67027158123437003</v>
      </c>
      <c r="N57" s="18">
        <f t="shared" si="149"/>
        <v>0.61880251263000818</v>
      </c>
      <c r="O57" s="18">
        <f t="shared" si="149"/>
        <v>0.61342533768840879</v>
      </c>
      <c r="P57" s="18">
        <f t="shared" si="149"/>
        <v>0.7048354055728604</v>
      </c>
      <c r="Q57" s="18">
        <f t="shared" si="149"/>
        <v>0.68284181357637463</v>
      </c>
      <c r="S57" s="68">
        <f t="shared" si="109"/>
        <v>127.86282611135591</v>
      </c>
      <c r="T57" s="69">
        <f t="shared" si="110"/>
        <v>103.47769719266651</v>
      </c>
      <c r="U57" s="69">
        <f t="shared" si="111"/>
        <v>231.34052330402244</v>
      </c>
      <c r="W57" t="str">
        <f t="shared" si="141"/>
        <v>42 Secretarial and related occupations</v>
      </c>
      <c r="X57" s="18">
        <f t="shared" si="150"/>
        <v>1.299766061359291</v>
      </c>
      <c r="Y57" s="18">
        <f t="shared" si="150"/>
        <v>1.2186168812478253</v>
      </c>
      <c r="Z57" s="18">
        <f t="shared" si="150"/>
        <v>1.2369118908743821</v>
      </c>
      <c r="AA57" s="18">
        <f t="shared" si="150"/>
        <v>1.542982592958742</v>
      </c>
      <c r="AB57" s="18">
        <f t="shared" si="150"/>
        <v>1.9646632189651045</v>
      </c>
      <c r="AD57" s="68">
        <f t="shared" si="113"/>
        <v>43.923511761851934</v>
      </c>
      <c r="AE57" s="69">
        <f t="shared" si="114"/>
        <v>80.093238120930323</v>
      </c>
      <c r="AF57" s="69">
        <f t="shared" si="115"/>
        <v>124.01674988278224</v>
      </c>
      <c r="AH57" t="str">
        <f t="shared" si="142"/>
        <v>42 Secretarial and related occupations</v>
      </c>
      <c r="AI57" s="18">
        <f t="shared" si="151"/>
        <v>2.2346576182928648</v>
      </c>
      <c r="AJ57" s="18">
        <f t="shared" si="151"/>
        <v>2.2214772076483866</v>
      </c>
      <c r="AK57" s="18">
        <f t="shared" si="151"/>
        <v>2.3500210238109318</v>
      </c>
      <c r="AL57" s="18">
        <f t="shared" si="151"/>
        <v>2.7375900163431823</v>
      </c>
      <c r="AM57" s="18">
        <f t="shared" si="151"/>
        <v>2.8734163561534842</v>
      </c>
      <c r="AO57" s="68">
        <f t="shared" si="117"/>
        <v>13.218598479696469</v>
      </c>
      <c r="AP57" s="69">
        <f t="shared" si="118"/>
        <v>67.662565534904957</v>
      </c>
      <c r="AQ57" s="69">
        <f t="shared" si="119"/>
        <v>80.88116401460141</v>
      </c>
      <c r="AS57" t="str">
        <f t="shared" si="143"/>
        <v>42 Secretarial and related occupations</v>
      </c>
      <c r="AT57" s="18">
        <f t="shared" si="152"/>
        <v>1.770104751442354</v>
      </c>
      <c r="AU57" s="18">
        <f t="shared" si="152"/>
        <v>1.518209040396429</v>
      </c>
      <c r="AV57" s="18">
        <f t="shared" si="152"/>
        <v>1.4989545964327353</v>
      </c>
      <c r="AW57" s="18">
        <f t="shared" si="152"/>
        <v>1.5650904978584104</v>
      </c>
      <c r="AX57" s="18">
        <f t="shared" si="152"/>
        <v>1.1401391912453893</v>
      </c>
      <c r="AZ57" s="68">
        <f t="shared" si="121"/>
        <v>-25.560624259832</v>
      </c>
      <c r="BA57" s="69">
        <f t="shared" si="122"/>
        <v>55.099630663650757</v>
      </c>
      <c r="BB57" s="69">
        <f t="shared" si="123"/>
        <v>29.539006403818757</v>
      </c>
      <c r="BD57" t="str">
        <f t="shared" si="144"/>
        <v>42 Secretarial and related occupations</v>
      </c>
      <c r="BE57" s="18">
        <f t="shared" si="153"/>
        <v>1.9752398067613377</v>
      </c>
      <c r="BF57" s="18">
        <f t="shared" si="153"/>
        <v>1.857068115259437</v>
      </c>
      <c r="BG57" s="18">
        <f t="shared" si="153"/>
        <v>1.5296628181598086</v>
      </c>
      <c r="BH57" s="18">
        <f t="shared" si="153"/>
        <v>1.2695088231589757</v>
      </c>
      <c r="BI57" s="18">
        <f t="shared" si="153"/>
        <v>0.19245931976826733</v>
      </c>
      <c r="BK57" s="68">
        <f t="shared" si="125"/>
        <v>-91.258322385655177</v>
      </c>
      <c r="BL57" s="69">
        <f t="shared" si="126"/>
        <v>22.105592989725196</v>
      </c>
      <c r="BM57" s="69">
        <f t="shared" si="127"/>
        <v>-69.152729395929967</v>
      </c>
      <c r="BO57" t="str">
        <f t="shared" si="145"/>
        <v>42 Secretarial and related occupations</v>
      </c>
      <c r="BP57" s="18">
        <f t="shared" si="154"/>
        <v>2.5646029091322675</v>
      </c>
      <c r="BQ57" s="18">
        <f t="shared" si="154"/>
        <v>1.9406757481586405</v>
      </c>
      <c r="BR57" s="18">
        <f t="shared" si="154"/>
        <v>1.9150992180176696</v>
      </c>
      <c r="BS57" s="18">
        <f t="shared" si="154"/>
        <v>1.0784300346104567</v>
      </c>
      <c r="BT57" s="18">
        <f t="shared" si="154"/>
        <v>0.11179011569995759</v>
      </c>
      <c r="BV57" s="68">
        <f t="shared" si="129"/>
        <v>-96.1933140812136</v>
      </c>
      <c r="BW57" s="69">
        <f t="shared" si="130"/>
        <v>15.197804257120765</v>
      </c>
      <c r="BX57" s="69">
        <f t="shared" si="131"/>
        <v>-80.995509824092821</v>
      </c>
      <c r="BZ57" t="str">
        <f t="shared" si="146"/>
        <v>42 Secretarial and related occupations</v>
      </c>
      <c r="CA57" s="18">
        <f t="shared" si="155"/>
        <v>3.5997610539519656</v>
      </c>
      <c r="CB57" s="18">
        <f t="shared" si="155"/>
        <v>3.0851514522753085</v>
      </c>
      <c r="CC57" s="18">
        <f t="shared" si="155"/>
        <v>3.1888739560577166</v>
      </c>
      <c r="CD57" s="18">
        <f t="shared" si="155"/>
        <v>1.2974643743717242</v>
      </c>
      <c r="CE57" s="18">
        <f t="shared" si="155"/>
        <v>0.24262831352643688</v>
      </c>
      <c r="CG57" s="68">
        <f t="shared" si="133"/>
        <v>-95.85485541506344</v>
      </c>
      <c r="CH57" s="69">
        <f t="shared" si="134"/>
        <v>13.859478268591802</v>
      </c>
      <c r="CI57" s="69">
        <f t="shared" si="135"/>
        <v>-81.99537714647164</v>
      </c>
      <c r="CK57" t="str">
        <f t="shared" si="147"/>
        <v>42 Secretarial and related occupations</v>
      </c>
      <c r="CL57" s="18">
        <f t="shared" si="156"/>
        <v>2.1870909989428107</v>
      </c>
      <c r="CM57" s="18">
        <f t="shared" si="156"/>
        <v>2.4132920469266357</v>
      </c>
      <c r="CN57" s="18">
        <f t="shared" si="156"/>
        <v>2.7525944988571611</v>
      </c>
      <c r="CO57" s="18">
        <f t="shared" si="156"/>
        <v>3.3674194506367985</v>
      </c>
      <c r="CP57" s="18">
        <f t="shared" si="156"/>
        <v>3.4728563425566161</v>
      </c>
      <c r="CR57" s="68">
        <f t="shared" si="137"/>
        <v>-47.137603044528156</v>
      </c>
      <c r="CS57" s="69">
        <f t="shared" si="138"/>
        <v>32.079097585155822</v>
      </c>
      <c r="CT57" s="69">
        <f t="shared" si="139"/>
        <v>-15.058505459372332</v>
      </c>
    </row>
    <row r="58" spans="1:98" x14ac:dyDescent="0.2">
      <c r="A58" t="str">
        <f t="shared" si="103"/>
        <v>51 Skilled agricultural and related trades</v>
      </c>
      <c r="B58" s="18">
        <f t="shared" si="148"/>
        <v>8.8215603770807588E-2</v>
      </c>
      <c r="C58" s="18">
        <f t="shared" si="148"/>
        <v>9.4081243950535118E-2</v>
      </c>
      <c r="D58" s="18">
        <f t="shared" si="148"/>
        <v>7.65778371464685E-2</v>
      </c>
      <c r="E58" s="18">
        <f t="shared" si="148"/>
        <v>7.6213268678392024E-2</v>
      </c>
      <c r="F58" s="18">
        <f t="shared" si="148"/>
        <v>9.0644818089611598E-2</v>
      </c>
      <c r="H58" s="68">
        <f t="shared" si="105"/>
        <v>142.65282434777811</v>
      </c>
      <c r="I58" s="69">
        <f t="shared" si="106"/>
        <v>128.17183574484505</v>
      </c>
      <c r="J58" s="69">
        <f t="shared" si="107"/>
        <v>270.82466009262316</v>
      </c>
      <c r="L58" t="str">
        <f t="shared" si="140"/>
        <v>51 Skilled agricultural and related trades</v>
      </c>
      <c r="M58" s="18">
        <f t="shared" si="149"/>
        <v>9.9961784426031181E-2</v>
      </c>
      <c r="N58" s="18">
        <f t="shared" si="149"/>
        <v>0.10334890189631141</v>
      </c>
      <c r="O58" s="18">
        <f t="shared" si="149"/>
        <v>8.4401113697233202E-2</v>
      </c>
      <c r="P58" s="18">
        <f t="shared" si="149"/>
        <v>8.9224676848755222E-2</v>
      </c>
      <c r="Q58" s="18">
        <f t="shared" si="149"/>
        <v>0.10578659889699504</v>
      </c>
      <c r="S58" s="68">
        <f t="shared" si="109"/>
        <v>156.56508838604768</v>
      </c>
      <c r="T58" s="69">
        <f t="shared" si="110"/>
        <v>131.20627241444308</v>
      </c>
      <c r="U58" s="69">
        <f t="shared" si="111"/>
        <v>287.77136080049075</v>
      </c>
      <c r="W58" t="str">
        <f t="shared" si="141"/>
        <v>51 Skilled agricultural and related trades</v>
      </c>
      <c r="X58" s="18">
        <f t="shared" si="150"/>
        <v>0.26485951071757013</v>
      </c>
      <c r="Y58" s="18">
        <f t="shared" si="150"/>
        <v>0.25331468279317781</v>
      </c>
      <c r="Z58" s="18">
        <f t="shared" si="150"/>
        <v>0.33053622142629635</v>
      </c>
      <c r="AA58" s="18">
        <f t="shared" si="150"/>
        <v>0.377557320097967</v>
      </c>
      <c r="AB58" s="18">
        <f t="shared" si="150"/>
        <v>0.57178799424412197</v>
      </c>
      <c r="AD58" s="68">
        <f t="shared" si="113"/>
        <v>56.746687397060448</v>
      </c>
      <c r="AE58" s="69">
        <f t="shared" si="114"/>
        <v>98.133265230089592</v>
      </c>
      <c r="AF58" s="69">
        <f t="shared" si="115"/>
        <v>154.87995262715003</v>
      </c>
      <c r="AH58" t="str">
        <f t="shared" si="142"/>
        <v>51 Skilled agricultural and related trades</v>
      </c>
      <c r="AI58" s="18">
        <f t="shared" si="151"/>
        <v>0.67794923661506357</v>
      </c>
      <c r="AJ58" s="18">
        <f t="shared" si="151"/>
        <v>0.74628195371690687</v>
      </c>
      <c r="AK58" s="18">
        <f t="shared" si="151"/>
        <v>0.710426209839366</v>
      </c>
      <c r="AL58" s="18">
        <f t="shared" si="151"/>
        <v>0.8252505556087073</v>
      </c>
      <c r="AM58" s="18">
        <f t="shared" si="151"/>
        <v>1.0359229648380488</v>
      </c>
      <c r="AO58" s="68">
        <f t="shared" si="117"/>
        <v>35.02041789715976</v>
      </c>
      <c r="AP58" s="69">
        <f t="shared" si="118"/>
        <v>96.593476851478925</v>
      </c>
      <c r="AQ58" s="69">
        <f t="shared" si="119"/>
        <v>131.61389474863867</v>
      </c>
      <c r="AS58" t="str">
        <f t="shared" si="143"/>
        <v>51 Skilled agricultural and related trades</v>
      </c>
      <c r="AT58" s="18">
        <f t="shared" si="152"/>
        <v>0.76070209794068078</v>
      </c>
      <c r="AU58" s="18">
        <f t="shared" si="152"/>
        <v>0.75589831782592043</v>
      </c>
      <c r="AV58" s="18">
        <f t="shared" si="152"/>
        <v>0.72904196145975764</v>
      </c>
      <c r="AW58" s="18">
        <f t="shared" si="152"/>
        <v>0.82171522817800513</v>
      </c>
      <c r="AX58" s="18">
        <f t="shared" si="152"/>
        <v>1.1320283558026274</v>
      </c>
      <c r="AZ58" s="68">
        <f t="shared" si="121"/>
        <v>51.96308653918107</v>
      </c>
      <c r="BA58" s="69">
        <f t="shared" si="122"/>
        <v>93.069499188223944</v>
      </c>
      <c r="BB58" s="69">
        <f t="shared" si="123"/>
        <v>145.03258572740501</v>
      </c>
      <c r="BD58" t="str">
        <f t="shared" si="144"/>
        <v>51 Skilled agricultural and related trades</v>
      </c>
      <c r="BE58" s="18">
        <f t="shared" si="153"/>
        <v>0.35757845096946378</v>
      </c>
      <c r="BF58" s="18">
        <f t="shared" si="153"/>
        <v>0.33844741934955536</v>
      </c>
      <c r="BG58" s="18">
        <f t="shared" si="153"/>
        <v>0.33573219785086594</v>
      </c>
      <c r="BH58" s="18">
        <f t="shared" si="153"/>
        <v>0.29201380321258325</v>
      </c>
      <c r="BI58" s="18">
        <f t="shared" si="153"/>
        <v>0.28693943620894147</v>
      </c>
      <c r="BK58" s="68">
        <f t="shared" si="125"/>
        <v>-40.618823623175082</v>
      </c>
      <c r="BL58" s="69">
        <f t="shared" si="126"/>
        <v>39.76046154993373</v>
      </c>
      <c r="BM58" s="69">
        <f t="shared" si="127"/>
        <v>-0.85836207324135239</v>
      </c>
      <c r="BO58" t="str">
        <f t="shared" si="145"/>
        <v>51 Skilled agricultural and related trades</v>
      </c>
      <c r="BP58" s="18">
        <f t="shared" si="154"/>
        <v>0.65337511241637081</v>
      </c>
      <c r="BQ58" s="18">
        <f t="shared" si="154"/>
        <v>0.70174218202170457</v>
      </c>
      <c r="BR58" s="18">
        <f t="shared" si="154"/>
        <v>0.68682405926754597</v>
      </c>
      <c r="BS58" s="18">
        <f t="shared" si="154"/>
        <v>0.77424512324261674</v>
      </c>
      <c r="BT58" s="18">
        <f t="shared" si="154"/>
        <v>1.0369763602031048</v>
      </c>
      <c r="BV58" s="68">
        <f t="shared" si="129"/>
        <v>-1.5403528856271305</v>
      </c>
      <c r="BW58" s="69">
        <f t="shared" si="130"/>
        <v>55.551488987568341</v>
      </c>
      <c r="BX58" s="69">
        <f t="shared" si="131"/>
        <v>54.011136101941204</v>
      </c>
      <c r="BZ58" t="str">
        <f t="shared" si="146"/>
        <v>51 Skilled agricultural and related trades</v>
      </c>
      <c r="CA58" s="18">
        <f t="shared" si="155"/>
        <v>0.81817333967935335</v>
      </c>
      <c r="CB58" s="18">
        <f t="shared" si="155"/>
        <v>0.81974536917719232</v>
      </c>
      <c r="CC58" s="18">
        <f t="shared" si="155"/>
        <v>0.81519944985389037</v>
      </c>
      <c r="CD58" s="18">
        <f t="shared" si="155"/>
        <v>0.92366740407891468</v>
      </c>
      <c r="CE58" s="18">
        <f t="shared" si="155"/>
        <v>1.870468329984585</v>
      </c>
      <c r="CG58" s="68">
        <f t="shared" si="133"/>
        <v>25.003461420650897</v>
      </c>
      <c r="CH58" s="69">
        <f t="shared" si="134"/>
        <v>49.204861983743868</v>
      </c>
      <c r="CI58" s="69">
        <f t="shared" si="135"/>
        <v>74.208323404394775</v>
      </c>
      <c r="CK58" t="str">
        <f t="shared" si="147"/>
        <v>51 Skilled agricultural and related trades</v>
      </c>
      <c r="CL58" s="18">
        <f t="shared" si="156"/>
        <v>1.3808739048223062</v>
      </c>
      <c r="CM58" s="18">
        <f t="shared" si="156"/>
        <v>1.2449943362031131</v>
      </c>
      <c r="CN58" s="18">
        <f t="shared" si="156"/>
        <v>1.2079464286839803</v>
      </c>
      <c r="CO58" s="18">
        <f t="shared" si="156"/>
        <v>1.2540374490182253</v>
      </c>
      <c r="CP58" s="18">
        <f t="shared" si="156"/>
        <v>0.91432506966735383</v>
      </c>
      <c r="CR58" s="68">
        <f t="shared" si="137"/>
        <v>-68.285693138227899</v>
      </c>
      <c r="CS58" s="69">
        <f t="shared" si="138"/>
        <v>25.223940297153842</v>
      </c>
      <c r="CT58" s="69">
        <f t="shared" si="139"/>
        <v>-43.06175284107406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0.26998263284772483</v>
      </c>
      <c r="C59" s="18">
        <f t="shared" si="148"/>
        <v>0.29485911056380654</v>
      </c>
      <c r="D59" s="18">
        <f t="shared" si="148"/>
        <v>0.30666603200916526</v>
      </c>
      <c r="E59" s="18">
        <f t="shared" si="148"/>
        <v>0.32672086222320695</v>
      </c>
      <c r="F59" s="18">
        <f t="shared" si="148"/>
        <v>0.40078181873479773</v>
      </c>
      <c r="H59" s="68">
        <f t="shared" si="105"/>
        <v>167.90930814604459</v>
      </c>
      <c r="I59" s="69">
        <f t="shared" si="106"/>
        <v>84.480295770335715</v>
      </c>
      <c r="J59" s="69">
        <f t="shared" si="107"/>
        <v>252.38960391638031</v>
      </c>
      <c r="L59" t="str">
        <f t="shared" si="140"/>
        <v>52 Skilled metal, electrical and electronic trades</v>
      </c>
      <c r="M59" s="18">
        <f t="shared" si="149"/>
        <v>0.52017701099212887</v>
      </c>
      <c r="N59" s="18">
        <f t="shared" si="149"/>
        <v>0.54990180280896783</v>
      </c>
      <c r="O59" s="18">
        <f t="shared" si="149"/>
        <v>0.47989335326757049</v>
      </c>
      <c r="P59" s="18">
        <f t="shared" si="149"/>
        <v>0.61790856073417166</v>
      </c>
      <c r="Q59" s="18">
        <f t="shared" si="149"/>
        <v>0.76822726079090797</v>
      </c>
      <c r="S59" s="68">
        <f t="shared" si="109"/>
        <v>227.687641359526</v>
      </c>
      <c r="T59" s="69">
        <f t="shared" si="110"/>
        <v>102.00345055156832</v>
      </c>
      <c r="U59" s="69">
        <f t="shared" si="111"/>
        <v>329.6910919110943</v>
      </c>
      <c r="W59" t="str">
        <f t="shared" si="141"/>
        <v>52 Skilled metal, electrical and electronic trades</v>
      </c>
      <c r="X59" s="18">
        <f t="shared" si="150"/>
        <v>0.82433920004642625</v>
      </c>
      <c r="Y59" s="18">
        <f t="shared" si="150"/>
        <v>0.83536513071518126</v>
      </c>
      <c r="Z59" s="18">
        <f t="shared" si="150"/>
        <v>0.69285874021243221</v>
      </c>
      <c r="AA59" s="18">
        <f t="shared" si="150"/>
        <v>0.82821062927448974</v>
      </c>
      <c r="AB59" s="18">
        <f t="shared" si="150"/>
        <v>1.0697170482976999</v>
      </c>
      <c r="AD59" s="68">
        <f t="shared" si="113"/>
        <v>39.896424450694703</v>
      </c>
      <c r="AE59" s="69">
        <f t="shared" si="114"/>
        <v>62.129975412819782</v>
      </c>
      <c r="AF59" s="69">
        <f t="shared" si="115"/>
        <v>102.0263998635145</v>
      </c>
      <c r="AH59" t="str">
        <f t="shared" si="142"/>
        <v>52 Skilled metal, electrical and electronic trades</v>
      </c>
      <c r="AI59" s="18">
        <f t="shared" si="151"/>
        <v>1.0155552056019141</v>
      </c>
      <c r="AJ59" s="18">
        <f t="shared" si="151"/>
        <v>1.1662902170523479</v>
      </c>
      <c r="AK59" s="18">
        <f t="shared" si="151"/>
        <v>1.0469629480310816</v>
      </c>
      <c r="AL59" s="18">
        <f t="shared" si="151"/>
        <v>1.3636604375410577</v>
      </c>
      <c r="AM59" s="18">
        <f t="shared" si="151"/>
        <v>1.9525024713669699</v>
      </c>
      <c r="AO59" s="68">
        <f t="shared" si="117"/>
        <v>72.683659058803073</v>
      </c>
      <c r="AP59" s="69">
        <f t="shared" si="118"/>
        <v>67.217067097611547</v>
      </c>
      <c r="AQ59" s="69">
        <f t="shared" si="119"/>
        <v>139.90072615641463</v>
      </c>
      <c r="AS59" t="str">
        <f t="shared" si="143"/>
        <v>52 Skilled metal, electrical and electronic trades</v>
      </c>
      <c r="AT59" s="18">
        <f t="shared" si="152"/>
        <v>4.098821045147659</v>
      </c>
      <c r="AU59" s="18">
        <f t="shared" si="152"/>
        <v>4.1801636698190352</v>
      </c>
      <c r="AV59" s="18">
        <f t="shared" si="152"/>
        <v>3.575045293605243</v>
      </c>
      <c r="AW59" s="18">
        <f t="shared" si="152"/>
        <v>4.13649282914146</v>
      </c>
      <c r="AX59" s="18">
        <f t="shared" si="152"/>
        <v>5.4372895359441582</v>
      </c>
      <c r="AZ59" s="68">
        <f t="shared" si="121"/>
        <v>48.844995614754154</v>
      </c>
      <c r="BA59" s="69">
        <f t="shared" si="122"/>
        <v>58.451197484423865</v>
      </c>
      <c r="BB59" s="69">
        <f t="shared" si="123"/>
        <v>107.29619309917801</v>
      </c>
      <c r="BD59" t="str">
        <f t="shared" si="144"/>
        <v>52 Skilled metal, electrical and electronic trades</v>
      </c>
      <c r="BE59" s="18">
        <f t="shared" si="153"/>
        <v>4.9049498110949958</v>
      </c>
      <c r="BF59" s="18">
        <f t="shared" si="153"/>
        <v>4.649400463802408</v>
      </c>
      <c r="BG59" s="18">
        <f t="shared" si="153"/>
        <v>4.8972569191268347</v>
      </c>
      <c r="BH59" s="18">
        <f t="shared" si="153"/>
        <v>4.6654970696098141</v>
      </c>
      <c r="BI59" s="18">
        <f t="shared" si="153"/>
        <v>4.625707392230761</v>
      </c>
      <c r="BK59" s="68">
        <f t="shared" si="125"/>
        <v>-34.37386636078449</v>
      </c>
      <c r="BL59" s="69">
        <f t="shared" si="126"/>
        <v>26.374909252941908</v>
      </c>
      <c r="BM59" s="69">
        <f t="shared" si="127"/>
        <v>-7.9989571078425827</v>
      </c>
      <c r="BO59" t="str">
        <f t="shared" si="145"/>
        <v>52 Skilled metal, electrical and electronic trades</v>
      </c>
      <c r="BP59" s="18">
        <f t="shared" si="154"/>
        <v>3.4030091805490938</v>
      </c>
      <c r="BQ59" s="18">
        <f t="shared" si="154"/>
        <v>3.7673180472040615</v>
      </c>
      <c r="BR59" s="18">
        <f t="shared" si="154"/>
        <v>3.3632152842334389</v>
      </c>
      <c r="BS59" s="18">
        <f t="shared" si="154"/>
        <v>3.6216978544069294</v>
      </c>
      <c r="BT59" s="18">
        <f t="shared" si="154"/>
        <v>3.4220734961260733</v>
      </c>
      <c r="BV59" s="68">
        <f t="shared" si="129"/>
        <v>-33.645621832598735</v>
      </c>
      <c r="BW59" s="69">
        <f t="shared" si="130"/>
        <v>28.955192262147722</v>
      </c>
      <c r="BX59" s="69">
        <f t="shared" si="131"/>
        <v>-4.6904295704510064</v>
      </c>
      <c r="BZ59" t="str">
        <f t="shared" si="146"/>
        <v>52 Skilled metal, electrical and electronic trades</v>
      </c>
      <c r="CA59" s="18">
        <f t="shared" si="155"/>
        <v>2.3458672388237622</v>
      </c>
      <c r="CB59" s="18">
        <f t="shared" si="155"/>
        <v>2.5193583043649035</v>
      </c>
      <c r="CC59" s="18">
        <f t="shared" si="155"/>
        <v>2.1800502206227352</v>
      </c>
      <c r="CD59" s="18">
        <f t="shared" si="155"/>
        <v>2.4873819031857347</v>
      </c>
      <c r="CE59" s="18">
        <f t="shared" si="155"/>
        <v>1.9132871065023518</v>
      </c>
      <c r="CG59" s="68">
        <f t="shared" si="133"/>
        <v>-52.186646591908215</v>
      </c>
      <c r="CH59" s="69">
        <f t="shared" si="134"/>
        <v>24.909855989505491</v>
      </c>
      <c r="CI59" s="69">
        <f t="shared" si="135"/>
        <v>-27.276790602402727</v>
      </c>
      <c r="CK59" t="str">
        <f t="shared" si="147"/>
        <v>52 Skilled metal, electrical and electronic trades</v>
      </c>
      <c r="CL59" s="18">
        <f t="shared" si="156"/>
        <v>2.5850782847705234</v>
      </c>
      <c r="CM59" s="18">
        <f t="shared" si="156"/>
        <v>3.1687374566735316</v>
      </c>
      <c r="CN59" s="18">
        <f t="shared" si="156"/>
        <v>2.8859371622502685</v>
      </c>
      <c r="CO59" s="18">
        <f t="shared" si="156"/>
        <v>3.5248846818122903</v>
      </c>
      <c r="CP59" s="18">
        <f t="shared" si="156"/>
        <v>2.5523849366646227</v>
      </c>
      <c r="CR59" s="68">
        <f t="shared" si="137"/>
        <v>-62.94374104043473</v>
      </c>
      <c r="CS59" s="69">
        <f t="shared" si="138"/>
        <v>24.167533153147829</v>
      </c>
      <c r="CT59" s="69">
        <f t="shared" si="139"/>
        <v>-38.776207887286901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0.14203538038372815</v>
      </c>
      <c r="C60" s="18">
        <f t="shared" si="148"/>
        <v>9.2013952486142164E-2</v>
      </c>
      <c r="D60" s="18">
        <f t="shared" si="148"/>
        <v>6.4920183930635533E-2</v>
      </c>
      <c r="E60" s="18">
        <f t="shared" si="148"/>
        <v>9.806146455081266E-2</v>
      </c>
      <c r="F60" s="18">
        <f t="shared" si="148"/>
        <v>0.10446617331211171</v>
      </c>
      <c r="H60" s="68">
        <f t="shared" si="105"/>
        <v>229.8689284817427</v>
      </c>
      <c r="I60" s="69">
        <f t="shared" si="106"/>
        <v>107.62584518989257</v>
      </c>
      <c r="J60" s="69">
        <f t="shared" si="107"/>
        <v>337.49477367163524</v>
      </c>
      <c r="L60" t="str">
        <f t="shared" si="140"/>
        <v>53 Skilled construction and building trades</v>
      </c>
      <c r="M60" s="18">
        <f t="shared" si="149"/>
        <v>0.39392741991581059</v>
      </c>
      <c r="N60" s="18">
        <f t="shared" si="149"/>
        <v>0.36920573282429697</v>
      </c>
      <c r="O60" s="18">
        <f t="shared" si="149"/>
        <v>0.27833086180920508</v>
      </c>
      <c r="P60" s="18">
        <f t="shared" si="149"/>
        <v>0.34790772445472479</v>
      </c>
      <c r="Q60" s="18">
        <f t="shared" si="149"/>
        <v>0.46368958620221867</v>
      </c>
      <c r="S60" s="68">
        <f t="shared" si="109"/>
        <v>241.0209509248061</v>
      </c>
      <c r="T60" s="69">
        <f t="shared" si="110"/>
        <v>114.61502122462647</v>
      </c>
      <c r="U60" s="69">
        <f t="shared" si="111"/>
        <v>355.63597214943263</v>
      </c>
      <c r="W60" t="str">
        <f t="shared" si="141"/>
        <v>53 Skilled construction and building trades</v>
      </c>
      <c r="X60" s="18">
        <f t="shared" si="150"/>
        <v>0.5897751313198939</v>
      </c>
      <c r="Y60" s="18">
        <f t="shared" si="150"/>
        <v>0.52778337109630336</v>
      </c>
      <c r="Z60" s="18">
        <f t="shared" si="150"/>
        <v>0.44494505244682192</v>
      </c>
      <c r="AA60" s="18">
        <f t="shared" si="150"/>
        <v>0.514221098630532</v>
      </c>
      <c r="AB60" s="18">
        <f t="shared" si="150"/>
        <v>0.63288439037300681</v>
      </c>
      <c r="AD60" s="68">
        <f t="shared" si="113"/>
        <v>28.884413468475117</v>
      </c>
      <c r="AE60" s="69">
        <f t="shared" si="114"/>
        <v>69.264759888961223</v>
      </c>
      <c r="AF60" s="69">
        <f t="shared" si="115"/>
        <v>98.149173357436354</v>
      </c>
      <c r="AH60" t="str">
        <f t="shared" si="142"/>
        <v>53 Skilled construction and building trades</v>
      </c>
      <c r="AI60" s="18">
        <f t="shared" si="151"/>
        <v>1.591370176898006</v>
      </c>
      <c r="AJ60" s="18">
        <f t="shared" si="151"/>
        <v>1.6347562446085429</v>
      </c>
      <c r="AK60" s="18">
        <f t="shared" si="151"/>
        <v>1.2624319484379103</v>
      </c>
      <c r="AL60" s="18">
        <f t="shared" si="151"/>
        <v>1.5798537121187746</v>
      </c>
      <c r="AM60" s="18">
        <f t="shared" si="151"/>
        <v>1.9707334271324133</v>
      </c>
      <c r="AO60" s="68">
        <f t="shared" si="117"/>
        <v>44.547594552548581</v>
      </c>
      <c r="AP60" s="69">
        <f t="shared" si="118"/>
        <v>77.997948668862648</v>
      </c>
      <c r="AQ60" s="69">
        <f t="shared" si="119"/>
        <v>122.54554322141125</v>
      </c>
      <c r="AS60" t="str">
        <f t="shared" si="143"/>
        <v>53 Skilled construction and building trades</v>
      </c>
      <c r="AT60" s="18">
        <f t="shared" si="152"/>
        <v>2.6062254151685877</v>
      </c>
      <c r="AU60" s="18">
        <f t="shared" si="152"/>
        <v>2.1535877930858276</v>
      </c>
      <c r="AV60" s="18">
        <f t="shared" si="152"/>
        <v>1.8369374785438264</v>
      </c>
      <c r="AW60" s="18">
        <f t="shared" si="152"/>
        <v>2.1546775118412915</v>
      </c>
      <c r="AX60" s="18">
        <f t="shared" si="152"/>
        <v>2.5051770937705284</v>
      </c>
      <c r="AZ60" s="68">
        <f t="shared" si="121"/>
        <v>33.468070852328879</v>
      </c>
      <c r="BA60" s="69">
        <f t="shared" si="122"/>
        <v>73.927932208987343</v>
      </c>
      <c r="BB60" s="69">
        <f t="shared" si="123"/>
        <v>107.39600306131622</v>
      </c>
      <c r="BD60" t="str">
        <f t="shared" si="144"/>
        <v>53 Skilled construction and building trades</v>
      </c>
      <c r="BE60" s="18">
        <f t="shared" si="153"/>
        <v>6.1381387023365246</v>
      </c>
      <c r="BF60" s="18">
        <f t="shared" si="153"/>
        <v>4.6125272876237089</v>
      </c>
      <c r="BG60" s="18">
        <f t="shared" si="153"/>
        <v>4.5186105716853762</v>
      </c>
      <c r="BH60" s="18">
        <f t="shared" si="153"/>
        <v>4.3306812814547087</v>
      </c>
      <c r="BI60" s="18">
        <f t="shared" si="153"/>
        <v>4.2719680156485333</v>
      </c>
      <c r="BK60" s="68">
        <f t="shared" si="125"/>
        <v>-34.313725892034228</v>
      </c>
      <c r="BL60" s="69">
        <f t="shared" si="126"/>
        <v>30.156214889038104</v>
      </c>
      <c r="BM60" s="69">
        <f t="shared" si="127"/>
        <v>-4.1575110029961211</v>
      </c>
      <c r="BO60" t="str">
        <f t="shared" si="145"/>
        <v>53 Skilled construction and building trades</v>
      </c>
      <c r="BP60" s="18">
        <f t="shared" si="154"/>
        <v>5.7351303300760526</v>
      </c>
      <c r="BQ60" s="18">
        <f t="shared" si="154"/>
        <v>5.6601595140750911</v>
      </c>
      <c r="BR60" s="18">
        <f t="shared" si="154"/>
        <v>4.8350991186139396</v>
      </c>
      <c r="BS60" s="18">
        <f t="shared" si="154"/>
        <v>6.2804854924554494</v>
      </c>
      <c r="BT60" s="18">
        <f t="shared" si="154"/>
        <v>10.064208998516589</v>
      </c>
      <c r="BV60" s="68">
        <f t="shared" si="129"/>
        <v>35.740418690175936</v>
      </c>
      <c r="BW60" s="69">
        <f t="shared" si="130"/>
        <v>50.456186839037173</v>
      </c>
      <c r="BX60" s="69">
        <f t="shared" si="131"/>
        <v>86.196605529213116</v>
      </c>
      <c r="BZ60" t="str">
        <f t="shared" si="146"/>
        <v>53 Skilled construction and building trades</v>
      </c>
      <c r="CA60" s="18">
        <f t="shared" si="155"/>
        <v>4.2779771610163309</v>
      </c>
      <c r="CB60" s="18">
        <f t="shared" si="155"/>
        <v>3.983313227981796</v>
      </c>
      <c r="CC60" s="18">
        <f t="shared" si="155"/>
        <v>3.2733644985701145</v>
      </c>
      <c r="CD60" s="18">
        <f t="shared" si="155"/>
        <v>4.4747314388151702</v>
      </c>
      <c r="CE60" s="18">
        <f t="shared" si="155"/>
        <v>8.5144995238403673</v>
      </c>
      <c r="CG60" s="68">
        <f t="shared" si="133"/>
        <v>41.709940357191613</v>
      </c>
      <c r="CH60" s="69">
        <f t="shared" si="134"/>
        <v>44.156185730614148</v>
      </c>
      <c r="CI60" s="69">
        <f t="shared" si="135"/>
        <v>85.866126087805767</v>
      </c>
      <c r="CK60" t="str">
        <f t="shared" si="147"/>
        <v>53 Skilled construction and building trades</v>
      </c>
      <c r="CL60" s="18">
        <f t="shared" si="156"/>
        <v>7.20570934952522</v>
      </c>
      <c r="CM60" s="18">
        <f t="shared" si="156"/>
        <v>5.9222578328069488</v>
      </c>
      <c r="CN60" s="18">
        <f t="shared" si="156"/>
        <v>4.7632574199134421</v>
      </c>
      <c r="CO60" s="18">
        <f t="shared" si="156"/>
        <v>4.4777360860043336</v>
      </c>
      <c r="CP60" s="18">
        <f t="shared" si="156"/>
        <v>1.251233937492672</v>
      </c>
      <c r="CR60" s="68">
        <f t="shared" si="137"/>
        <v>-88.993816909713928</v>
      </c>
      <c r="CS60" s="69">
        <f t="shared" si="138"/>
        <v>14.908330753923899</v>
      </c>
      <c r="CT60" s="69">
        <f t="shared" si="139"/>
        <v>-74.085486155790036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0.37029672512838613</v>
      </c>
      <c r="C61" s="18">
        <f t="shared" si="148"/>
        <v>0.36001303182612848</v>
      </c>
      <c r="D61" s="18">
        <f t="shared" si="148"/>
        <v>0.37163746532619757</v>
      </c>
      <c r="E61" s="18">
        <f t="shared" si="148"/>
        <v>0.4412145553093087</v>
      </c>
      <c r="F61" s="18">
        <f t="shared" si="148"/>
        <v>0.51792446179520824</v>
      </c>
      <c r="H61" s="68">
        <f t="shared" si="105"/>
        <v>185.68826327426117</v>
      </c>
      <c r="I61" s="69">
        <f t="shared" si="106"/>
        <v>99.168727941171127</v>
      </c>
      <c r="J61" s="69">
        <f t="shared" si="107"/>
        <v>284.85699121543234</v>
      </c>
      <c r="L61" t="str">
        <f t="shared" si="140"/>
        <v>54 Textiles, printing and other skilled trades</v>
      </c>
      <c r="M61" s="18">
        <f t="shared" si="149"/>
        <v>0.55995887311662207</v>
      </c>
      <c r="N61" s="18">
        <f t="shared" si="149"/>
        <v>0.54339530898715627</v>
      </c>
      <c r="O61" s="18">
        <f t="shared" si="149"/>
        <v>0.54067133503276998</v>
      </c>
      <c r="P61" s="18">
        <f t="shared" si="149"/>
        <v>0.69774926134494653</v>
      </c>
      <c r="Q61" s="18">
        <f t="shared" si="149"/>
        <v>1.0249854357024315</v>
      </c>
      <c r="S61" s="68">
        <f t="shared" si="109"/>
        <v>288.06049419632421</v>
      </c>
      <c r="T61" s="69">
        <f t="shared" si="110"/>
        <v>118.66832207125802</v>
      </c>
      <c r="U61" s="69">
        <f t="shared" si="111"/>
        <v>406.72881626758215</v>
      </c>
      <c r="W61" t="str">
        <f t="shared" si="141"/>
        <v>54 Textiles, printing and other skilled trades</v>
      </c>
      <c r="X61" s="18">
        <f t="shared" si="150"/>
        <v>0.95415455954428996</v>
      </c>
      <c r="Y61" s="18">
        <f t="shared" si="150"/>
        <v>0.96947592810811611</v>
      </c>
      <c r="Z61" s="18">
        <f t="shared" si="150"/>
        <v>0.88984373136459294</v>
      </c>
      <c r="AA61" s="18">
        <f t="shared" si="150"/>
        <v>1.1940755898059103</v>
      </c>
      <c r="AB61" s="18">
        <f t="shared" si="150"/>
        <v>1.7198631585337945</v>
      </c>
      <c r="AD61" s="68">
        <f t="shared" si="113"/>
        <v>75.130805588767075</v>
      </c>
      <c r="AE61" s="69">
        <f t="shared" si="114"/>
        <v>78.113143372636856</v>
      </c>
      <c r="AF61" s="69">
        <f t="shared" si="115"/>
        <v>153.24394896140393</v>
      </c>
      <c r="AH61" t="str">
        <f t="shared" si="142"/>
        <v>54 Textiles, printing and other skilled trades</v>
      </c>
      <c r="AI61" s="18">
        <f t="shared" si="151"/>
        <v>1.3507365945769556</v>
      </c>
      <c r="AJ61" s="18">
        <f t="shared" si="151"/>
        <v>1.4632555300425318</v>
      </c>
      <c r="AK61" s="18">
        <f t="shared" si="151"/>
        <v>1.3515073672125251</v>
      </c>
      <c r="AL61" s="18">
        <f t="shared" si="151"/>
        <v>1.5444825650290321</v>
      </c>
      <c r="AM61" s="18">
        <f t="shared" si="151"/>
        <v>1.8289777001695942</v>
      </c>
      <c r="AO61" s="68">
        <f t="shared" si="117"/>
        <v>25.308622388402814</v>
      </c>
      <c r="AP61" s="69">
        <f t="shared" si="118"/>
        <v>61.410863820079072</v>
      </c>
      <c r="AQ61" s="69">
        <f t="shared" si="119"/>
        <v>86.719486208481882</v>
      </c>
      <c r="AS61" t="str">
        <f t="shared" si="143"/>
        <v>54 Textiles, printing and other skilled trades</v>
      </c>
      <c r="AT61" s="18">
        <f t="shared" si="152"/>
        <v>1.9147279119885956</v>
      </c>
      <c r="AU61" s="18">
        <f t="shared" si="152"/>
        <v>1.8461545902628589</v>
      </c>
      <c r="AV61" s="18">
        <f t="shared" si="152"/>
        <v>1.731994640743854</v>
      </c>
      <c r="AW61" s="18">
        <f t="shared" si="152"/>
        <v>2.0750560410070853</v>
      </c>
      <c r="AX61" s="18">
        <f t="shared" si="152"/>
        <v>2.5927897861996709</v>
      </c>
      <c r="AZ61" s="68">
        <f t="shared" si="121"/>
        <v>46.505554177498681</v>
      </c>
      <c r="BA61" s="69">
        <f t="shared" si="122"/>
        <v>66.679807619743215</v>
      </c>
      <c r="BB61" s="69">
        <f t="shared" si="123"/>
        <v>113.1853617972419</v>
      </c>
      <c r="BD61" t="str">
        <f t="shared" si="144"/>
        <v>54 Textiles, printing and other skilled trades</v>
      </c>
      <c r="BE61" s="18">
        <f t="shared" si="153"/>
        <v>3.6701930333707127</v>
      </c>
      <c r="BF61" s="18">
        <f t="shared" si="153"/>
        <v>3.7146447423230549</v>
      </c>
      <c r="BG61" s="18">
        <f t="shared" si="153"/>
        <v>3.5727168647838572</v>
      </c>
      <c r="BH61" s="18">
        <f t="shared" si="153"/>
        <v>4.2162778779406187</v>
      </c>
      <c r="BI61" s="18">
        <f t="shared" si="153"/>
        <v>5.0317929661177239</v>
      </c>
      <c r="BK61" s="68">
        <f t="shared" si="125"/>
        <v>-2.1466465635290342</v>
      </c>
      <c r="BL61" s="69">
        <f t="shared" si="126"/>
        <v>39.640275109954189</v>
      </c>
      <c r="BM61" s="69">
        <f t="shared" si="127"/>
        <v>37.49362854642515</v>
      </c>
      <c r="BO61" t="str">
        <f t="shared" si="145"/>
        <v>54 Textiles, printing and other skilled trades</v>
      </c>
      <c r="BP61" s="18">
        <f t="shared" si="154"/>
        <v>3.4055555823040518</v>
      </c>
      <c r="BQ61" s="18">
        <f t="shared" si="154"/>
        <v>3.0700924897021435</v>
      </c>
      <c r="BR61" s="18">
        <f t="shared" si="154"/>
        <v>2.9168446015974721</v>
      </c>
      <c r="BS61" s="18">
        <f t="shared" si="154"/>
        <v>2.3735012714042605</v>
      </c>
      <c r="BT61" s="18">
        <f t="shared" si="154"/>
        <v>2.4540545064289749</v>
      </c>
      <c r="BV61" s="68">
        <f t="shared" si="129"/>
        <v>-45.133680109590429</v>
      </c>
      <c r="BW61" s="69">
        <f t="shared" si="130"/>
        <v>26.106048850845966</v>
      </c>
      <c r="BX61" s="69">
        <f t="shared" si="131"/>
        <v>-19.027631258744464</v>
      </c>
      <c r="BZ61" t="str">
        <f t="shared" si="146"/>
        <v>54 Textiles, printing and other skilled trades</v>
      </c>
      <c r="CA61" s="18">
        <f t="shared" si="155"/>
        <v>4.7922214995093011</v>
      </c>
      <c r="CB61" s="18">
        <f t="shared" si="155"/>
        <v>5.0844616685797357</v>
      </c>
      <c r="CC61" s="18">
        <f t="shared" si="155"/>
        <v>4.6694238161458683</v>
      </c>
      <c r="CD61" s="18">
        <f t="shared" si="155"/>
        <v>5.959134775347998</v>
      </c>
      <c r="CE61" s="18">
        <f t="shared" si="155"/>
        <v>7.8226324102384392</v>
      </c>
      <c r="CG61" s="68">
        <f t="shared" si="133"/>
        <v>-8.7306018778764667</v>
      </c>
      <c r="CH61" s="69">
        <f t="shared" si="134"/>
        <v>32.84796242030442</v>
      </c>
      <c r="CI61" s="69">
        <f t="shared" si="135"/>
        <v>24.117360542427956</v>
      </c>
      <c r="CK61" t="str">
        <f t="shared" si="147"/>
        <v>54 Textiles, printing and other skilled trades</v>
      </c>
      <c r="CL61" s="18">
        <f t="shared" si="156"/>
        <v>5.468108072494938</v>
      </c>
      <c r="CM61" s="18">
        <f t="shared" si="156"/>
        <v>5.5588789145853186</v>
      </c>
      <c r="CN61" s="18">
        <f t="shared" si="156"/>
        <v>5.2251324304455498</v>
      </c>
      <c r="CO61" s="18">
        <f t="shared" si="156"/>
        <v>4.4799676590272464</v>
      </c>
      <c r="CP61" s="18">
        <f t="shared" si="156"/>
        <v>3.7389589082804777</v>
      </c>
      <c r="CR61" s="68">
        <f t="shared" si="137"/>
        <v>-70.01834098467144</v>
      </c>
      <c r="CS61" s="69">
        <f t="shared" si="138"/>
        <v>16.178217778869712</v>
      </c>
      <c r="CT61" s="69">
        <f t="shared" si="139"/>
        <v>-53.840123205801724</v>
      </c>
    </row>
    <row r="62" spans="1:98" x14ac:dyDescent="0.2">
      <c r="A62" t="str">
        <f t="shared" si="103"/>
        <v>61 Caring personal service occupations</v>
      </c>
      <c r="B62" s="18">
        <f t="shared" si="148"/>
        <v>0.36813755035012335</v>
      </c>
      <c r="C62" s="18">
        <f t="shared" si="148"/>
        <v>0.33647433806322913</v>
      </c>
      <c r="D62" s="18">
        <f t="shared" si="148"/>
        <v>0.34212255030401489</v>
      </c>
      <c r="E62" s="18">
        <f t="shared" si="148"/>
        <v>0.44382571632115192</v>
      </c>
      <c r="F62" s="18">
        <f t="shared" si="148"/>
        <v>0.57729106167109612</v>
      </c>
      <c r="H62" s="68">
        <f t="shared" si="105"/>
        <v>245.90639998786492</v>
      </c>
      <c r="I62" s="69">
        <f t="shared" si="106"/>
        <v>119.66752920650192</v>
      </c>
      <c r="J62" s="69">
        <f t="shared" si="107"/>
        <v>365.57392919436677</v>
      </c>
      <c r="L62" t="str">
        <f t="shared" si="140"/>
        <v>61 Caring personal service occupations</v>
      </c>
      <c r="M62" s="18">
        <f t="shared" si="149"/>
        <v>1.7935585896152038</v>
      </c>
      <c r="N62" s="18">
        <f t="shared" si="149"/>
        <v>1.9458822880891025</v>
      </c>
      <c r="O62" s="18">
        <f t="shared" si="149"/>
        <v>1.8781403878779757</v>
      </c>
      <c r="P62" s="18">
        <f t="shared" si="149"/>
        <v>2.1967629263608837</v>
      </c>
      <c r="Q62" s="18">
        <f t="shared" si="149"/>
        <v>2.6564631421304559</v>
      </c>
      <c r="S62" s="68">
        <f t="shared" si="109"/>
        <v>189.52817020100713</v>
      </c>
      <c r="T62" s="69">
        <f t="shared" si="110"/>
        <v>115.84376440313093</v>
      </c>
      <c r="U62" s="69">
        <f t="shared" si="111"/>
        <v>305.37193460413812</v>
      </c>
      <c r="W62" t="str">
        <f t="shared" si="141"/>
        <v>61 Caring personal service occupations</v>
      </c>
      <c r="X62" s="18">
        <f t="shared" si="150"/>
        <v>2.5735422036066882</v>
      </c>
      <c r="Y62" s="18">
        <f t="shared" si="150"/>
        <v>2.616716884540855</v>
      </c>
      <c r="Z62" s="18">
        <f t="shared" si="150"/>
        <v>2.6800405968064225</v>
      </c>
      <c r="AA62" s="18">
        <f t="shared" si="150"/>
        <v>2.878361385030165</v>
      </c>
      <c r="AB62" s="18">
        <f t="shared" si="150"/>
        <v>3.3259706300829923</v>
      </c>
      <c r="AD62" s="68">
        <f t="shared" si="113"/>
        <v>12.449993432736028</v>
      </c>
      <c r="AE62" s="69">
        <f t="shared" si="114"/>
        <v>69.809434639909057</v>
      </c>
      <c r="AF62" s="69">
        <f t="shared" si="115"/>
        <v>82.259428072645079</v>
      </c>
      <c r="AH62" t="str">
        <f t="shared" si="142"/>
        <v>61 Caring personal service occupations</v>
      </c>
      <c r="AI62" s="18">
        <f t="shared" si="151"/>
        <v>9.448415358266498</v>
      </c>
      <c r="AJ62" s="18">
        <f t="shared" si="151"/>
        <v>9.341344980856201</v>
      </c>
      <c r="AK62" s="18">
        <f t="shared" si="151"/>
        <v>9.2271695879917637</v>
      </c>
      <c r="AL62" s="18">
        <f t="shared" si="151"/>
        <v>8.9202251789054685</v>
      </c>
      <c r="AM62" s="18">
        <f t="shared" si="151"/>
        <v>8.4182951654170814</v>
      </c>
      <c r="AO62" s="68">
        <f t="shared" si="117"/>
        <v>-15.521419270011755</v>
      </c>
      <c r="AP62" s="69">
        <f t="shared" si="118"/>
        <v>54.516458037821593</v>
      </c>
      <c r="AQ62" s="69">
        <f t="shared" si="119"/>
        <v>38.995038767809831</v>
      </c>
      <c r="AS62" t="str">
        <f t="shared" si="143"/>
        <v>61 Caring personal service occupations</v>
      </c>
      <c r="AT62" s="18">
        <f t="shared" si="152"/>
        <v>5.131064825726166</v>
      </c>
      <c r="AU62" s="18">
        <f t="shared" si="152"/>
        <v>5.2942865916609358</v>
      </c>
      <c r="AV62" s="18">
        <f t="shared" si="152"/>
        <v>5.2517250994613844</v>
      </c>
      <c r="AW62" s="18">
        <f t="shared" si="152"/>
        <v>5.0593706238501461</v>
      </c>
      <c r="AX62" s="18">
        <f t="shared" si="152"/>
        <v>4.9931811244254911</v>
      </c>
      <c r="AZ62" s="68">
        <f t="shared" si="121"/>
        <v>-6.9516532059804712</v>
      </c>
      <c r="BA62" s="69">
        <f t="shared" si="122"/>
        <v>57.729528137188332</v>
      </c>
      <c r="BB62" s="69">
        <f t="shared" si="123"/>
        <v>50.777874931207869</v>
      </c>
      <c r="BD62" t="str">
        <f t="shared" si="144"/>
        <v>61 Caring personal service occupations</v>
      </c>
      <c r="BE62" s="18">
        <f t="shared" si="153"/>
        <v>8.8457757507151236</v>
      </c>
      <c r="BF62" s="18">
        <f t="shared" si="153"/>
        <v>10.151611278225779</v>
      </c>
      <c r="BG62" s="18">
        <f t="shared" si="153"/>
        <v>9.0839690003502618</v>
      </c>
      <c r="BH62" s="18">
        <f t="shared" si="153"/>
        <v>10.761104325350571</v>
      </c>
      <c r="BI62" s="18">
        <f t="shared" si="153"/>
        <v>13.113870063964633</v>
      </c>
      <c r="BK62" s="68">
        <f t="shared" si="125"/>
        <v>0.30135097128104227</v>
      </c>
      <c r="BL62" s="69">
        <f t="shared" si="126"/>
        <v>51.904447796472688</v>
      </c>
      <c r="BM62" s="69">
        <f t="shared" si="127"/>
        <v>52.20579876775372</v>
      </c>
      <c r="BO62" t="str">
        <f t="shared" si="145"/>
        <v>61 Caring personal service occupations</v>
      </c>
      <c r="BP62" s="18">
        <f t="shared" si="154"/>
        <v>7.1475653223660034</v>
      </c>
      <c r="BQ62" s="18">
        <f t="shared" si="154"/>
        <v>6.8603943986053029</v>
      </c>
      <c r="BR62" s="18">
        <f t="shared" si="154"/>
        <v>6.9800411282337826</v>
      </c>
      <c r="BS62" s="18">
        <f t="shared" si="154"/>
        <v>7.2169752230980295</v>
      </c>
      <c r="BT62" s="18">
        <f t="shared" si="154"/>
        <v>6.8942175726811135</v>
      </c>
      <c r="BV62" s="68">
        <f t="shared" si="129"/>
        <v>-35.588721080926497</v>
      </c>
      <c r="BW62" s="69">
        <f t="shared" si="130"/>
        <v>36.444049755167143</v>
      </c>
      <c r="BX62" s="69">
        <f t="shared" si="131"/>
        <v>0.85532867424064318</v>
      </c>
      <c r="BZ62" t="str">
        <f t="shared" si="146"/>
        <v>61 Caring personal service occupations</v>
      </c>
      <c r="CA62" s="18">
        <f t="shared" si="155"/>
        <v>3.2903652256738694</v>
      </c>
      <c r="CB62" s="18">
        <f t="shared" si="155"/>
        <v>2.1773509643301323</v>
      </c>
      <c r="CC62" s="18">
        <f t="shared" si="155"/>
        <v>2.0566087275283778</v>
      </c>
      <c r="CD62" s="18">
        <f t="shared" si="155"/>
        <v>2.0005225360962391</v>
      </c>
      <c r="CE62" s="18">
        <f t="shared" si="155"/>
        <v>3.0388020425921249</v>
      </c>
      <c r="CG62" s="68">
        <f t="shared" si="133"/>
        <v>-19.501777105003615</v>
      </c>
      <c r="CH62" s="69">
        <f t="shared" si="134"/>
        <v>23.960116032460654</v>
      </c>
      <c r="CI62" s="69">
        <f t="shared" si="135"/>
        <v>4.4583389274570395</v>
      </c>
      <c r="CK62" t="str">
        <f t="shared" si="147"/>
        <v>61 Caring personal service occupations</v>
      </c>
      <c r="CL62" s="18">
        <f t="shared" si="156"/>
        <v>1.7753006521354227</v>
      </c>
      <c r="CM62" s="18">
        <f t="shared" si="156"/>
        <v>1.760086484485573</v>
      </c>
      <c r="CN62" s="18">
        <f t="shared" si="156"/>
        <v>1.7988507768531454</v>
      </c>
      <c r="CO62" s="18">
        <f t="shared" si="156"/>
        <v>2.1504059431623697</v>
      </c>
      <c r="CP62" s="18">
        <f t="shared" si="156"/>
        <v>2.2348623290756868</v>
      </c>
      <c r="CR62" s="68">
        <f t="shared" si="137"/>
        <v>-47.945544569227472</v>
      </c>
      <c r="CS62" s="69">
        <f t="shared" si="138"/>
        <v>21.523608774487332</v>
      </c>
      <c r="CT62" s="69">
        <f t="shared" si="139"/>
        <v>-26.421935794740143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0.13896400802498496</v>
      </c>
      <c r="C63" s="18">
        <f t="shared" si="148"/>
        <v>0.13329543914898659</v>
      </c>
      <c r="D63" s="18">
        <f t="shared" si="148"/>
        <v>0.15344894640574142</v>
      </c>
      <c r="E63" s="18">
        <f t="shared" si="148"/>
        <v>0.16053183707587718</v>
      </c>
      <c r="F63" s="18">
        <f t="shared" si="148"/>
        <v>0.20770502964862358</v>
      </c>
      <c r="H63" s="68">
        <f t="shared" si="105"/>
        <v>177.47800751643348</v>
      </c>
      <c r="I63" s="69">
        <f t="shared" si="106"/>
        <v>96.453237832236354</v>
      </c>
      <c r="J63" s="69">
        <f t="shared" si="107"/>
        <v>273.93124534866985</v>
      </c>
      <c r="L63" t="str">
        <f t="shared" si="140"/>
        <v>62 Leisure, travel and related personal service occupations</v>
      </c>
      <c r="M63" s="18">
        <f t="shared" si="149"/>
        <v>0.41120056358550539</v>
      </c>
      <c r="N63" s="18">
        <f t="shared" si="149"/>
        <v>0.41418088129476754</v>
      </c>
      <c r="O63" s="18">
        <f t="shared" si="149"/>
        <v>0.36480770130784007</v>
      </c>
      <c r="P63" s="18">
        <f t="shared" si="149"/>
        <v>0.36309716382136098</v>
      </c>
      <c r="Q63" s="18">
        <f t="shared" si="149"/>
        <v>0.45208215290220949</v>
      </c>
      <c r="S63" s="68">
        <f t="shared" si="109"/>
        <v>153.66961370505578</v>
      </c>
      <c r="T63" s="69">
        <f t="shared" si="110"/>
        <v>96.876485982788466</v>
      </c>
      <c r="U63" s="69">
        <f t="shared" si="111"/>
        <v>250.54609968784422</v>
      </c>
      <c r="W63" t="str">
        <f t="shared" si="141"/>
        <v>62 Leisure, travel and related personal service occupations</v>
      </c>
      <c r="X63" s="18">
        <f t="shared" si="150"/>
        <v>0.99642186281872436</v>
      </c>
      <c r="Y63" s="18">
        <f t="shared" si="150"/>
        <v>1.0538498338817397</v>
      </c>
      <c r="Z63" s="18">
        <f t="shared" si="150"/>
        <v>0.96360204297523588</v>
      </c>
      <c r="AA63" s="18">
        <f t="shared" si="150"/>
        <v>1.0899689484677118</v>
      </c>
      <c r="AB63" s="18">
        <f t="shared" si="150"/>
        <v>1.5186334129286339</v>
      </c>
      <c r="AD63" s="68">
        <f t="shared" si="113"/>
        <v>42.803100270755913</v>
      </c>
      <c r="AE63" s="69">
        <f t="shared" si="114"/>
        <v>72.204120989017781</v>
      </c>
      <c r="AF63" s="69">
        <f t="shared" si="115"/>
        <v>115.0072212597737</v>
      </c>
      <c r="AH63" t="str">
        <f t="shared" si="142"/>
        <v>62 Leisure, travel and related personal service occupations</v>
      </c>
      <c r="AI63" s="18">
        <f t="shared" si="151"/>
        <v>2.1726185827953421</v>
      </c>
      <c r="AJ63" s="18">
        <f t="shared" si="151"/>
        <v>2.6921935149108367</v>
      </c>
      <c r="AK63" s="18">
        <f t="shared" si="151"/>
        <v>2.6176552596419271</v>
      </c>
      <c r="AL63" s="18">
        <f t="shared" si="151"/>
        <v>2.9161239942543671</v>
      </c>
      <c r="AM63" s="18">
        <f t="shared" si="151"/>
        <v>3.8289310296648962</v>
      </c>
      <c r="AO63" s="68">
        <f t="shared" si="117"/>
        <v>35.442841323947249</v>
      </c>
      <c r="AP63" s="69">
        <f t="shared" si="118"/>
        <v>72.489521293164643</v>
      </c>
      <c r="AQ63" s="69">
        <f t="shared" si="119"/>
        <v>107.93236261711189</v>
      </c>
      <c r="AS63" t="str">
        <f t="shared" si="143"/>
        <v>62 Leisure, travel and related personal service occupations</v>
      </c>
      <c r="AT63" s="18">
        <f t="shared" si="152"/>
        <v>2.6545013116157476</v>
      </c>
      <c r="AU63" s="18">
        <f t="shared" si="152"/>
        <v>3.0754219711850745</v>
      </c>
      <c r="AV63" s="18">
        <f t="shared" si="152"/>
        <v>3.1891559285583613</v>
      </c>
      <c r="AW63" s="18">
        <f t="shared" si="152"/>
        <v>3.3961032661501593</v>
      </c>
      <c r="AX63" s="18">
        <f t="shared" si="152"/>
        <v>4.6355963608981865</v>
      </c>
      <c r="AZ63" s="68">
        <f t="shared" si="121"/>
        <v>42.253573705893757</v>
      </c>
      <c r="BA63" s="69">
        <f t="shared" si="122"/>
        <v>74.274296222358387</v>
      </c>
      <c r="BB63" s="69">
        <f t="shared" si="123"/>
        <v>116.52786992825214</v>
      </c>
      <c r="BD63" t="str">
        <f t="shared" si="144"/>
        <v>62 Leisure, travel and related personal service occupations</v>
      </c>
      <c r="BE63" s="18">
        <f t="shared" si="153"/>
        <v>2.827845942365832</v>
      </c>
      <c r="BF63" s="18">
        <f t="shared" si="153"/>
        <v>3.0525186469306327</v>
      </c>
      <c r="BG63" s="18">
        <f t="shared" si="153"/>
        <v>2.6721251711254288</v>
      </c>
      <c r="BH63" s="18">
        <f t="shared" si="153"/>
        <v>2.8364679086947011</v>
      </c>
      <c r="BI63" s="18">
        <f t="shared" si="153"/>
        <v>3.0114425205561077</v>
      </c>
      <c r="BK63" s="68">
        <f t="shared" si="125"/>
        <v>-21.698635541710971</v>
      </c>
      <c r="BL63" s="69">
        <f t="shared" si="126"/>
        <v>38.920594614138096</v>
      </c>
      <c r="BM63" s="69">
        <f t="shared" si="127"/>
        <v>17.221959072427126</v>
      </c>
      <c r="BO63" t="str">
        <f t="shared" si="145"/>
        <v>62 Leisure, travel and related personal service occupations</v>
      </c>
      <c r="BP63" s="18">
        <f t="shared" si="154"/>
        <v>2.6815749402814948</v>
      </c>
      <c r="BQ63" s="18">
        <f t="shared" si="154"/>
        <v>2.7412304626845549</v>
      </c>
      <c r="BR63" s="18">
        <f t="shared" si="154"/>
        <v>2.71432890747269</v>
      </c>
      <c r="BS63" s="18">
        <f t="shared" si="154"/>
        <v>2.5231132962778493</v>
      </c>
      <c r="BT63" s="18">
        <f t="shared" si="154"/>
        <v>2.4201409156416727</v>
      </c>
      <c r="BV63" s="68">
        <f t="shared" si="129"/>
        <v>-41.854902776817902</v>
      </c>
      <c r="BW63" s="69">
        <f t="shared" si="130"/>
        <v>32.321440193925532</v>
      </c>
      <c r="BX63" s="69">
        <f t="shared" si="131"/>
        <v>-9.5334625828923674</v>
      </c>
      <c r="BZ63" t="str">
        <f t="shared" si="146"/>
        <v>62 Leisure, travel and related personal service occupations</v>
      </c>
      <c r="CA63" s="18">
        <f t="shared" si="155"/>
        <v>2.4361015115795999</v>
      </c>
      <c r="CB63" s="18">
        <f t="shared" si="155"/>
        <v>2.6549990676099333</v>
      </c>
      <c r="CC63" s="18">
        <f t="shared" si="155"/>
        <v>2.6215730831803588</v>
      </c>
      <c r="CD63" s="18">
        <f t="shared" si="155"/>
        <v>2.7218192522495999</v>
      </c>
      <c r="CE63" s="18">
        <f t="shared" si="155"/>
        <v>3.7039031256265789</v>
      </c>
      <c r="CG63" s="68">
        <f t="shared" si="133"/>
        <v>-23.027922637884778</v>
      </c>
      <c r="CH63" s="69">
        <f t="shared" si="134"/>
        <v>32.525082945174105</v>
      </c>
      <c r="CI63" s="69">
        <f t="shared" si="135"/>
        <v>9.4971603072893256</v>
      </c>
      <c r="CK63" t="str">
        <f t="shared" si="147"/>
        <v>62 Leisure, travel and related personal service occupations</v>
      </c>
      <c r="CL63" s="18">
        <f t="shared" si="156"/>
        <v>2.8965494408556314</v>
      </c>
      <c r="CM63" s="18">
        <f t="shared" si="156"/>
        <v>3.1690633652997886</v>
      </c>
      <c r="CN63" s="18">
        <f t="shared" si="156"/>
        <v>3.3639975856507056</v>
      </c>
      <c r="CO63" s="18">
        <f t="shared" si="156"/>
        <v>2.9095804698353893</v>
      </c>
      <c r="CP63" s="18">
        <f t="shared" si="156"/>
        <v>2.7563281085194316</v>
      </c>
      <c r="CR63" s="68">
        <f t="shared" si="137"/>
        <v>-65.66970708367667</v>
      </c>
      <c r="CS63" s="69">
        <f t="shared" si="138"/>
        <v>18.176494339063932</v>
      </c>
      <c r="CT63" s="69">
        <f t="shared" si="139"/>
        <v>-47.493212744612727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1.7096779467733522E-2</v>
      </c>
      <c r="C64" s="18">
        <f t="shared" si="148"/>
        <v>1.2512100307964439E-2</v>
      </c>
      <c r="D64" s="18">
        <f t="shared" si="148"/>
        <v>1.5761032204954194E-2</v>
      </c>
      <c r="E64" s="18">
        <f t="shared" si="148"/>
        <v>1.3591030584347963E-2</v>
      </c>
      <c r="F64" s="18">
        <f t="shared" si="148"/>
        <v>1.7216153664610465E-2</v>
      </c>
      <c r="H64" s="68">
        <f t="shared" si="105"/>
        <v>123.92208990632732</v>
      </c>
      <c r="I64" s="69">
        <f t="shared" si="106"/>
        <v>87.274330713849849</v>
      </c>
      <c r="J64" s="69">
        <f t="shared" si="107"/>
        <v>211.19642062017715</v>
      </c>
      <c r="L64" t="str">
        <f t="shared" si="140"/>
        <v>63 Community and civil enforcement occupations</v>
      </c>
      <c r="M64" s="18">
        <f t="shared" si="149"/>
        <v>4.2498989535616517E-2</v>
      </c>
      <c r="N64" s="18">
        <f t="shared" si="149"/>
        <v>3.4558647553044552E-2</v>
      </c>
      <c r="O64" s="18">
        <f t="shared" si="149"/>
        <v>4.6538018182975212E-2</v>
      </c>
      <c r="P64" s="18">
        <f t="shared" si="149"/>
        <v>3.5322819920285277E-2</v>
      </c>
      <c r="Q64" s="18">
        <f t="shared" si="149"/>
        <v>4.6072441344128252E-2</v>
      </c>
      <c r="S64" s="68">
        <f t="shared" si="109"/>
        <v>102.65084728745227</v>
      </c>
      <c r="T64" s="69">
        <f t="shared" si="110"/>
        <v>75.057128928879308</v>
      </c>
      <c r="U64" s="69">
        <f t="shared" si="111"/>
        <v>177.70797621633162</v>
      </c>
      <c r="W64" t="str">
        <f t="shared" si="141"/>
        <v>63 Community and civil enforcement occupations</v>
      </c>
      <c r="X64" s="18">
        <f t="shared" si="150"/>
        <v>9.3091644072563443E-2</v>
      </c>
      <c r="Y64" s="18">
        <f t="shared" si="150"/>
        <v>9.1976932178188295E-2</v>
      </c>
      <c r="Z64" s="18">
        <f t="shared" si="150"/>
        <v>0.1002817720667056</v>
      </c>
      <c r="AA64" s="18">
        <f t="shared" si="150"/>
        <v>9.8986924246259766E-2</v>
      </c>
      <c r="AB64" s="18">
        <f t="shared" si="150"/>
        <v>0.11767098490835314</v>
      </c>
      <c r="AD64" s="68">
        <f t="shared" si="113"/>
        <v>6.3236276946553858</v>
      </c>
      <c r="AE64" s="69">
        <f t="shared" si="114"/>
        <v>68.269983350805759</v>
      </c>
      <c r="AF64" s="69">
        <f t="shared" si="115"/>
        <v>74.593611045461145</v>
      </c>
      <c r="AH64" t="str">
        <f t="shared" si="142"/>
        <v>63 Community and civil enforcement occupations</v>
      </c>
      <c r="AI64" s="18">
        <f t="shared" si="151"/>
        <v>0.10494543052889152</v>
      </c>
      <c r="AJ64" s="18">
        <f t="shared" si="151"/>
        <v>0.10204792939059394</v>
      </c>
      <c r="AK64" s="18">
        <f t="shared" si="151"/>
        <v>0.13018156041425838</v>
      </c>
      <c r="AL64" s="18">
        <f t="shared" si="151"/>
        <v>0.10273477201961881</v>
      </c>
      <c r="AM64" s="18">
        <f t="shared" si="151"/>
        <v>0.1141155907751412</v>
      </c>
      <c r="AO64" s="68">
        <f t="shared" si="117"/>
        <v>-18.831695802490412</v>
      </c>
      <c r="AP64" s="69">
        <f t="shared" si="118"/>
        <v>50.513347731953203</v>
      </c>
      <c r="AQ64" s="69">
        <f t="shared" si="119"/>
        <v>31.681651929462795</v>
      </c>
      <c r="AS64" t="str">
        <f t="shared" si="143"/>
        <v>63 Community and civil enforcement occupations</v>
      </c>
      <c r="AT64" s="18">
        <f t="shared" si="152"/>
        <v>0.10661029925331147</v>
      </c>
      <c r="AU64" s="18">
        <f t="shared" si="152"/>
        <v>8.8182480901214097E-2</v>
      </c>
      <c r="AV64" s="18">
        <f t="shared" si="152"/>
        <v>0.10602322621875429</v>
      </c>
      <c r="AW64" s="18">
        <f t="shared" si="152"/>
        <v>7.2054023418755261E-2</v>
      </c>
      <c r="AX64" s="18">
        <f t="shared" si="152"/>
        <v>6.6994332991640551E-2</v>
      </c>
      <c r="AZ64" s="68">
        <f t="shared" si="121"/>
        <v>-38.159872208448306</v>
      </c>
      <c r="BA64" s="69">
        <f t="shared" si="122"/>
        <v>43.608637298949901</v>
      </c>
      <c r="BB64" s="69">
        <f t="shared" si="123"/>
        <v>5.4487650905015936</v>
      </c>
      <c r="BD64" t="str">
        <f t="shared" si="144"/>
        <v>63 Community and civil enforcement occupations</v>
      </c>
      <c r="BE64" s="18">
        <f t="shared" si="153"/>
        <v>0.10517315115555073</v>
      </c>
      <c r="BF64" s="18">
        <f t="shared" si="153"/>
        <v>7.175460488497723E-2</v>
      </c>
      <c r="BG64" s="18">
        <f t="shared" si="153"/>
        <v>0.11127754073866206</v>
      </c>
      <c r="BH64" s="18">
        <f t="shared" si="153"/>
        <v>6.833413762556563E-2</v>
      </c>
      <c r="BI64" s="18">
        <f t="shared" si="153"/>
        <v>6.5246134959568963E-2</v>
      </c>
      <c r="BK64" s="68">
        <f t="shared" si="125"/>
        <v>-59.262082821313797</v>
      </c>
      <c r="BL64" s="69">
        <f t="shared" si="126"/>
        <v>20.436281100372327</v>
      </c>
      <c r="BM64" s="69">
        <f t="shared" si="127"/>
        <v>-38.825801720941463</v>
      </c>
      <c r="BO64" t="str">
        <f t="shared" si="145"/>
        <v>63 Community and civil enforcement occupations</v>
      </c>
      <c r="BP64" s="18">
        <f t="shared" si="154"/>
        <v>0.15393230484043177</v>
      </c>
      <c r="BQ64" s="18">
        <f t="shared" si="154"/>
        <v>0.13594496624805658</v>
      </c>
      <c r="BR64" s="18">
        <f t="shared" si="154"/>
        <v>0.18199289205492172</v>
      </c>
      <c r="BS64" s="18">
        <f t="shared" si="154"/>
        <v>0.12947024136991678</v>
      </c>
      <c r="BT64" s="18">
        <f t="shared" si="154"/>
        <v>0.14551181398931415</v>
      </c>
      <c r="BV64" s="68">
        <f t="shared" si="129"/>
        <v>-47.859073101392433</v>
      </c>
      <c r="BW64" s="69">
        <f t="shared" si="130"/>
        <v>24.369446601934943</v>
      </c>
      <c r="BX64" s="69">
        <f t="shared" si="131"/>
        <v>-23.489626499457493</v>
      </c>
      <c r="BZ64" t="str">
        <f t="shared" si="146"/>
        <v>63 Community and civil enforcement occupations</v>
      </c>
      <c r="CA64" s="18">
        <f t="shared" si="155"/>
        <v>0.17590425741825055</v>
      </c>
      <c r="CB64" s="18">
        <f t="shared" si="155"/>
        <v>0.1660617981469443</v>
      </c>
      <c r="CC64" s="18">
        <f t="shared" si="155"/>
        <v>0.21600784938619416</v>
      </c>
      <c r="CD64" s="18">
        <f t="shared" si="155"/>
        <v>0.18967123481341375</v>
      </c>
      <c r="CE64" s="18">
        <f t="shared" si="155"/>
        <v>0.27292058823583304</v>
      </c>
      <c r="CG64" s="68">
        <f t="shared" si="133"/>
        <v>-31.166108441487282</v>
      </c>
      <c r="CH64" s="69">
        <f t="shared" si="134"/>
        <v>29.338429932858563</v>
      </c>
      <c r="CI64" s="69">
        <f t="shared" si="135"/>
        <v>-1.8276785086287186</v>
      </c>
      <c r="CK64" t="str">
        <f t="shared" si="147"/>
        <v>63 Community and civil enforcement occupations</v>
      </c>
      <c r="CL64" s="18">
        <f t="shared" si="156"/>
        <v>0.16189984647092726</v>
      </c>
      <c r="CM64" s="18">
        <f t="shared" si="156"/>
        <v>0.11970552761435883</v>
      </c>
      <c r="CN64" s="18">
        <f t="shared" si="156"/>
        <v>0.1826605841017368</v>
      </c>
      <c r="CO64" s="18">
        <f t="shared" si="156"/>
        <v>8.5459020613213726E-2</v>
      </c>
      <c r="CP64" s="18">
        <f t="shared" si="156"/>
        <v>6.8788536134127345E-2</v>
      </c>
      <c r="CR64" s="68">
        <f t="shared" si="137"/>
        <v>-84.221217279397877</v>
      </c>
      <c r="CS64" s="69">
        <f t="shared" si="138"/>
        <v>8.5319741358984853</v>
      </c>
      <c r="CT64" s="69">
        <f t="shared" si="139"/>
        <v>-75.689243143499397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1.1510955106865794</v>
      </c>
      <c r="C65" s="18">
        <f t="shared" si="157"/>
        <v>1.0290921849619883</v>
      </c>
      <c r="D65" s="18">
        <f t="shared" si="157"/>
        <v>0.92610160128496921</v>
      </c>
      <c r="E65" s="18">
        <f t="shared" si="157"/>
        <v>0.98315480447909687</v>
      </c>
      <c r="F65" s="18">
        <f t="shared" si="157"/>
        <v>1.1625214084727995</v>
      </c>
      <c r="H65" s="68">
        <f t="shared" si="105"/>
        <v>157.32844119576549</v>
      </c>
      <c r="I65" s="69">
        <f t="shared" si="106"/>
        <v>81.666937864618745</v>
      </c>
      <c r="J65" s="69">
        <f t="shared" si="107"/>
        <v>238.99537906038427</v>
      </c>
      <c r="L65" t="str">
        <f t="shared" si="140"/>
        <v>71 Sales occupations</v>
      </c>
      <c r="M65" s="18">
        <f t="shared" ref="M65:Q70" si="158">M28/M$35*100</f>
        <v>1.8988736653084382</v>
      </c>
      <c r="N65" s="18">
        <f t="shared" si="158"/>
        <v>1.769741355584745</v>
      </c>
      <c r="O65" s="18">
        <f t="shared" si="158"/>
        <v>1.8052196967925502</v>
      </c>
      <c r="P65" s="18">
        <f t="shared" si="158"/>
        <v>2.0816455114596479</v>
      </c>
      <c r="Q65" s="18">
        <f t="shared" si="158"/>
        <v>2.8382048735811432</v>
      </c>
      <c r="S65" s="68">
        <f t="shared" si="109"/>
        <v>221.83165680513719</v>
      </c>
      <c r="T65" s="69">
        <f t="shared" si="110"/>
        <v>96.504528531382007</v>
      </c>
      <c r="U65" s="69">
        <f t="shared" si="111"/>
        <v>318.33618533651924</v>
      </c>
      <c r="W65" t="str">
        <f t="shared" si="141"/>
        <v>71 Sales occupations</v>
      </c>
      <c r="X65" s="18">
        <f t="shared" ref="X65:AB70" si="159">X28/X$35*100</f>
        <v>3.6310391255018968</v>
      </c>
      <c r="Y65" s="18">
        <f t="shared" si="159"/>
        <v>3.3249464911178204</v>
      </c>
      <c r="Z65" s="18">
        <f t="shared" si="159"/>
        <v>3.4521177687221871</v>
      </c>
      <c r="AA65" s="18">
        <f t="shared" si="159"/>
        <v>3.762209675829622</v>
      </c>
      <c r="AB65" s="18">
        <f t="shared" si="159"/>
        <v>4.5724309752053616</v>
      </c>
      <c r="AD65" s="68">
        <f t="shared" si="113"/>
        <v>20.017327591525831</v>
      </c>
      <c r="AE65" s="69">
        <f t="shared" si="114"/>
        <v>60.969267646975688</v>
      </c>
      <c r="AF65" s="69">
        <f t="shared" si="115"/>
        <v>80.986595238501522</v>
      </c>
      <c r="AH65" t="str">
        <f t="shared" si="142"/>
        <v>71 Sales occupations</v>
      </c>
      <c r="AI65" s="18">
        <f t="shared" ref="AI65:AM70" si="160">AI28/AI$35*100</f>
        <v>4.2664482033868127</v>
      </c>
      <c r="AJ65" s="18">
        <f t="shared" si="160"/>
        <v>4.0350688954508138</v>
      </c>
      <c r="AK65" s="18">
        <f t="shared" si="160"/>
        <v>4.2488689403014215</v>
      </c>
      <c r="AL65" s="18">
        <f t="shared" si="160"/>
        <v>4.4764466165803771</v>
      </c>
      <c r="AM65" s="18">
        <f t="shared" si="160"/>
        <v>5.0531714870601849</v>
      </c>
      <c r="AO65" s="68">
        <f t="shared" si="117"/>
        <v>10.123920527019536</v>
      </c>
      <c r="AP65" s="69">
        <f t="shared" si="118"/>
        <v>57.130169101004434</v>
      </c>
      <c r="AQ65" s="69">
        <f t="shared" si="119"/>
        <v>67.254089628023976</v>
      </c>
      <c r="AS65" t="str">
        <f t="shared" si="143"/>
        <v>71 Sales occupations</v>
      </c>
      <c r="AT65" s="18">
        <f t="shared" ref="AT65:AX70" si="161">AT28/AT$35*100</f>
        <v>4.1731964455345523</v>
      </c>
      <c r="AU65" s="18">
        <f t="shared" si="161"/>
        <v>3.5029362716409982</v>
      </c>
      <c r="AV65" s="18">
        <f t="shared" si="161"/>
        <v>3.4968306127459701</v>
      </c>
      <c r="AW65" s="18">
        <f t="shared" si="161"/>
        <v>3.5125383318439387</v>
      </c>
      <c r="AX65" s="18">
        <f t="shared" si="161"/>
        <v>3.8924017152525971</v>
      </c>
      <c r="AZ65" s="68">
        <f t="shared" si="121"/>
        <v>8.9372445273213046</v>
      </c>
      <c r="BA65" s="69">
        <f t="shared" si="122"/>
        <v>49.018258688512809</v>
      </c>
      <c r="BB65" s="69">
        <f t="shared" si="123"/>
        <v>57.955503215834113</v>
      </c>
      <c r="BD65" t="str">
        <f t="shared" si="144"/>
        <v>71 Sales occupations</v>
      </c>
      <c r="BE65" s="18">
        <f t="shared" ref="BE65:BI70" si="162">BE28/BE$35*100</f>
        <v>8.7511223295254066</v>
      </c>
      <c r="BF65" s="18">
        <f t="shared" si="162"/>
        <v>7.871364288635581</v>
      </c>
      <c r="BG65" s="18">
        <f t="shared" si="162"/>
        <v>8.1706456310656712</v>
      </c>
      <c r="BH65" s="18">
        <f t="shared" si="162"/>
        <v>8.3919475752107342</v>
      </c>
      <c r="BI65" s="18">
        <f t="shared" si="162"/>
        <v>8.5645242970773943</v>
      </c>
      <c r="BK65" s="68">
        <f t="shared" si="125"/>
        <v>-27.171993797446685</v>
      </c>
      <c r="BL65" s="69">
        <f t="shared" si="126"/>
        <v>36.993843919462464</v>
      </c>
      <c r="BM65" s="69">
        <f t="shared" si="127"/>
        <v>9.8218501220157801</v>
      </c>
      <c r="BO65" t="str">
        <f t="shared" si="145"/>
        <v>71 Sales occupations</v>
      </c>
      <c r="BP65" s="18">
        <f t="shared" ref="BP65:BT70" si="163">BP28/BP$35*100</f>
        <v>8.7152048720105082</v>
      </c>
      <c r="BQ65" s="18">
        <f t="shared" si="163"/>
        <v>7.1250108465794399</v>
      </c>
      <c r="BR65" s="18">
        <f t="shared" si="163"/>
        <v>7.4445255075386365</v>
      </c>
      <c r="BS65" s="18">
        <f t="shared" si="163"/>
        <v>7.0431379100736322</v>
      </c>
      <c r="BT65" s="18">
        <f t="shared" si="163"/>
        <v>7.2231234696561595</v>
      </c>
      <c r="BV65" s="68">
        <f t="shared" si="129"/>
        <v>-36.726343099300685</v>
      </c>
      <c r="BW65" s="69">
        <f t="shared" si="130"/>
        <v>32.923426241645593</v>
      </c>
      <c r="BX65" s="69">
        <f t="shared" si="131"/>
        <v>-3.8029168576550911</v>
      </c>
      <c r="BZ65" t="str">
        <f t="shared" si="146"/>
        <v>71 Sales occupations</v>
      </c>
      <c r="CA65" s="18">
        <f t="shared" ref="CA65:CE70" si="164">CA28/CA$35*100</f>
        <v>8.9140032375830831</v>
      </c>
      <c r="CB65" s="18">
        <f t="shared" si="164"/>
        <v>7.8167232044265749</v>
      </c>
      <c r="CC65" s="18">
        <f t="shared" si="164"/>
        <v>8.1277418025927908</v>
      </c>
      <c r="CD65" s="18">
        <f t="shared" si="164"/>
        <v>7.6284188347563786</v>
      </c>
      <c r="CE65" s="18">
        <f t="shared" si="164"/>
        <v>3.4610587936840207</v>
      </c>
      <c r="CG65" s="68">
        <f t="shared" si="133"/>
        <v>-76.800713101355697</v>
      </c>
      <c r="CH65" s="69">
        <f t="shared" si="134"/>
        <v>20.61507234167324</v>
      </c>
      <c r="CI65" s="69">
        <f t="shared" si="135"/>
        <v>-56.185640759682464</v>
      </c>
      <c r="CK65" t="str">
        <f t="shared" si="147"/>
        <v>71 Sales occupations</v>
      </c>
      <c r="CL65" s="18">
        <f t="shared" ref="CL65:CP70" si="165">CL28/CL$35*100</f>
        <v>10.679092591213877</v>
      </c>
      <c r="CM65" s="18">
        <f t="shared" si="165"/>
        <v>9.0486388767539658</v>
      </c>
      <c r="CN65" s="18">
        <f t="shared" si="165"/>
        <v>8.9453825852866533</v>
      </c>
      <c r="CO65" s="18">
        <f t="shared" si="165"/>
        <v>7.5300644242958121</v>
      </c>
      <c r="CP65" s="18">
        <f t="shared" si="165"/>
        <v>3.8079178208295215</v>
      </c>
      <c r="CR65" s="68">
        <f t="shared" si="137"/>
        <v>-82.164268820794746</v>
      </c>
      <c r="CS65" s="69">
        <f t="shared" si="138"/>
        <v>12.561585117159421</v>
      </c>
      <c r="CT65" s="69">
        <f t="shared" si="139"/>
        <v>-69.602683703635336</v>
      </c>
    </row>
    <row r="66" spans="1:98" x14ac:dyDescent="0.2">
      <c r="A66" t="str">
        <f t="shared" si="103"/>
        <v>72 Customer service occupations</v>
      </c>
      <c r="B66" s="18">
        <f t="shared" si="157"/>
        <v>0.36635076596088884</v>
      </c>
      <c r="C66" s="18">
        <f t="shared" si="157"/>
        <v>0.35435947981860255</v>
      </c>
      <c r="D66" s="18">
        <f t="shared" si="157"/>
        <v>0.402813057525508</v>
      </c>
      <c r="E66" s="18">
        <f t="shared" si="157"/>
        <v>0.49158871329763537</v>
      </c>
      <c r="F66" s="18">
        <f t="shared" si="157"/>
        <v>0.60407478796491498</v>
      </c>
      <c r="H66" s="68">
        <f t="shared" si="105"/>
        <v>207.42036574574786</v>
      </c>
      <c r="I66" s="69">
        <f t="shared" si="106"/>
        <v>99.358070608410159</v>
      </c>
      <c r="J66" s="69">
        <f t="shared" si="107"/>
        <v>306.77843635415798</v>
      </c>
      <c r="L66" t="str">
        <f t="shared" si="140"/>
        <v>72 Customer service occupations</v>
      </c>
      <c r="M66" s="18">
        <f t="shared" si="158"/>
        <v>0.6003979782723381</v>
      </c>
      <c r="N66" s="18">
        <f t="shared" si="158"/>
        <v>0.61434232281754131</v>
      </c>
      <c r="O66" s="18">
        <f t="shared" si="158"/>
        <v>0.63405730336202437</v>
      </c>
      <c r="P66" s="18">
        <f t="shared" si="158"/>
        <v>0.72013778664277051</v>
      </c>
      <c r="Q66" s="18">
        <f t="shared" si="158"/>
        <v>0.81289837275716426</v>
      </c>
      <c r="S66" s="68">
        <f t="shared" si="109"/>
        <v>162.4356484327088</v>
      </c>
      <c r="T66" s="69">
        <f t="shared" si="110"/>
        <v>92.907877745979846</v>
      </c>
      <c r="U66" s="69">
        <f t="shared" si="111"/>
        <v>255.34352617868862</v>
      </c>
      <c r="W66" t="str">
        <f t="shared" si="141"/>
        <v>72 Customer service occupations</v>
      </c>
      <c r="X66" s="18">
        <f t="shared" si="159"/>
        <v>1.0865110662630648</v>
      </c>
      <c r="Y66" s="18">
        <f t="shared" si="159"/>
        <v>1.1061155921290819</v>
      </c>
      <c r="Z66" s="18">
        <f t="shared" si="159"/>
        <v>1.1815686942894357</v>
      </c>
      <c r="AA66" s="18">
        <f t="shared" si="159"/>
        <v>1.3248323912735178</v>
      </c>
      <c r="AB66" s="18">
        <f t="shared" si="159"/>
        <v>1.6461835095086437</v>
      </c>
      <c r="AD66" s="68">
        <f t="shared" si="113"/>
        <v>26.24136108914421</v>
      </c>
      <c r="AE66" s="69">
        <f t="shared" si="114"/>
        <v>59.110092293509652</v>
      </c>
      <c r="AF66" s="69">
        <f t="shared" si="115"/>
        <v>85.351453382653872</v>
      </c>
      <c r="AH66" t="str">
        <f t="shared" si="142"/>
        <v>72 Customer service occupations</v>
      </c>
      <c r="AI66" s="18">
        <f t="shared" si="160"/>
        <v>1.3190544490450624</v>
      </c>
      <c r="AJ66" s="18">
        <f t="shared" si="160"/>
        <v>1.5332207773210633</v>
      </c>
      <c r="AK66" s="18">
        <f t="shared" si="160"/>
        <v>1.6820004826596568</v>
      </c>
      <c r="AL66" s="18">
        <f t="shared" si="160"/>
        <v>2.0196490456331859</v>
      </c>
      <c r="AM66" s="18">
        <f t="shared" si="160"/>
        <v>2.40330384408206</v>
      </c>
      <c r="AO66" s="68">
        <f t="shared" si="117"/>
        <v>32.30416846200778</v>
      </c>
      <c r="AP66" s="69">
        <f t="shared" si="118"/>
        <v>66.647754025057964</v>
      </c>
      <c r="AQ66" s="69">
        <f t="shared" si="119"/>
        <v>98.951922487065744</v>
      </c>
      <c r="AS66" t="str">
        <f t="shared" si="143"/>
        <v>72 Customer service occupations</v>
      </c>
      <c r="AT66" s="18">
        <f t="shared" si="161"/>
        <v>1.9108891139085051</v>
      </c>
      <c r="AU66" s="18">
        <f t="shared" si="161"/>
        <v>1.9664095134550541</v>
      </c>
      <c r="AV66" s="18">
        <f t="shared" si="161"/>
        <v>1.9117885149366565</v>
      </c>
      <c r="AW66" s="18">
        <f t="shared" si="161"/>
        <v>2.2044567625631881</v>
      </c>
      <c r="AX66" s="18">
        <f t="shared" si="161"/>
        <v>2.2830767317937726</v>
      </c>
      <c r="AZ66" s="68">
        <f t="shared" si="121"/>
        <v>16.872944516719528</v>
      </c>
      <c r="BA66" s="69">
        <f t="shared" si="122"/>
        <v>53.598074641668205</v>
      </c>
      <c r="BB66" s="69">
        <f t="shared" si="123"/>
        <v>70.471019158387733</v>
      </c>
      <c r="BD66" t="str">
        <f t="shared" si="144"/>
        <v>72 Customer service occupations</v>
      </c>
      <c r="BE66" s="18">
        <f t="shared" si="162"/>
        <v>1.9789380060252653</v>
      </c>
      <c r="BF66" s="18">
        <f t="shared" si="162"/>
        <v>2.1509531970770777</v>
      </c>
      <c r="BG66" s="18">
        <f t="shared" si="162"/>
        <v>2.1064583507581043</v>
      </c>
      <c r="BH66" s="18">
        <f t="shared" si="162"/>
        <v>2.3685916430074694</v>
      </c>
      <c r="BI66" s="18">
        <f t="shared" si="162"/>
        <v>2.6871843572446563</v>
      </c>
      <c r="BK66" s="68">
        <f t="shared" si="125"/>
        <v>-11.366859860059272</v>
      </c>
      <c r="BL66" s="69">
        <f t="shared" si="126"/>
        <v>38.974868757524376</v>
      </c>
      <c r="BM66" s="69">
        <f t="shared" si="127"/>
        <v>27.608008897465108</v>
      </c>
      <c r="BO66" t="str">
        <f t="shared" si="145"/>
        <v>72 Customer service occupations</v>
      </c>
      <c r="BP66" s="18">
        <f t="shared" si="163"/>
        <v>2.287569137779613</v>
      </c>
      <c r="BQ66" s="18">
        <f t="shared" si="163"/>
        <v>2.3642065030629835</v>
      </c>
      <c r="BR66" s="18">
        <f t="shared" si="163"/>
        <v>2.4808061682331699</v>
      </c>
      <c r="BS66" s="18">
        <f t="shared" si="163"/>
        <v>2.8423912534839761</v>
      </c>
      <c r="BT66" s="18">
        <f t="shared" si="163"/>
        <v>3.0352583356201963</v>
      </c>
      <c r="BV66" s="68">
        <f t="shared" si="129"/>
        <v>-20.211969255821366</v>
      </c>
      <c r="BW66" s="69">
        <f t="shared" si="130"/>
        <v>40.510005313307104</v>
      </c>
      <c r="BX66" s="69">
        <f t="shared" si="131"/>
        <v>20.298036057485739</v>
      </c>
      <c r="BZ66" t="str">
        <f t="shared" si="146"/>
        <v>72 Customer service occupations</v>
      </c>
      <c r="CA66" s="18">
        <f t="shared" si="164"/>
        <v>1.5367427223919981</v>
      </c>
      <c r="CB66" s="18">
        <f t="shared" si="164"/>
        <v>1.4402035972619678</v>
      </c>
      <c r="CC66" s="18">
        <f t="shared" si="164"/>
        <v>1.5379620101515923</v>
      </c>
      <c r="CD66" s="18">
        <f t="shared" si="164"/>
        <v>1.5540401206320871</v>
      </c>
      <c r="CE66" s="18">
        <f t="shared" si="164"/>
        <v>1.9690812696708544</v>
      </c>
      <c r="CG66" s="68">
        <f t="shared" si="133"/>
        <v>-30.248493681850924</v>
      </c>
      <c r="CH66" s="69">
        <f t="shared" si="134"/>
        <v>23.885282678835278</v>
      </c>
      <c r="CI66" s="69">
        <f t="shared" si="135"/>
        <v>-6.3632110030156426</v>
      </c>
      <c r="CK66" t="str">
        <f t="shared" si="147"/>
        <v>72 Customer service occupations</v>
      </c>
      <c r="CL66" s="18">
        <f t="shared" si="165"/>
        <v>1.2133919156010768</v>
      </c>
      <c r="CM66" s="18">
        <f t="shared" si="165"/>
        <v>1.4941126899061501</v>
      </c>
      <c r="CN66" s="18">
        <f t="shared" si="165"/>
        <v>1.6731936189351733</v>
      </c>
      <c r="CO66" s="18">
        <f t="shared" si="165"/>
        <v>2.4774328044981258</v>
      </c>
      <c r="CP66" s="18">
        <f t="shared" si="165"/>
        <v>3.9188543810983383</v>
      </c>
      <c r="CR66" s="68">
        <f t="shared" si="137"/>
        <v>-1.8669726455862943</v>
      </c>
      <c r="CS66" s="69">
        <f t="shared" si="138"/>
        <v>33.643561910240628</v>
      </c>
      <c r="CT66" s="69">
        <f t="shared" si="139"/>
        <v>31.776589264654337</v>
      </c>
    </row>
    <row r="67" spans="1:98" x14ac:dyDescent="0.2">
      <c r="A67" t="str">
        <f t="shared" si="103"/>
        <v>81 Process, plant and machine operatives</v>
      </c>
      <c r="B67" s="18">
        <f t="shared" si="157"/>
        <v>0.15213483655000759</v>
      </c>
      <c r="C67" s="18">
        <f t="shared" si="157"/>
        <v>0.13799007897227736</v>
      </c>
      <c r="D67" s="18">
        <f t="shared" si="157"/>
        <v>0.14288520108949745</v>
      </c>
      <c r="E67" s="18">
        <f t="shared" si="157"/>
        <v>0.19695755619813876</v>
      </c>
      <c r="F67" s="18">
        <f t="shared" si="157"/>
        <v>0.29010855783978085</v>
      </c>
      <c r="H67" s="68">
        <f t="shared" si="105"/>
        <v>316.21598422591592</v>
      </c>
      <c r="I67" s="69">
        <f t="shared" si="106"/>
        <v>121.36905051513862</v>
      </c>
      <c r="J67" s="69">
        <f t="shared" si="107"/>
        <v>437.58503474105464</v>
      </c>
      <c r="L67" t="str">
        <f t="shared" si="140"/>
        <v>81 Process, plant and machine operatives</v>
      </c>
      <c r="M67" s="18">
        <f t="shared" si="158"/>
        <v>0.11854730436092538</v>
      </c>
      <c r="N67" s="18">
        <f t="shared" si="158"/>
        <v>0.13007571826813555</v>
      </c>
      <c r="O67" s="18">
        <f t="shared" si="158"/>
        <v>0.13301308921691934</v>
      </c>
      <c r="P67" s="18">
        <f t="shared" si="158"/>
        <v>0.17977727819979655</v>
      </c>
      <c r="Q67" s="18">
        <f t="shared" si="158"/>
        <v>0.26232735691328668</v>
      </c>
      <c r="S67" s="68">
        <f t="shared" si="109"/>
        <v>303.70514708134925</v>
      </c>
      <c r="T67" s="69">
        <f t="shared" si="110"/>
        <v>131.87824840828728</v>
      </c>
      <c r="U67" s="69">
        <f t="shared" si="111"/>
        <v>435.58339548963653</v>
      </c>
      <c r="W67" t="str">
        <f t="shared" si="141"/>
        <v>81 Process, plant and machine operatives</v>
      </c>
      <c r="X67" s="18">
        <f t="shared" si="159"/>
        <v>0.17951125136345242</v>
      </c>
      <c r="Y67" s="18">
        <f t="shared" si="159"/>
        <v>0.1524393962621253</v>
      </c>
      <c r="Z67" s="18">
        <f t="shared" si="159"/>
        <v>0.15347018482435965</v>
      </c>
      <c r="AA67" s="18">
        <f t="shared" si="159"/>
        <v>0.22420477275691006</v>
      </c>
      <c r="AB67" s="18">
        <f t="shared" si="159"/>
        <v>0.38560624671290639</v>
      </c>
      <c r="AD67" s="68">
        <f t="shared" si="113"/>
        <v>127.66823560025567</v>
      </c>
      <c r="AE67" s="69">
        <f t="shared" si="114"/>
        <v>88.446930708217238</v>
      </c>
      <c r="AF67" s="69">
        <f t="shared" si="115"/>
        <v>216.11516630847288</v>
      </c>
      <c r="AH67" t="str">
        <f t="shared" si="142"/>
        <v>81 Process, plant and machine operatives</v>
      </c>
      <c r="AI67" s="18">
        <f t="shared" si="160"/>
        <v>0.27693665273625079</v>
      </c>
      <c r="AJ67" s="18">
        <f t="shared" si="160"/>
        <v>0.25987821105861397</v>
      </c>
      <c r="AK67" s="18">
        <f t="shared" si="160"/>
        <v>0.2824697209519263</v>
      </c>
      <c r="AL67" s="18">
        <f t="shared" si="160"/>
        <v>0.41452392374773317</v>
      </c>
      <c r="AM67" s="18">
        <f t="shared" si="160"/>
        <v>0.6957723673112417</v>
      </c>
      <c r="AO67" s="68">
        <f t="shared" si="117"/>
        <v>128.07949269954898</v>
      </c>
      <c r="AP67" s="69">
        <f t="shared" si="118"/>
        <v>85.601032506364177</v>
      </c>
      <c r="AQ67" s="69">
        <f t="shared" si="119"/>
        <v>213.68052520591317</v>
      </c>
      <c r="AS67" t="str">
        <f t="shared" si="143"/>
        <v>81 Process, plant and machine operatives</v>
      </c>
      <c r="AT67" s="18">
        <f t="shared" si="161"/>
        <v>0.64884513007705469</v>
      </c>
      <c r="AU67" s="18">
        <f t="shared" si="161"/>
        <v>0.62640739490764952</v>
      </c>
      <c r="AV67" s="18">
        <f t="shared" si="161"/>
        <v>0.65475239117669926</v>
      </c>
      <c r="AW67" s="18">
        <f t="shared" si="161"/>
        <v>0.84732821794202917</v>
      </c>
      <c r="AX67" s="18">
        <f t="shared" si="161"/>
        <v>1.0828249866440771</v>
      </c>
      <c r="AZ67" s="68">
        <f t="shared" si="121"/>
        <v>61.85067008884333</v>
      </c>
      <c r="BA67" s="69">
        <f t="shared" si="122"/>
        <v>75.200254503001531</v>
      </c>
      <c r="BB67" s="69">
        <f t="shared" si="123"/>
        <v>137.05092459184488</v>
      </c>
      <c r="BD67" t="str">
        <f t="shared" si="144"/>
        <v>81 Process, plant and machine operatives</v>
      </c>
      <c r="BE67" s="18">
        <f t="shared" si="162"/>
        <v>0.78068843135031685</v>
      </c>
      <c r="BF67" s="18">
        <f t="shared" si="162"/>
        <v>0.7322285121439176</v>
      </c>
      <c r="BG67" s="18">
        <f t="shared" si="162"/>
        <v>0.80933423323167031</v>
      </c>
      <c r="BH67" s="18">
        <f t="shared" si="162"/>
        <v>0.86481390546689008</v>
      </c>
      <c r="BI67" s="18">
        <f t="shared" si="162"/>
        <v>0.97539160069635444</v>
      </c>
      <c r="BK67" s="68">
        <f t="shared" si="125"/>
        <v>-16.265843310362872</v>
      </c>
      <c r="BL67" s="69">
        <f t="shared" si="126"/>
        <v>34.54567834806322</v>
      </c>
      <c r="BM67" s="69">
        <f t="shared" si="127"/>
        <v>18.279835037700344</v>
      </c>
      <c r="BO67" t="str">
        <f t="shared" si="145"/>
        <v>81 Process, plant and machine operatives</v>
      </c>
      <c r="BP67" s="18">
        <f t="shared" si="163"/>
        <v>1.0407590927764954</v>
      </c>
      <c r="BQ67" s="18">
        <f t="shared" si="163"/>
        <v>1.0932521322444033</v>
      </c>
      <c r="BR67" s="18">
        <f t="shared" si="163"/>
        <v>1.0765646328267235</v>
      </c>
      <c r="BS67" s="18">
        <f t="shared" si="163"/>
        <v>1.2720901261716167</v>
      </c>
      <c r="BT67" s="18">
        <f t="shared" si="163"/>
        <v>1.5095157304787323</v>
      </c>
      <c r="BV67" s="68">
        <f t="shared" si="129"/>
        <v>-8.5607924321885775</v>
      </c>
      <c r="BW67" s="69">
        <f t="shared" si="130"/>
        <v>36.497717408389576</v>
      </c>
      <c r="BX67" s="69">
        <f t="shared" si="131"/>
        <v>27.936924976200999</v>
      </c>
      <c r="BZ67" t="str">
        <f t="shared" si="146"/>
        <v>81 Process, plant and machine operatives</v>
      </c>
      <c r="CA67" s="18">
        <f t="shared" si="164"/>
        <v>1.5005630064009396</v>
      </c>
      <c r="CB67" s="18">
        <f t="shared" si="164"/>
        <v>1.4612295286546819</v>
      </c>
      <c r="CC67" s="18">
        <f t="shared" si="164"/>
        <v>1.4071351272613584</v>
      </c>
      <c r="CD67" s="18">
        <f t="shared" si="164"/>
        <v>1.5387175291405537</v>
      </c>
      <c r="CE67" s="18">
        <f t="shared" si="164"/>
        <v>1.4475647967324359</v>
      </c>
      <c r="CG67" s="68">
        <f t="shared" si="133"/>
        <v>-43.954884840155664</v>
      </c>
      <c r="CH67" s="69">
        <f t="shared" si="134"/>
        <v>26.182113365809201</v>
      </c>
      <c r="CI67" s="69">
        <f t="shared" si="135"/>
        <v>-17.77277147434646</v>
      </c>
      <c r="CK67" t="str">
        <f t="shared" si="147"/>
        <v>81 Process, plant and machine operatives</v>
      </c>
      <c r="CL67" s="18">
        <f t="shared" si="165"/>
        <v>1.9778561169782665</v>
      </c>
      <c r="CM67" s="18">
        <f t="shared" si="165"/>
        <v>1.7239274577610153</v>
      </c>
      <c r="CN67" s="18">
        <f t="shared" si="165"/>
        <v>1.7549655774495618</v>
      </c>
      <c r="CO67" s="18">
        <f t="shared" si="165"/>
        <v>1.50137218474409</v>
      </c>
      <c r="CP67" s="18">
        <f t="shared" si="165"/>
        <v>1.337085464576637</v>
      </c>
      <c r="CR67" s="68">
        <f t="shared" si="137"/>
        <v>-68.077798429962726</v>
      </c>
      <c r="CS67" s="69">
        <f t="shared" si="138"/>
        <v>14.92958909004499</v>
      </c>
      <c r="CT67" s="69">
        <f t="shared" si="139"/>
        <v>-53.148209339917727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0.69911178778738903</v>
      </c>
      <c r="C68" s="18">
        <f t="shared" si="157"/>
        <v>0.86960264983051849</v>
      </c>
      <c r="D68" s="18">
        <f t="shared" si="157"/>
        <v>0.79170881180832109</v>
      </c>
      <c r="E68" s="18">
        <f t="shared" si="157"/>
        <v>1.0587847704616624</v>
      </c>
      <c r="F68" s="18">
        <f t="shared" si="157"/>
        <v>1.4318768970353775</v>
      </c>
      <c r="H68" s="68">
        <f t="shared" si="105"/>
        <v>270.75384878736628</v>
      </c>
      <c r="I68" s="69">
        <f t="shared" si="106"/>
        <v>155.30752494530731</v>
      </c>
      <c r="J68" s="69">
        <f t="shared" si="107"/>
        <v>426.06137373267359</v>
      </c>
      <c r="L68" t="str">
        <f t="shared" si="140"/>
        <v>82 Transport and mobile machine drivers and operatives</v>
      </c>
      <c r="M68" s="18">
        <f t="shared" si="158"/>
        <v>0.59926076377814386</v>
      </c>
      <c r="N68" s="18">
        <f t="shared" si="158"/>
        <v>0.6946824936105046</v>
      </c>
      <c r="O68" s="18">
        <f t="shared" si="158"/>
        <v>0.66481938665581308</v>
      </c>
      <c r="P68" s="18">
        <f t="shared" si="158"/>
        <v>0.82655192321868665</v>
      </c>
      <c r="Q68" s="18">
        <f t="shared" si="158"/>
        <v>1.0960332713582699</v>
      </c>
      <c r="S68" s="68">
        <f t="shared" si="109"/>
        <v>237.46997984621072</v>
      </c>
      <c r="T68" s="69">
        <f t="shared" si="110"/>
        <v>141.37138795918943</v>
      </c>
      <c r="U68" s="69">
        <f t="shared" si="111"/>
        <v>378.84136780540018</v>
      </c>
      <c r="W68" t="str">
        <f t="shared" si="141"/>
        <v>82 Transport and mobile machine drivers and operatives</v>
      </c>
      <c r="X68" s="18">
        <f t="shared" si="159"/>
        <v>0.85026935794267289</v>
      </c>
      <c r="Y68" s="18">
        <f t="shared" si="159"/>
        <v>1.0005090461256789</v>
      </c>
      <c r="Z68" s="18">
        <f t="shared" si="159"/>
        <v>0.99457674933746376</v>
      </c>
      <c r="AA68" s="18">
        <f t="shared" si="159"/>
        <v>1.2206875709077218</v>
      </c>
      <c r="AB68" s="18">
        <f t="shared" si="159"/>
        <v>1.5998362025258315</v>
      </c>
      <c r="AD68" s="68">
        <f t="shared" si="113"/>
        <v>45.753709001347239</v>
      </c>
      <c r="AE68" s="69">
        <f t="shared" si="114"/>
        <v>91.356342626327745</v>
      </c>
      <c r="AF68" s="69">
        <f t="shared" si="115"/>
        <v>137.11005162767498</v>
      </c>
      <c r="AH68" t="str">
        <f t="shared" si="142"/>
        <v>82 Transport and mobile machine drivers and operatives</v>
      </c>
      <c r="AI68" s="18">
        <f t="shared" si="160"/>
        <v>1.5520191525914047</v>
      </c>
      <c r="AJ68" s="18">
        <f t="shared" si="160"/>
        <v>2.03922798170905</v>
      </c>
      <c r="AK68" s="18">
        <f t="shared" si="160"/>
        <v>2.0665563166287368</v>
      </c>
      <c r="AL68" s="18">
        <f t="shared" si="160"/>
        <v>2.6280624384999536</v>
      </c>
      <c r="AM68" s="18">
        <f t="shared" si="160"/>
        <v>3.2061197782720514</v>
      </c>
      <c r="AO68" s="68">
        <f t="shared" si="117"/>
        <v>43.655897861200209</v>
      </c>
      <c r="AP68" s="69">
        <f t="shared" si="118"/>
        <v>89.406458506643915</v>
      </c>
      <c r="AQ68" s="69">
        <f t="shared" si="119"/>
        <v>133.0623563678441</v>
      </c>
      <c r="AS68" t="str">
        <f t="shared" si="143"/>
        <v>82 Transport and mobile machine drivers and operatives</v>
      </c>
      <c r="AT68" s="18">
        <f t="shared" si="161"/>
        <v>2.8676169214612153</v>
      </c>
      <c r="AU68" s="18">
        <f t="shared" si="161"/>
        <v>3.1896392897945671</v>
      </c>
      <c r="AV68" s="18">
        <f t="shared" si="161"/>
        <v>3.2113424852242702</v>
      </c>
      <c r="AW68" s="18">
        <f t="shared" si="161"/>
        <v>3.6455067987263265</v>
      </c>
      <c r="AX68" s="18">
        <f t="shared" si="161"/>
        <v>4.1357520363740923</v>
      </c>
      <c r="AZ68" s="68">
        <f t="shared" si="121"/>
        <v>26.037910165260218</v>
      </c>
      <c r="BA68" s="69">
        <f t="shared" si="122"/>
        <v>82.816537848109689</v>
      </c>
      <c r="BB68" s="69">
        <f t="shared" si="123"/>
        <v>108.85444801336992</v>
      </c>
      <c r="BD68" t="str">
        <f t="shared" si="144"/>
        <v>82 Transport and mobile machine drivers and operatives</v>
      </c>
      <c r="BE68" s="18">
        <f t="shared" si="162"/>
        <v>3.7482479069811907</v>
      </c>
      <c r="BF68" s="18">
        <f t="shared" si="162"/>
        <v>3.8760217716126761</v>
      </c>
      <c r="BG68" s="18">
        <f t="shared" si="162"/>
        <v>4.4776047029357571</v>
      </c>
      <c r="BH68" s="18">
        <f t="shared" si="162"/>
        <v>4.7017287464418747</v>
      </c>
      <c r="BI68" s="18">
        <f t="shared" si="162"/>
        <v>5.2130140563415699</v>
      </c>
      <c r="BK68" s="68">
        <f t="shared" si="125"/>
        <v>-19.110026006201597</v>
      </c>
      <c r="BL68" s="69">
        <f t="shared" si="126"/>
        <v>44.573367073360174</v>
      </c>
      <c r="BM68" s="69">
        <f t="shared" si="127"/>
        <v>25.463341067158574</v>
      </c>
      <c r="BO68" t="str">
        <f t="shared" si="145"/>
        <v>82 Transport and mobile machine drivers and operatives</v>
      </c>
      <c r="BP68" s="18">
        <f t="shared" si="163"/>
        <v>5.8591373385180221</v>
      </c>
      <c r="BQ68" s="18">
        <f t="shared" si="163"/>
        <v>6.913154004298228</v>
      </c>
      <c r="BR68" s="18">
        <f t="shared" si="163"/>
        <v>6.5591140250201558</v>
      </c>
      <c r="BS68" s="18">
        <f t="shared" si="163"/>
        <v>7.7456966421427671</v>
      </c>
      <c r="BT68" s="18">
        <f t="shared" si="163"/>
        <v>9.7820059889662048</v>
      </c>
      <c r="BV68" s="68">
        <f t="shared" si="129"/>
        <v>-2.74371810838633</v>
      </c>
      <c r="BW68" s="69">
        <f t="shared" si="130"/>
        <v>50.375602446399903</v>
      </c>
      <c r="BX68" s="69">
        <f t="shared" si="131"/>
        <v>47.63188433801357</v>
      </c>
      <c r="BZ68" t="str">
        <f t="shared" si="146"/>
        <v>82 Transport and mobile machine drivers and operatives</v>
      </c>
      <c r="CA68" s="18">
        <f t="shared" si="164"/>
        <v>8.1050454489094861</v>
      </c>
      <c r="CB68" s="18">
        <f t="shared" si="164"/>
        <v>9.0713588668055909</v>
      </c>
      <c r="CC68" s="18">
        <f t="shared" si="164"/>
        <v>8.4000034497134646</v>
      </c>
      <c r="CD68" s="18">
        <f t="shared" si="164"/>
        <v>9.6341128861415353</v>
      </c>
      <c r="CE68" s="18">
        <f t="shared" si="164"/>
        <v>11.504127909940495</v>
      </c>
      <c r="CG68" s="68">
        <f t="shared" si="133"/>
        <v>-25.38780869916706</v>
      </c>
      <c r="CH68" s="69">
        <f t="shared" si="134"/>
        <v>36.736065174459597</v>
      </c>
      <c r="CI68" s="69">
        <f t="shared" si="135"/>
        <v>11.348256475292537</v>
      </c>
      <c r="CK68" t="str">
        <f t="shared" si="147"/>
        <v>82 Transport and mobile machine drivers and operatives</v>
      </c>
      <c r="CL68" s="18">
        <f t="shared" si="165"/>
        <v>9.5804343099959208</v>
      </c>
      <c r="CM68" s="18">
        <f t="shared" si="165"/>
        <v>11.217629900364173</v>
      </c>
      <c r="CN68" s="18">
        <f t="shared" si="165"/>
        <v>10.781918603451258</v>
      </c>
      <c r="CO68" s="18">
        <f t="shared" si="165"/>
        <v>10.145225927390848</v>
      </c>
      <c r="CP68" s="18">
        <f t="shared" si="165"/>
        <v>7.2392538831224096</v>
      </c>
      <c r="CR68" s="68">
        <f t="shared" si="137"/>
        <v>-71.868037532766365</v>
      </c>
      <c r="CS68" s="69">
        <f t="shared" si="138"/>
        <v>23.644845065090657</v>
      </c>
      <c r="CT68" s="69">
        <f t="shared" si="139"/>
        <v>-48.223192467675716</v>
      </c>
    </row>
    <row r="69" spans="1:98" x14ac:dyDescent="0.2">
      <c r="A69" t="str">
        <f t="shared" si="103"/>
        <v>91 Elementary trades and related occupations</v>
      </c>
      <c r="B69" s="18">
        <f t="shared" si="157"/>
        <v>3.14502653157182E-3</v>
      </c>
      <c r="C69" s="18">
        <f t="shared" si="157"/>
        <v>2.7506123354025286E-3</v>
      </c>
      <c r="D69" s="18">
        <f t="shared" si="157"/>
        <v>2.8993299873839875E-3</v>
      </c>
      <c r="E69" s="18">
        <f t="shared" si="157"/>
        <v>7.5518172896649367E-3</v>
      </c>
      <c r="F69" s="18">
        <f t="shared" si="157"/>
        <v>1.5294408002037845E-2</v>
      </c>
      <c r="H69" s="68">
        <f t="shared" si="105"/>
        <v>981.3853681597019</v>
      </c>
      <c r="I69" s="69">
        <f t="shared" si="106"/>
        <v>317.83621935827716</v>
      </c>
      <c r="J69" s="69">
        <f t="shared" si="107"/>
        <v>1299.2215875179791</v>
      </c>
      <c r="L69" t="str">
        <f t="shared" si="140"/>
        <v>91 Elementary trades and related occupations</v>
      </c>
      <c r="M69" s="18">
        <f t="shared" si="158"/>
        <v>8.5986297598988237E-2</v>
      </c>
      <c r="N69" s="18">
        <f t="shared" si="158"/>
        <v>7.582359275327677E-2</v>
      </c>
      <c r="O69" s="18">
        <f t="shared" si="158"/>
        <v>6.9806417770339912E-2</v>
      </c>
      <c r="P69" s="18">
        <f t="shared" si="158"/>
        <v>0.17414847599160699</v>
      </c>
      <c r="Q69" s="18">
        <f t="shared" si="158"/>
        <v>0.32553484149863549</v>
      </c>
      <c r="S69" s="68">
        <f t="shared" si="109"/>
        <v>854.59072036554812</v>
      </c>
      <c r="T69" s="69">
        <f t="shared" si="110"/>
        <v>305.7344356493262</v>
      </c>
      <c r="U69" s="69">
        <f t="shared" si="111"/>
        <v>1160.3251560148742</v>
      </c>
      <c r="W69" t="str">
        <f t="shared" si="141"/>
        <v>91 Elementary trades and related occupations</v>
      </c>
      <c r="X69" s="18">
        <f t="shared" si="159"/>
        <v>0.15243435317269005</v>
      </c>
      <c r="Y69" s="18">
        <f t="shared" si="159"/>
        <v>0.1418117674403189</v>
      </c>
      <c r="Z69" s="18">
        <f t="shared" si="159"/>
        <v>0.13834980302217884</v>
      </c>
      <c r="AA69" s="18">
        <f t="shared" si="159"/>
        <v>0.36505893829838904</v>
      </c>
      <c r="AB69" s="18">
        <f t="shared" si="159"/>
        <v>0.55298420574490159</v>
      </c>
      <c r="AD69" s="68">
        <f t="shared" si="113"/>
        <v>262.17342429714461</v>
      </c>
      <c r="AE69" s="69">
        <f t="shared" si="114"/>
        <v>192.3254750778394</v>
      </c>
      <c r="AF69" s="69">
        <f t="shared" si="115"/>
        <v>454.49889937498398</v>
      </c>
      <c r="AH69" t="str">
        <f t="shared" si="142"/>
        <v>91 Elementary trades and related occupations</v>
      </c>
      <c r="AI69" s="18">
        <f t="shared" si="160"/>
        <v>0.34961500345801705</v>
      </c>
      <c r="AJ69" s="18">
        <f t="shared" si="160"/>
        <v>0.33153118288517386</v>
      </c>
      <c r="AK69" s="18">
        <f t="shared" si="160"/>
        <v>0.33258233065989512</v>
      </c>
      <c r="AL69" s="18">
        <f t="shared" si="160"/>
        <v>0.85149586902756591</v>
      </c>
      <c r="AM69" s="18">
        <f t="shared" si="160"/>
        <v>1.159801806502897</v>
      </c>
      <c r="AO69" s="68">
        <f t="shared" si="117"/>
        <v>222.90559564589466</v>
      </c>
      <c r="AP69" s="69">
        <f t="shared" si="118"/>
        <v>179.95383386324124</v>
      </c>
      <c r="AQ69" s="69">
        <f t="shared" si="119"/>
        <v>402.85942950913585</v>
      </c>
      <c r="AS69" t="str">
        <f t="shared" si="143"/>
        <v>91 Elementary trades and related occupations</v>
      </c>
      <c r="AT69" s="18">
        <f t="shared" si="161"/>
        <v>0.50240422549650221</v>
      </c>
      <c r="AU69" s="18">
        <f t="shared" si="161"/>
        <v>0.49282145350365769</v>
      </c>
      <c r="AV69" s="18">
        <f t="shared" si="161"/>
        <v>0.52682239040724854</v>
      </c>
      <c r="AW69" s="18">
        <f t="shared" si="161"/>
        <v>1.3080911963168513</v>
      </c>
      <c r="AX69" s="18">
        <f t="shared" si="161"/>
        <v>1.8291768226289462</v>
      </c>
      <c r="AZ69" s="68">
        <f t="shared" si="121"/>
        <v>239.80110863499723</v>
      </c>
      <c r="BA69" s="69">
        <f t="shared" si="122"/>
        <v>172.33636078946469</v>
      </c>
      <c r="BB69" s="69">
        <f t="shared" si="123"/>
        <v>412.13746942446187</v>
      </c>
      <c r="BD69" t="str">
        <f t="shared" si="144"/>
        <v>91 Elementary trades and related occupations</v>
      </c>
      <c r="BE69" s="18">
        <f t="shared" si="162"/>
        <v>0.72941948568079962</v>
      </c>
      <c r="BF69" s="18">
        <f t="shared" si="162"/>
        <v>0.60564264492636477</v>
      </c>
      <c r="BG69" s="18">
        <f t="shared" si="162"/>
        <v>0.65712387248467286</v>
      </c>
      <c r="BH69" s="18">
        <f t="shared" si="162"/>
        <v>1.4022909388451976</v>
      </c>
      <c r="BI69" s="18">
        <f t="shared" si="162"/>
        <v>2.2042271504479189</v>
      </c>
      <c r="BK69" s="68">
        <f t="shared" si="125"/>
        <v>133.05619546430316</v>
      </c>
      <c r="BL69" s="69">
        <f t="shared" si="126"/>
        <v>95.797372337978899</v>
      </c>
      <c r="BM69" s="69">
        <f t="shared" si="127"/>
        <v>228.85356780228204</v>
      </c>
      <c r="BO69" t="str">
        <f t="shared" si="145"/>
        <v>91 Elementary trades and related occupations</v>
      </c>
      <c r="BP69" s="18">
        <f t="shared" si="163"/>
        <v>1.3286031236752907</v>
      </c>
      <c r="BQ69" s="18">
        <f t="shared" si="163"/>
        <v>1.2856262720816831</v>
      </c>
      <c r="BR69" s="18">
        <f t="shared" si="163"/>
        <v>1.2961701776090773</v>
      </c>
      <c r="BS69" s="18">
        <f t="shared" si="163"/>
        <v>2.4599223324453794</v>
      </c>
      <c r="BT69" s="18">
        <f t="shared" si="163"/>
        <v>3.5446069739462072</v>
      </c>
      <c r="BV69" s="68">
        <f t="shared" si="129"/>
        <v>78.336804930814495</v>
      </c>
      <c r="BW69" s="69">
        <f t="shared" si="130"/>
        <v>63.722011288942369</v>
      </c>
      <c r="BX69" s="69">
        <f t="shared" si="131"/>
        <v>142.05881621975686</v>
      </c>
      <c r="BZ69" t="str">
        <f t="shared" si="146"/>
        <v>91 Elementary trades and related occupations</v>
      </c>
      <c r="CA69" s="18">
        <f t="shared" si="164"/>
        <v>2.2967571421778605</v>
      </c>
      <c r="CB69" s="18">
        <f t="shared" si="164"/>
        <v>2.1021835809017682</v>
      </c>
      <c r="CC69" s="18">
        <f t="shared" si="164"/>
        <v>2.0284733567743052</v>
      </c>
      <c r="CD69" s="18">
        <f t="shared" si="164"/>
        <v>4.0713286700306019</v>
      </c>
      <c r="CE69" s="18">
        <f t="shared" si="164"/>
        <v>5.3946785261141788</v>
      </c>
      <c r="CG69" s="68">
        <f t="shared" si="133"/>
        <v>44.887800527616925</v>
      </c>
      <c r="CH69" s="69">
        <f t="shared" si="134"/>
        <v>62.19196417215467</v>
      </c>
      <c r="CI69" s="69">
        <f t="shared" si="135"/>
        <v>107.07976469977159</v>
      </c>
      <c r="CK69" t="str">
        <f t="shared" si="147"/>
        <v>91 Elementary trades and related occupations</v>
      </c>
      <c r="CL69" s="18">
        <f t="shared" si="165"/>
        <v>3.1636550921999933</v>
      </c>
      <c r="CM69" s="18">
        <f t="shared" si="165"/>
        <v>3.0344157764407473</v>
      </c>
      <c r="CN69" s="18">
        <f t="shared" si="165"/>
        <v>3.3264524940527807</v>
      </c>
      <c r="CO69" s="18">
        <f t="shared" si="165"/>
        <v>7.2839626249068825</v>
      </c>
      <c r="CP69" s="18">
        <f t="shared" si="165"/>
        <v>12.308425272881443</v>
      </c>
      <c r="CR69" s="68">
        <f t="shared" si="137"/>
        <v>55.03274553043164</v>
      </c>
      <c r="CS69" s="69">
        <f t="shared" si="138"/>
        <v>52.801136578235244</v>
      </c>
      <c r="CT69" s="69">
        <f t="shared" si="139"/>
        <v>107.83388210866688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0.42755564092439252</v>
      </c>
      <c r="C70" s="18">
        <f t="shared" si="157"/>
        <v>0.42907129775910596</v>
      </c>
      <c r="D70" s="18">
        <f t="shared" si="157"/>
        <v>0.45782200389183225</v>
      </c>
      <c r="E70" s="18">
        <f t="shared" si="157"/>
        <v>0.48082703874111993</v>
      </c>
      <c r="F70" s="18">
        <f t="shared" si="157"/>
        <v>0.54833870462969081</v>
      </c>
      <c r="H70" s="68">
        <f t="shared" si="105"/>
        <v>145.52612221538115</v>
      </c>
      <c r="I70" s="69">
        <f t="shared" si="106"/>
        <v>99.733449875797362</v>
      </c>
      <c r="J70" s="69">
        <f t="shared" si="107"/>
        <v>245.25957209117851</v>
      </c>
      <c r="L70" t="str">
        <f t="shared" ref="L70" si="166">A70</f>
        <v>92 Elementary administration and service occupations</v>
      </c>
      <c r="M70" s="18">
        <f t="shared" si="158"/>
        <v>2.0185104035032118</v>
      </c>
      <c r="N70" s="18">
        <f t="shared" si="158"/>
        <v>2.2787947377632003</v>
      </c>
      <c r="O70" s="18">
        <f t="shared" si="158"/>
        <v>2.3364945320787731</v>
      </c>
      <c r="P70" s="18">
        <f t="shared" si="158"/>
        <v>2.6048584794094918</v>
      </c>
      <c r="Q70" s="18">
        <f t="shared" si="158"/>
        <v>3.6214303201377409</v>
      </c>
      <c r="S70" s="68">
        <f t="shared" si="109"/>
        <v>217.27105109493237</v>
      </c>
      <c r="T70" s="69">
        <f t="shared" si="110"/>
        <v>120.1910581968737</v>
      </c>
      <c r="U70" s="69">
        <f t="shared" si="111"/>
        <v>337.46210929180603</v>
      </c>
      <c r="W70" t="str">
        <f t="shared" ref="W70" si="167">A70</f>
        <v>92 Elementary administration and service occupations</v>
      </c>
      <c r="X70" s="18">
        <f t="shared" si="159"/>
        <v>3.4445233220280618</v>
      </c>
      <c r="Y70" s="18">
        <f t="shared" si="159"/>
        <v>3.9819084621827345</v>
      </c>
      <c r="Z70" s="18">
        <f t="shared" si="159"/>
        <v>4.1073284884539074</v>
      </c>
      <c r="AA70" s="18">
        <f t="shared" si="159"/>
        <v>4.3265925999297794</v>
      </c>
      <c r="AB70" s="18">
        <f t="shared" si="159"/>
        <v>5.5629835120587359</v>
      </c>
      <c r="AD70" s="68">
        <f t="shared" si="113"/>
        <v>22.724347727610233</v>
      </c>
      <c r="AE70" s="69">
        <f t="shared" si="114"/>
        <v>73.792854724297584</v>
      </c>
      <c r="AF70" s="69">
        <f t="shared" si="115"/>
        <v>96.517202451907821</v>
      </c>
      <c r="AH70" t="str">
        <f t="shared" ref="AH70" si="168">L70</f>
        <v>92 Elementary administration and service occupations</v>
      </c>
      <c r="AI70" s="18">
        <f t="shared" si="160"/>
        <v>6.152655201094789</v>
      </c>
      <c r="AJ70" s="18">
        <f t="shared" si="160"/>
        <v>7.5696874864745345</v>
      </c>
      <c r="AK70" s="18">
        <f t="shared" si="160"/>
        <v>7.9246943993845091</v>
      </c>
      <c r="AL70" s="18">
        <f t="shared" si="160"/>
        <v>8.2125250311954208</v>
      </c>
      <c r="AM70" s="18">
        <f t="shared" si="160"/>
        <v>9.9493372503185551</v>
      </c>
      <c r="AO70" s="68">
        <f t="shared" si="117"/>
        <v>16.252577688836006</v>
      </c>
      <c r="AP70" s="69">
        <f t="shared" si="118"/>
        <v>67.953226402368173</v>
      </c>
      <c r="AQ70" s="69">
        <f t="shared" si="119"/>
        <v>84.205804091204186</v>
      </c>
      <c r="AS70" t="str">
        <f t="shared" ref="AS70" si="169">W70</f>
        <v>92 Elementary administration and service occupations</v>
      </c>
      <c r="AT70" s="18">
        <f t="shared" si="161"/>
        <v>5.6289593928475137</v>
      </c>
      <c r="AU70" s="18">
        <f t="shared" si="161"/>
        <v>6.1290848292318909</v>
      </c>
      <c r="AV70" s="18">
        <f t="shared" si="161"/>
        <v>6.7106137798629266</v>
      </c>
      <c r="AW70" s="18">
        <f t="shared" si="161"/>
        <v>6.6708619976058054</v>
      </c>
      <c r="AX70" s="18">
        <f t="shared" si="161"/>
        <v>8.0845353244444826</v>
      </c>
      <c r="AZ70" s="68">
        <f t="shared" si="121"/>
        <v>17.903349985712801</v>
      </c>
      <c r="BA70" s="69">
        <f t="shared" si="122"/>
        <v>65.366402880489687</v>
      </c>
      <c r="BB70" s="69">
        <f t="shared" si="123"/>
        <v>83.269752866202467</v>
      </c>
      <c r="BD70" t="str">
        <f t="shared" ref="BD70" si="170">AH70</f>
        <v>92 Elementary administration and service occupations</v>
      </c>
      <c r="BE70" s="18">
        <f t="shared" si="162"/>
        <v>9.7833750075600463</v>
      </c>
      <c r="BF70" s="18">
        <f t="shared" si="162"/>
        <v>10.205416682528453</v>
      </c>
      <c r="BG70" s="18">
        <f t="shared" si="162"/>
        <v>9.6395496739789905</v>
      </c>
      <c r="BH70" s="18">
        <f t="shared" si="162"/>
        <v>8.8216042462655437</v>
      </c>
      <c r="BI70" s="18">
        <f t="shared" si="162"/>
        <v>9.5939226259414916</v>
      </c>
      <c r="BK70" s="68">
        <f t="shared" si="125"/>
        <v>-30.850186072085766</v>
      </c>
      <c r="BL70" s="69">
        <f t="shared" si="126"/>
        <v>38.740333963632949</v>
      </c>
      <c r="BM70" s="69">
        <f t="shared" si="127"/>
        <v>7.8901478915471808</v>
      </c>
      <c r="BO70" t="str">
        <f t="shared" ref="BO70" si="171">AS70</f>
        <v>92 Elementary administration and service occupations</v>
      </c>
      <c r="BP70" s="18">
        <f t="shared" si="163"/>
        <v>15.287783212908309</v>
      </c>
      <c r="BQ70" s="18">
        <f t="shared" si="163"/>
        <v>16.395570515688465</v>
      </c>
      <c r="BR70" s="18">
        <f t="shared" si="163"/>
        <v>16.369735706516657</v>
      </c>
      <c r="BS70" s="18">
        <f t="shared" si="163"/>
        <v>16.380584587435333</v>
      </c>
      <c r="BT70" s="18">
        <f t="shared" si="163"/>
        <v>17.721154634484368</v>
      </c>
      <c r="BV70" s="68">
        <f t="shared" si="129"/>
        <v>-29.403159260714133</v>
      </c>
      <c r="BW70" s="69">
        <f t="shared" si="130"/>
        <v>37.339032138710451</v>
      </c>
      <c r="BX70" s="69">
        <f t="shared" si="131"/>
        <v>7.935872877996319</v>
      </c>
      <c r="BZ70" t="str">
        <f t="shared" ref="BZ70" si="172">BD70</f>
        <v>92 Elementary administration and service occupations</v>
      </c>
      <c r="CA70" s="18">
        <f t="shared" si="164"/>
        <v>20.260818831483942</v>
      </c>
      <c r="CB70" s="18">
        <f t="shared" si="164"/>
        <v>21.393073947713116</v>
      </c>
      <c r="CC70" s="18">
        <f t="shared" si="164"/>
        <v>21.67258539427127</v>
      </c>
      <c r="CD70" s="18">
        <f t="shared" si="164"/>
        <v>20.911213605516213</v>
      </c>
      <c r="CE70" s="18">
        <f t="shared" si="164"/>
        <v>20.678113792403551</v>
      </c>
      <c r="CG70" s="68">
        <f t="shared" si="133"/>
        <v>-48.020062166307078</v>
      </c>
      <c r="CH70" s="69">
        <f t="shared" si="134"/>
        <v>27.353929492925683</v>
      </c>
      <c r="CI70" s="69">
        <f t="shared" si="135"/>
        <v>-20.666132673381391</v>
      </c>
      <c r="CK70" t="str">
        <f t="shared" ref="CK70" si="173">BO70</f>
        <v>92 Elementary administration and service occupations</v>
      </c>
      <c r="CL70" s="18">
        <f t="shared" si="165"/>
        <v>28.964006136220977</v>
      </c>
      <c r="CM70" s="18">
        <f t="shared" si="165"/>
        <v>26.525262467455995</v>
      </c>
      <c r="CN70" s="18">
        <f t="shared" si="165"/>
        <v>25.582200732691646</v>
      </c>
      <c r="CO70" s="18">
        <f t="shared" si="165"/>
        <v>19.135446015610533</v>
      </c>
      <c r="CP70" s="18">
        <f t="shared" si="165"/>
        <v>14.344208575575818</v>
      </c>
      <c r="CR70" s="68">
        <f t="shared" si="137"/>
        <v>-76.506865792349416</v>
      </c>
      <c r="CS70" s="69">
        <f t="shared" si="138"/>
        <v>13.437784132816589</v>
      </c>
      <c r="CT70" s="69">
        <f t="shared" si="139"/>
        <v>-63.06908165953282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104.99603681332073</v>
      </c>
      <c r="I72" s="67">
        <f>IF(D35&gt;0,I35/D35*100,0)</f>
        <v>75.06981921544434</v>
      </c>
      <c r="J72" s="67">
        <f t="shared" ref="J72" si="175">IF(D35&gt;0,(J35/D35)*100,0)</f>
        <v>180.06585602876507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104.69869928133784</v>
      </c>
      <c r="T72" s="67">
        <f t="shared" ref="T72" si="177">IF(O35&gt;0,T35/O35*100,0)</f>
        <v>77.600115833258698</v>
      </c>
      <c r="U72" s="67">
        <f t="shared" ref="U72" si="178">IF(O35&gt;0,(U35/O35)*100,0)</f>
        <v>182.29881511459652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-9.388692496413265</v>
      </c>
      <c r="AE72" s="67">
        <f t="shared" ref="AE72" si="180">IF(Z35&gt;0,AE35/Z35*100,0)</f>
        <v>51.888272908871748</v>
      </c>
      <c r="AF72" s="67">
        <f t="shared" ref="AF72" si="181">IF(Z35&gt;0,(AF35/Z35)*100,0)</f>
        <v>42.499580412458485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-7.4042694356114689</v>
      </c>
      <c r="AP72" s="67">
        <f t="shared" ref="AP72" si="183">IF(AK35&gt;0,AP35/AK35*100,0)</f>
        <v>50.842181104447434</v>
      </c>
      <c r="AQ72" s="67">
        <f t="shared" ref="AQ72" si="184">IF(AK35&gt;0,(AQ35/AK35)*100,0)</f>
        <v>43.437911668835966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-2.1336646629728016</v>
      </c>
      <c r="BA72" s="67">
        <f t="shared" ref="BA72" si="186">IF(AV35&gt;0,BA35/AV35*100,0)</f>
        <v>53.020944152332447</v>
      </c>
      <c r="BB72" s="67">
        <f t="shared" ref="BB72" si="187">IF(AV35&gt;0,(BB35/AV35)*100,0)</f>
        <v>50.887279489359649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-30.521321435076725</v>
      </c>
      <c r="BL72" s="67">
        <f t="shared" ref="BL72" si="189">IF(BG35&gt;0,BL35/BG35*100,0)</f>
        <v>35.809609913618942</v>
      </c>
      <c r="BM72" s="67">
        <f t="shared" ref="BM72" si="190">IF(BG35&gt;0,(BM35/BG35)*100,0)</f>
        <v>5.2882884785422197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-34.78688897797187</v>
      </c>
      <c r="BW72" s="67">
        <f t="shared" ref="BW72" si="192">IF(BR35&gt;0,BW35/BR35*100,0)</f>
        <v>33.706537123497824</v>
      </c>
      <c r="BX72" s="67">
        <f t="shared" ref="BX72" si="193">IF(BR35&gt;0,(BX35/BR35)*100,0)</f>
        <v>-1.080351854474042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-45.520193340677181</v>
      </c>
      <c r="CH72" s="67">
        <f t="shared" ref="CH72" si="195">IF(CC35&gt;0,CH35/CC35*100,0)</f>
        <v>27.268387725565262</v>
      </c>
      <c r="CI72" s="67">
        <f t="shared" ref="CI72" si="196">IF(CC35&gt;0,(CI35/CC35)*100,0)</f>
        <v>-18.25180561511192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-58.101133849689859</v>
      </c>
      <c r="CS72" s="67">
        <f t="shared" ref="CS72" si="198">IF(CN35&gt;0,CS35/CN35*100,0)</f>
        <v>20.833266847856933</v>
      </c>
      <c r="CT72" s="67">
        <f t="shared" ref="CT72" si="199">IF(CN35&gt;0,(CT35/CN35)*100,0)</f>
        <v>-37.267867001832919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London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London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London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London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London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London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London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London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London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9.924707246733</v>
      </c>
      <c r="C82" s="18">
        <f t="shared" si="210"/>
        <v>3.2923057959070023</v>
      </c>
      <c r="D82" s="18">
        <f t="shared" si="210"/>
        <v>5.3251446610707465</v>
      </c>
      <c r="E82" s="18">
        <f t="shared" si="210"/>
        <v>4.7724821217884683</v>
      </c>
      <c r="F82" s="18">
        <f t="shared" ref="F82:F107" si="211">IF(AND(F$6-C$6 &lt;&gt; 0,C8&lt;&gt;0,F8&lt;&gt;0),(EXP(LN(F8/C8)/(F$6-C$6))-1)*100,0)</f>
        <v>4.8515943923340021</v>
      </c>
      <c r="H82" s="18">
        <f t="shared" ref="H82:H107" si="212">IF($F$6-$D$6 &lt;&gt; 0,(EXP(LN(1+(H45/100))/($F$6-$D$6))-1)*100,0)</f>
        <v>4.9563799996751756</v>
      </c>
      <c r="I82" s="18">
        <f t="shared" ref="I82:I107" si="213">IF(D8&gt;0,((1+(I8/D8))^(1/($F$6-$D$6))-1)*100,0)</f>
        <v>4.0308633269594774</v>
      </c>
      <c r="J82" s="18">
        <f t="shared" ref="J82:J107" si="214">IF($F$6-$D$6 &lt;&gt; 0,(EXP(LN(1+(J45/100))/($F$6-$D$6))-1)*100,0)</f>
        <v>7.2940741183123992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9.4973436875010577</v>
      </c>
      <c r="N82" s="18">
        <f t="shared" si="215"/>
        <v>9.4807343799029553</v>
      </c>
      <c r="O82" s="18">
        <f t="shared" si="215"/>
        <v>4.2389070058501011</v>
      </c>
      <c r="P82" s="18">
        <f t="shared" si="215"/>
        <v>4.4395327926793238</v>
      </c>
      <c r="Q82" s="18">
        <f t="shared" ref="Q82:Q107" si="216">IF(AND(Q$6-N$6 &lt;&gt; 0,N8&lt;&gt;0,Q8&lt;&gt;0),(EXP(LN(Q8/N8)/(Q$6-N$6))-1)*100,0)</f>
        <v>4.6847714894643122</v>
      </c>
      <c r="S82" s="18">
        <f t="shared" ref="S82:S107" si="217">IF($F$6-$D$6 &lt;&gt; 0,(EXP(LN(1+(S45/100))/($F$6-$D$6))-1)*100,0)</f>
        <v>4.3726146627302676</v>
      </c>
      <c r="T82" s="18">
        <f t="shared" ref="T82:T107" si="218">IF(O8&gt;0,((1+(T8/O8))^(1/($F$6-$D$6))-1)*100,0)</f>
        <v>3.8165860836204324</v>
      </c>
      <c r="U82" s="18">
        <f t="shared" ref="U82:U107" si="219">IF($F$6-$D$6 &lt;&gt; 0,(EXP(LN(1+(U45/100))/($F$6-$D$6))-1)*100,0)</f>
        <v>6.7237185403318689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4.0225235926616421</v>
      </c>
      <c r="Y82" s="18">
        <f t="shared" si="220"/>
        <v>0.49928561275978112</v>
      </c>
      <c r="Z82" s="18">
        <f t="shared" si="220"/>
        <v>-3.0731863199291887</v>
      </c>
      <c r="AA82" s="18">
        <f t="shared" si="220"/>
        <v>-0.96358591705142382</v>
      </c>
      <c r="AB82" s="18">
        <f t="shared" ref="AB82:AB107" si="221">IF(AND(AB$6-Y$6 &lt;&gt; 0,Y8&lt;&gt;0,AB8&lt;&gt;0),(EXP(LN(AB8/Y8)/(AB$6-Y$6))-1)*100,0)</f>
        <v>-1.5375284812557455</v>
      </c>
      <c r="AD82" s="18">
        <f t="shared" ref="AD82:AD107" si="222">IF($F$6-$D$6 &lt;&gt; 0,(EXP(LN(1+(AD45/100))/($F$6-$D$6))-1)*100,0)</f>
        <v>-1.6718390075764478</v>
      </c>
      <c r="AE82" s="18">
        <f t="shared" ref="AE82:AE107" si="223">IF(Z8&gt;0,((1+(AE8/Z8))^(1/($F$6-$D$6))-1)*100,0)</f>
        <v>2.6854150680877709</v>
      </c>
      <c r="AF82" s="18">
        <f t="shared" ref="AF82:AF107" si="224">IF($F$6-$D$6 &lt;&gt; 0,(EXP(LN(1+(AF45/100))/($F$6-$D$6))-1)*100,0)</f>
        <v>1.5775989391360046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2.4557600464569562</v>
      </c>
      <c r="AJ82" s="18">
        <f t="shared" si="225"/>
        <v>5.7985355736005051</v>
      </c>
      <c r="AK82" s="18">
        <f t="shared" si="225"/>
        <v>-3.8764625375221962</v>
      </c>
      <c r="AL82" s="18">
        <f t="shared" si="225"/>
        <v>-0.72593850643847269</v>
      </c>
      <c r="AM82" s="18">
        <f t="shared" ref="AM82:AM107" si="226">IF(AND(AM$6-AJ$6 &lt;&gt; 0,AJ8&lt;&gt;0,AM8&lt;&gt;0),(EXP(LN(AM8/AJ8)/(AM$6-AJ$6))-1)*100,0)</f>
        <v>-1.3296559282495957</v>
      </c>
      <c r="AO82" s="18">
        <f t="shared" ref="AO82:AO107" si="227">IF($F$6-$D$6 &lt;&gt; 0,(EXP(LN(1+(AO45/100))/($F$6-$D$6))-1)*100,0)</f>
        <v>-1.7874226088872014</v>
      </c>
      <c r="AP82" s="18">
        <f t="shared" ref="AP82:AP107" si="228">IF(AK8&gt;0,((1+(AP8/AK8))^(1/($F$6-$D$6))-1)*100,0)</f>
        <v>2.4198084075713444</v>
      </c>
      <c r="AQ82" s="18">
        <f t="shared" ref="AQ82:AQ107" si="229">IF($F$6-$D$6 &lt;&gt; 0,(EXP(LN(1+(AQ45/100))/($F$6-$D$6))-1)*100,0)</f>
        <v>1.1911256078408705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2.9566524759988111</v>
      </c>
      <c r="AU82" s="18">
        <f t="shared" si="230"/>
        <v>4.2999987347882129</v>
      </c>
      <c r="AV82" s="18">
        <f t="shared" si="230"/>
        <v>-4.0599737740106061</v>
      </c>
      <c r="AW82" s="18">
        <f t="shared" si="230"/>
        <v>-1.0573346874768519</v>
      </c>
      <c r="AX82" s="18">
        <f t="shared" ref="AX82:AX107" si="231">IF(AND(AX$6-AU$6 &lt;&gt; 0,AU8&lt;&gt;0,AX8&lt;&gt;0),(EXP(LN(AX8/AU8)/(AX$6-AU$6))-1)*100,0)</f>
        <v>-1.6821280271469563</v>
      </c>
      <c r="AZ82" s="18">
        <f t="shared" ref="AZ82:AZ107" si="232">IF($F$6-$D$6 &lt;&gt; 0,(EXP(LN(1+(AZ45/100))/($F$6-$D$6))-1)*100,0)</f>
        <v>-2.0685132657961014</v>
      </c>
      <c r="BA82" s="18">
        <f t="shared" ref="BA82:BA107" si="233">IF(AV8&gt;0,((1+(BA8/AV8))^(1/($F$6-$D$6))-1)*100,0)</f>
        <v>2.4428023586448022</v>
      </c>
      <c r="BB82" s="18">
        <f t="shared" ref="BB82:BB107" si="234">IF($F$6-$D$6 &lt;&gt; 0,(EXP(LN(1+(BB45/100))/($F$6-$D$6))-1)*100,0)</f>
        <v>1.0353806657350084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1.0695229987823129</v>
      </c>
      <c r="BF82" s="18">
        <f t="shared" si="235"/>
        <v>3.547805021359296</v>
      </c>
      <c r="BG82" s="18">
        <f t="shared" si="235"/>
        <v>-6.5696051656591763</v>
      </c>
      <c r="BH82" s="18">
        <f t="shared" si="235"/>
        <v>-3.3321262305772703</v>
      </c>
      <c r="BI82" s="18">
        <f t="shared" ref="BI82:BI107" si="236">IF(AND(BI$6-BF$6 &lt;&gt; 0,BF8&lt;&gt;0,BI8&lt;&gt;0),(EXP(LN(BI8/BF8)/(BI$6-BF$6))-1)*100,0)</f>
        <v>-3.9438407650901786</v>
      </c>
      <c r="BK82" s="18">
        <f t="shared" ref="BK82:BK107" si="237">IF($F$6-$D$6 &lt;&gt; 0,(EXP(LN(1+(BK45/100))/($F$6-$D$6))-1)*100,0)</f>
        <v>-4.4235624440785104</v>
      </c>
      <c r="BL82" s="18">
        <f t="shared" ref="BL82:BL107" si="238">IF(BG8&gt;0,((1+(BL8/BG8))^(1/($F$6-$D$6))-1)*100,0)</f>
        <v>1.6474701419096238</v>
      </c>
      <c r="BM82" s="18">
        <f t="shared" ref="BM82:BM107" si="239">IF($F$6-$D$6 &lt;&gt; 0,(EXP(LN(1+(BM45/100))/($F$6-$D$6))-1)*100,0)</f>
        <v>-1.600395742675631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3.6519479047573356</v>
      </c>
      <c r="BQ82" s="18">
        <f t="shared" si="240"/>
        <v>-19.743150298436028</v>
      </c>
      <c r="BR82" s="18">
        <f t="shared" si="240"/>
        <v>-5.2343680834192163</v>
      </c>
      <c r="BS82" s="18">
        <f t="shared" si="240"/>
        <v>-7.2237072910115714</v>
      </c>
      <c r="BT82" s="18">
        <f t="shared" ref="BT82:BT107" si="241">IF(AND(BT$6-BQ$6 &lt;&gt; 0,BQ8&lt;&gt;0,BT8&lt;&gt;0),(EXP(LN(BT8/BQ8)/(BT$6-BQ$6))-1)*100,0)</f>
        <v>-7.4488838970379279</v>
      </c>
      <c r="BV82" s="18">
        <f t="shared" ref="BV82:BV107" si="242">IF($F$6-$D$6 &lt;&gt; 0,(EXP(LN(1+(BV45/100))/($F$6-$D$6))-1)*100,0)</f>
        <v>-6.5652781183279103</v>
      </c>
      <c r="BW82" s="18">
        <f t="shared" ref="BW82:BW107" si="243">IF(BR8&gt;0,((1+(BW8/BR8))^(1/($F$6-$D$6))-1)*100,0)</f>
        <v>1.4814128072564658</v>
      </c>
      <c r="BX82" s="18">
        <f t="shared" ref="BX82:BX107" si="244">IF($F$6-$D$6 &lt;&gt; 0,(EXP(LN(1+(BX45/100))/($F$6-$D$6))-1)*100,0)</f>
        <v>-3.2638506677617807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2.0001650320976117</v>
      </c>
      <c r="CB82" s="18">
        <f t="shared" si="245"/>
        <v>-2.3633853870090316</v>
      </c>
      <c r="CC82" s="18">
        <f t="shared" si="245"/>
        <v>-3.3202831041945213</v>
      </c>
      <c r="CD82" s="18">
        <f t="shared" si="245"/>
        <v>-5.0024834505173033</v>
      </c>
      <c r="CE82" s="18">
        <f t="shared" ref="CE82:CE107" si="246">IF(AND(CE$6-CB$6 &lt;&gt; 0,CB8&lt;&gt;0,CE8&lt;&gt;0),(EXP(LN(CE8/CB8)/(CE$6-CB$6))-1)*100,0)</f>
        <v>-4.3162351322979404</v>
      </c>
      <c r="CG82" s="18">
        <f t="shared" ref="CG82:CG107" si="247">IF($F$6-$D$6 &lt;&gt; 0,(EXP(LN(1+(CG45/100))/($F$6-$D$6))-1)*100,0)</f>
        <v>-4.4450276123052301</v>
      </c>
      <c r="CH82" s="18">
        <f t="shared" ref="CH82:CH107" si="248">IF(CC8&gt;0,((1+(CH8/CC8))^(1/($F$6-$D$6))-1)*100,0)</f>
        <v>1.6500427449560595</v>
      </c>
      <c r="CI82" s="18">
        <f t="shared" ref="CI82:CI107" si="249">IF($F$6-$D$6 &lt;&gt; 0,(EXP(LN(1+(CI45/100))/($F$6-$D$6))-1)*100,0)</f>
        <v>-1.610606983691043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0.3484575969248116</v>
      </c>
      <c r="CM82" s="18">
        <f t="shared" si="250"/>
        <v>-31.409437644424699</v>
      </c>
      <c r="CN82" s="18">
        <f t="shared" si="250"/>
        <v>-3.6799565983576255</v>
      </c>
      <c r="CO82" s="18">
        <f t="shared" si="250"/>
        <v>-2.8194418385664721</v>
      </c>
      <c r="CP82" s="18">
        <f t="shared" ref="CP82:CP107" si="251">IF(AND(CP$6-CM$6 &lt;&gt; 0,CM8&lt;&gt;0,CP8&lt;&gt;0),(EXP(LN(CP8/CM8)/(CP$6-CM$6))-1)*100,0)</f>
        <v>-5.1766924018370126</v>
      </c>
      <c r="CR82" s="18">
        <f t="shared" ref="CR82:CR107" si="252">IF($F$6-$D$6 &lt;&gt; 0,(EXP(LN(1+(CR45/100))/($F$6-$D$6))-1)*100,0)</f>
        <v>-3.1071309135804137</v>
      </c>
      <c r="CS82" s="18">
        <f t="shared" ref="CS82:CS107" si="253">IF(CN8&gt;0,((1+(CS8/CN8))^(1/($F$6-$D$6))-1)*100,0)</f>
        <v>1.4092578718243098</v>
      </c>
      <c r="CT82" s="18">
        <f t="shared" ref="CT82:CT107" si="254">IF($F$6-$D$6 &lt;&gt; 0,(EXP(LN(1+(CT45/100))/($F$6-$D$6))-1)*100,0)</f>
        <v>-1.0280385878572607</v>
      </c>
    </row>
    <row r="83" spans="1:98" x14ac:dyDescent="0.2">
      <c r="A83" t="str">
        <f t="shared" si="209"/>
        <v>12 Other managers and proprietors</v>
      </c>
      <c r="B83" s="18">
        <f t="shared" si="210"/>
        <v>8.07895922887203</v>
      </c>
      <c r="C83" s="18">
        <f t="shared" si="210"/>
        <v>-0.8366589703600158</v>
      </c>
      <c r="D83" s="18">
        <f t="shared" si="210"/>
        <v>9.4436650859244011</v>
      </c>
      <c r="E83" s="18">
        <f t="shared" si="210"/>
        <v>5.9853930737743477</v>
      </c>
      <c r="F83" s="18">
        <f t="shared" si="211"/>
        <v>6.609959305775126</v>
      </c>
      <c r="H83" s="18">
        <f t="shared" si="212"/>
        <v>7.1258348235920144</v>
      </c>
      <c r="I83" s="18">
        <f t="shared" si="213"/>
        <v>5.1048192903202283</v>
      </c>
      <c r="J83" s="18">
        <f t="shared" si="214"/>
        <v>9.5318564034021946</v>
      </c>
      <c r="L83" t="str">
        <f t="shared" ref="L83:L106" si="255">A83</f>
        <v>12 Other managers and proprietors</v>
      </c>
      <c r="M83" s="18">
        <f t="shared" si="215"/>
        <v>7.1725528205364819</v>
      </c>
      <c r="N83" s="18">
        <f t="shared" si="215"/>
        <v>8.1502910730299796</v>
      </c>
      <c r="O83" s="18">
        <f t="shared" si="215"/>
        <v>7.2635774418509325</v>
      </c>
      <c r="P83" s="18">
        <f t="shared" si="215"/>
        <v>5.0170099976966531</v>
      </c>
      <c r="Q83" s="18">
        <f t="shared" si="216"/>
        <v>5.9083856406601631</v>
      </c>
      <c r="S83" s="18">
        <f t="shared" si="217"/>
        <v>5.7605884400466767</v>
      </c>
      <c r="T83" s="18">
        <f t="shared" si="218"/>
        <v>4.5752121930247247</v>
      </c>
      <c r="U83" s="18">
        <f t="shared" si="219"/>
        <v>8.2253518162884518</v>
      </c>
      <c r="W83" t="str">
        <f t="shared" ref="W83:W106" si="256">A83</f>
        <v>12 Other managers and proprietors</v>
      </c>
      <c r="X83" s="18">
        <f t="shared" si="220"/>
        <v>1.432385304366246</v>
      </c>
      <c r="Y83" s="18">
        <f t="shared" si="220"/>
        <v>1.8326992934229125</v>
      </c>
      <c r="Z83" s="18">
        <f t="shared" si="220"/>
        <v>0.41411354952032298</v>
      </c>
      <c r="AA83" s="18">
        <f t="shared" si="220"/>
        <v>-0.11552744709671936</v>
      </c>
      <c r="AB83" s="18">
        <f t="shared" si="221"/>
        <v>0.17054887881484682</v>
      </c>
      <c r="AD83" s="18">
        <f t="shared" si="222"/>
        <v>6.0708418858723689E-2</v>
      </c>
      <c r="AE83" s="18">
        <f t="shared" si="223"/>
        <v>3.3391050898654351</v>
      </c>
      <c r="AF83" s="18">
        <f t="shared" si="224"/>
        <v>3.3774987798288247</v>
      </c>
      <c r="AH83" t="str">
        <f t="shared" ref="AH83:AH106" si="257">L83</f>
        <v>12 Other managers and proprietors</v>
      </c>
      <c r="AI83" s="18">
        <f t="shared" si="225"/>
        <v>2.2220359861840899</v>
      </c>
      <c r="AJ83" s="18">
        <f t="shared" si="225"/>
        <v>5.8039862474326576</v>
      </c>
      <c r="AK83" s="18">
        <f t="shared" si="225"/>
        <v>-1.4406753622829949</v>
      </c>
      <c r="AL83" s="18">
        <f t="shared" si="225"/>
        <v>-0.1971044066387373</v>
      </c>
      <c r="AM83" s="18">
        <f t="shared" si="226"/>
        <v>-0.22393373090312529</v>
      </c>
      <c r="AO83" s="18">
        <f t="shared" si="227"/>
        <v>-0.61336176873992843</v>
      </c>
      <c r="AP83" s="18">
        <f t="shared" si="228"/>
        <v>3.1066768455229044</v>
      </c>
      <c r="AQ83" s="18">
        <f t="shared" si="229"/>
        <v>2.7133894944531445</v>
      </c>
      <c r="AS83" t="str">
        <f t="shared" ref="AS83:AS106" si="258">W83</f>
        <v>12 Other managers and proprietors</v>
      </c>
      <c r="AT83" s="18">
        <f t="shared" si="230"/>
        <v>1.5966122423455076</v>
      </c>
      <c r="AU83" s="18">
        <f t="shared" si="230"/>
        <v>3.7722040222891717</v>
      </c>
      <c r="AV83" s="18">
        <f t="shared" si="230"/>
        <v>0.32608832775129493</v>
      </c>
      <c r="AW83" s="18">
        <f t="shared" si="230"/>
        <v>-0.49221135142653027</v>
      </c>
      <c r="AX83" s="18">
        <f t="shared" si="231"/>
        <v>2.4772976839626537E-2</v>
      </c>
      <c r="AZ83" s="18">
        <f t="shared" si="232"/>
        <v>-0.22018909059993153</v>
      </c>
      <c r="BA83" s="18">
        <f t="shared" si="233"/>
        <v>3.2308143599716566</v>
      </c>
      <c r="BB83" s="18">
        <f t="shared" si="234"/>
        <v>3.0905624123340081</v>
      </c>
      <c r="BD83" t="str">
        <f t="shared" ref="BD83:BD106" si="259">AH83</f>
        <v>12 Other managers and proprietors</v>
      </c>
      <c r="BE83" s="18">
        <f t="shared" si="235"/>
        <v>-2.3525305758181236</v>
      </c>
      <c r="BF83" s="18">
        <f t="shared" si="235"/>
        <v>1.9058400410287391</v>
      </c>
      <c r="BG83" s="18">
        <f t="shared" si="235"/>
        <v>-4.7103302301338079</v>
      </c>
      <c r="BH83" s="18">
        <f t="shared" si="235"/>
        <v>-3.6928997589106727</v>
      </c>
      <c r="BI83" s="18">
        <f t="shared" si="236"/>
        <v>-3.6724081829930921</v>
      </c>
      <c r="BK83" s="18">
        <f t="shared" si="237"/>
        <v>-4.033244595387842</v>
      </c>
      <c r="BL83" s="18">
        <f t="shared" si="238"/>
        <v>1.8593357782090258</v>
      </c>
      <c r="BM83" s="18">
        <f t="shared" si="239"/>
        <v>-1.0191033396927063</v>
      </c>
      <c r="BO83" t="str">
        <f t="shared" ref="BO83:BO106" si="260">AS83</f>
        <v>12 Other managers and proprietors</v>
      </c>
      <c r="BP83" s="18">
        <f t="shared" si="240"/>
        <v>1.9008143889052143</v>
      </c>
      <c r="BQ83" s="18">
        <f t="shared" si="240"/>
        <v>-20.256680837684737</v>
      </c>
      <c r="BR83" s="18">
        <f t="shared" si="240"/>
        <v>-1.2793773643142159</v>
      </c>
      <c r="BS83" s="18">
        <f t="shared" si="240"/>
        <v>-5.2314783273907484</v>
      </c>
      <c r="BT83" s="18">
        <f t="shared" si="241"/>
        <v>-5.0437785035265854</v>
      </c>
      <c r="BV83" s="18">
        <f t="shared" si="242"/>
        <v>-3.932011093398502</v>
      </c>
      <c r="BW83" s="18">
        <f t="shared" si="243"/>
        <v>2.083012392306105</v>
      </c>
      <c r="BX83" s="18">
        <f t="shared" si="244"/>
        <v>-0.62482936470987793</v>
      </c>
      <c r="BZ83" t="str">
        <f t="shared" ref="BZ83:BZ106" si="261">BD83</f>
        <v>12 Other managers and proprietors</v>
      </c>
      <c r="CA83" s="18">
        <f t="shared" si="245"/>
        <v>0.19481363099449478</v>
      </c>
      <c r="CB83" s="18">
        <f t="shared" si="245"/>
        <v>-10.084781738812588</v>
      </c>
      <c r="CC83" s="18">
        <f t="shared" si="245"/>
        <v>-1.7665347901192785</v>
      </c>
      <c r="CD83" s="18">
        <f t="shared" si="245"/>
        <v>-5.793437468153062</v>
      </c>
      <c r="CE83" s="18">
        <f t="shared" si="246"/>
        <v>-4.8308082369596717</v>
      </c>
      <c r="CG83" s="18">
        <f t="shared" si="247"/>
        <v>-4.4698206929061453</v>
      </c>
      <c r="CH83" s="18">
        <f t="shared" si="248"/>
        <v>1.8096093996698981</v>
      </c>
      <c r="CI83" s="18">
        <f t="shared" si="249"/>
        <v>-1.3763348748555004</v>
      </c>
      <c r="CK83" t="str">
        <f t="shared" ref="CK83:CK106" si="262">BO83</f>
        <v>12 Other managers and proprietors</v>
      </c>
      <c r="CL83" s="18">
        <f t="shared" si="250"/>
        <v>-3.4499034480251711</v>
      </c>
      <c r="CM83" s="18">
        <f t="shared" si="250"/>
        <v>-34.921310631879209</v>
      </c>
      <c r="CN83" s="18">
        <f t="shared" si="250"/>
        <v>-2.4329536140982877</v>
      </c>
      <c r="CO83" s="18">
        <f t="shared" si="250"/>
        <v>-6.3648229675012935</v>
      </c>
      <c r="CP83" s="18">
        <f t="shared" si="251"/>
        <v>-7.2857351212865957</v>
      </c>
      <c r="CR83" s="18">
        <f t="shared" si="252"/>
        <v>-5.0721284652940568</v>
      </c>
      <c r="CS83" s="18">
        <f t="shared" si="253"/>
        <v>1.4598526688002877</v>
      </c>
      <c r="CT83" s="18">
        <f t="shared" si="254"/>
        <v>-2.3416273416808631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8.002483673124928</v>
      </c>
      <c r="C84" s="18">
        <f t="shared" si="210"/>
        <v>4.5196658288380487</v>
      </c>
      <c r="D84" s="18">
        <f t="shared" si="210"/>
        <v>8.8763267889373054</v>
      </c>
      <c r="E84" s="18">
        <f t="shared" si="210"/>
        <v>3.6593693666166827</v>
      </c>
      <c r="F84" s="18">
        <f t="shared" si="211"/>
        <v>5.316625123127694</v>
      </c>
      <c r="H84" s="18">
        <f t="shared" si="212"/>
        <v>5.3699712957422596</v>
      </c>
      <c r="I84" s="18">
        <f t="shared" si="213"/>
        <v>3.4148513225506827</v>
      </c>
      <c r="J84" s="18">
        <f t="shared" si="214"/>
        <v>7.2224915789594668</v>
      </c>
      <c r="L84" t="str">
        <f t="shared" si="255"/>
        <v>21 Science, research, engineering and technology professionals</v>
      </c>
      <c r="M84" s="18">
        <f t="shared" si="215"/>
        <v>9.6654074199766136</v>
      </c>
      <c r="N84" s="18">
        <f t="shared" si="215"/>
        <v>9.7442619906392913</v>
      </c>
      <c r="O84" s="18">
        <f t="shared" si="215"/>
        <v>10.501987165777592</v>
      </c>
      <c r="P84" s="18">
        <f t="shared" si="215"/>
        <v>4.3086343240634539</v>
      </c>
      <c r="Q84" s="18">
        <f t="shared" si="216"/>
        <v>6.5435537441814517</v>
      </c>
      <c r="S84" s="18">
        <f t="shared" si="217"/>
        <v>6.3335228231691465</v>
      </c>
      <c r="T84" s="18">
        <f t="shared" si="218"/>
        <v>3.7743318085363242</v>
      </c>
      <c r="U84" s="18">
        <f t="shared" si="219"/>
        <v>8.1866401751788942</v>
      </c>
      <c r="W84" t="str">
        <f t="shared" si="256"/>
        <v>21 Science, research, engineering and technology professionals</v>
      </c>
      <c r="X84" s="18">
        <f t="shared" si="220"/>
        <v>2.2005643134482611</v>
      </c>
      <c r="Y84" s="18">
        <f t="shared" si="220"/>
        <v>3.0712692049133183</v>
      </c>
      <c r="Z84" s="18">
        <f t="shared" si="220"/>
        <v>1.9026373579106082</v>
      </c>
      <c r="AA84" s="18">
        <f t="shared" si="220"/>
        <v>-1.7659651719153846</v>
      </c>
      <c r="AB84" s="18">
        <f t="shared" si="221"/>
        <v>-0.33497372364091893</v>
      </c>
      <c r="AD84" s="18">
        <f t="shared" si="222"/>
        <v>-0.55801235932643189</v>
      </c>
      <c r="AE84" s="18">
        <f t="shared" si="223"/>
        <v>2.4096481187400931</v>
      </c>
      <c r="AF84" s="18">
        <f t="shared" si="224"/>
        <v>2.014575391804363</v>
      </c>
      <c r="AH84" t="str">
        <f t="shared" si="257"/>
        <v>21 Science, research, engineering and technology professionals</v>
      </c>
      <c r="AI84" s="18">
        <f t="shared" si="225"/>
        <v>2.6015490282739417</v>
      </c>
      <c r="AJ84" s="18">
        <f t="shared" si="225"/>
        <v>9.1074007688958893</v>
      </c>
      <c r="AK84" s="18">
        <f t="shared" si="225"/>
        <v>3.0651049211313675</v>
      </c>
      <c r="AL84" s="18">
        <f t="shared" si="225"/>
        <v>-0.68089965107202</v>
      </c>
      <c r="AM84" s="18">
        <f t="shared" si="226"/>
        <v>1.0668579632830522</v>
      </c>
      <c r="AO84" s="18">
        <f t="shared" si="227"/>
        <v>0.55239082220248648</v>
      </c>
      <c r="AP84" s="18">
        <f t="shared" si="228"/>
        <v>2.5321543231195287</v>
      </c>
      <c r="AQ84" s="18">
        <f t="shared" si="229"/>
        <v>2.9260303374325947</v>
      </c>
      <c r="AS84" t="str">
        <f t="shared" si="258"/>
        <v>21 Science, research, engineering and technology professionals</v>
      </c>
      <c r="AT84" s="18">
        <f t="shared" si="230"/>
        <v>2.3695677848290408</v>
      </c>
      <c r="AU84" s="18">
        <f t="shared" si="230"/>
        <v>5.250974137065878</v>
      </c>
      <c r="AV84" s="18">
        <f t="shared" si="230"/>
        <v>0.67731836870361661</v>
      </c>
      <c r="AW84" s="18">
        <f t="shared" si="230"/>
        <v>-1.5538865223346243</v>
      </c>
      <c r="AX84" s="18">
        <f t="shared" si="231"/>
        <v>-0.44699363618390109</v>
      </c>
      <c r="AZ84" s="18">
        <f t="shared" si="232"/>
        <v>-0.81570058902282749</v>
      </c>
      <c r="BA84" s="18">
        <f t="shared" si="233"/>
        <v>2.2825107533569255</v>
      </c>
      <c r="BB84" s="18">
        <f t="shared" si="234"/>
        <v>1.6977463006853322</v>
      </c>
      <c r="BD84" t="str">
        <f t="shared" si="259"/>
        <v>21 Science, research, engineering and technology professionals</v>
      </c>
      <c r="BE84" s="18">
        <f t="shared" si="235"/>
        <v>-1.6882586217515594</v>
      </c>
      <c r="BF84" s="18">
        <f t="shared" si="235"/>
        <v>12.796277497880236</v>
      </c>
      <c r="BG84" s="18">
        <f t="shared" si="235"/>
        <v>-3.0389574030775912</v>
      </c>
      <c r="BH84" s="18">
        <f t="shared" si="235"/>
        <v>-4.263497479733747</v>
      </c>
      <c r="BI84" s="18">
        <f t="shared" si="236"/>
        <v>-2.8923273935588023</v>
      </c>
      <c r="BK84" s="18">
        <f t="shared" si="237"/>
        <v>-3.8570454993847592</v>
      </c>
      <c r="BL84" s="18">
        <f t="shared" si="238"/>
        <v>1.3255203395831527</v>
      </c>
      <c r="BM84" s="18">
        <f t="shared" si="239"/>
        <v>-1.7043914910912505</v>
      </c>
      <c r="BO84" t="str">
        <f t="shared" si="260"/>
        <v>21 Science, research, engineering and technology professionals</v>
      </c>
      <c r="BP84" s="18">
        <f t="shared" si="240"/>
        <v>3.4470919630160468</v>
      </c>
      <c r="BQ84" s="18">
        <f t="shared" si="240"/>
        <v>-17.535298632867622</v>
      </c>
      <c r="BR84" s="18">
        <f t="shared" si="240"/>
        <v>1.2377241428504604</v>
      </c>
      <c r="BS84" s="18">
        <f t="shared" si="240"/>
        <v>-5.0697550257647102</v>
      </c>
      <c r="BT84" s="18">
        <f t="shared" si="241"/>
        <v>-3.9905186991929686</v>
      </c>
      <c r="BV84" s="18">
        <f t="shared" si="242"/>
        <v>-3.0121812378249624</v>
      </c>
      <c r="BW84" s="18">
        <f t="shared" si="243"/>
        <v>1.6121473458324376</v>
      </c>
      <c r="BX84" s="18">
        <f t="shared" si="244"/>
        <v>-0.67663999581886181</v>
      </c>
      <c r="BZ84" t="str">
        <f t="shared" si="261"/>
        <v>21 Science, research, engineering and technology professionals</v>
      </c>
      <c r="CA84" s="18">
        <f t="shared" si="245"/>
        <v>1.6719496757858332</v>
      </c>
      <c r="CB84" s="18">
        <f t="shared" si="245"/>
        <v>-4.6907858672326501</v>
      </c>
      <c r="CC84" s="18">
        <f t="shared" si="245"/>
        <v>-0.15948269674767035</v>
      </c>
      <c r="CD84" s="18">
        <f t="shared" si="245"/>
        <v>-9.0046629765940249</v>
      </c>
      <c r="CE84" s="18">
        <f t="shared" si="246"/>
        <v>-6.0566000817572014</v>
      </c>
      <c r="CG84" s="18">
        <f t="shared" si="247"/>
        <v>-6.1469553240148915</v>
      </c>
      <c r="CH84" s="18">
        <f t="shared" si="248"/>
        <v>1.2272456030051337</v>
      </c>
      <c r="CI84" s="18">
        <f t="shared" si="249"/>
        <v>-3.4903395358460654</v>
      </c>
      <c r="CK84" t="str">
        <f t="shared" si="262"/>
        <v>21 Science, research, engineering and technology professionals</v>
      </c>
      <c r="CL84" s="18">
        <f t="shared" si="250"/>
        <v>4.8627981134358622</v>
      </c>
      <c r="CM84" s="18">
        <f t="shared" si="250"/>
        <v>-29.346587480420393</v>
      </c>
      <c r="CN84" s="18">
        <f t="shared" si="250"/>
        <v>6.0943858490486669</v>
      </c>
      <c r="CO84" s="18">
        <f t="shared" si="250"/>
        <v>-1.819835208122611</v>
      </c>
      <c r="CP84" s="18">
        <f t="shared" si="251"/>
        <v>-1.4595490609597639</v>
      </c>
      <c r="CR84" s="18">
        <f t="shared" si="252"/>
        <v>0.75036747490186961</v>
      </c>
      <c r="CS84" s="18">
        <f t="shared" si="253"/>
        <v>2.0623961913881494</v>
      </c>
      <c r="CT84" s="18">
        <f t="shared" si="254"/>
        <v>2.6338814191847248</v>
      </c>
    </row>
    <row r="85" spans="1:98" x14ac:dyDescent="0.2">
      <c r="A85" t="str">
        <f t="shared" si="209"/>
        <v>22 Health professionals</v>
      </c>
      <c r="B85" s="18">
        <f t="shared" si="210"/>
        <v>10.16097150338009</v>
      </c>
      <c r="C85" s="18">
        <f t="shared" si="210"/>
        <v>8.842050982129912</v>
      </c>
      <c r="D85" s="18">
        <f t="shared" si="210"/>
        <v>5.7563399735669263</v>
      </c>
      <c r="E85" s="18">
        <f t="shared" si="210"/>
        <v>3.3922539775306682</v>
      </c>
      <c r="F85" s="18">
        <f t="shared" si="211"/>
        <v>4.4601272684161586</v>
      </c>
      <c r="H85" s="18">
        <f t="shared" si="212"/>
        <v>4.1743516465247321</v>
      </c>
      <c r="I85" s="18">
        <f t="shared" si="213"/>
        <v>3.6853816143854301</v>
      </c>
      <c r="J85" s="18">
        <f t="shared" si="214"/>
        <v>6.48854828689851</v>
      </c>
      <c r="L85" t="str">
        <f t="shared" si="255"/>
        <v>22 Health professionals</v>
      </c>
      <c r="M85" s="18">
        <f t="shared" si="215"/>
        <v>8.5546348150951967</v>
      </c>
      <c r="N85" s="18">
        <f t="shared" si="215"/>
        <v>7.1075407020860126</v>
      </c>
      <c r="O85" s="18">
        <f t="shared" si="215"/>
        <v>3.672438113266363</v>
      </c>
      <c r="P85" s="18">
        <f t="shared" si="215"/>
        <v>2.8539877295230331</v>
      </c>
      <c r="Q85" s="18">
        <f t="shared" si="216"/>
        <v>3.3705309449681531</v>
      </c>
      <c r="S85" s="18">
        <f t="shared" si="217"/>
        <v>3.1260840687643565</v>
      </c>
      <c r="T85" s="18">
        <f t="shared" si="218"/>
        <v>3.6257519099178959</v>
      </c>
      <c r="U85" s="18">
        <f t="shared" si="219"/>
        <v>5.6881949054902625</v>
      </c>
      <c r="W85" t="str">
        <f t="shared" si="256"/>
        <v>22 Health professionals</v>
      </c>
      <c r="X85" s="18">
        <f t="shared" si="220"/>
        <v>3.5019245613078898</v>
      </c>
      <c r="Y85" s="18">
        <f t="shared" si="220"/>
        <v>-0.56397337044366003</v>
      </c>
      <c r="Z85" s="18">
        <f t="shared" si="220"/>
        <v>-2.7856094799175501</v>
      </c>
      <c r="AA85" s="18">
        <f t="shared" si="220"/>
        <v>-2.3167785123870743</v>
      </c>
      <c r="AB85" s="18">
        <f t="shared" si="221"/>
        <v>-2.3550543545445946</v>
      </c>
      <c r="AD85" s="18">
        <f t="shared" si="222"/>
        <v>-2.4733061876694107</v>
      </c>
      <c r="AE85" s="18">
        <f t="shared" si="223"/>
        <v>2.6008678510371919</v>
      </c>
      <c r="AF85" s="18">
        <f t="shared" si="224"/>
        <v>0.97496444764455514</v>
      </c>
      <c r="AH85" t="str">
        <f t="shared" si="257"/>
        <v>22 Health professionals</v>
      </c>
      <c r="AI85" s="18">
        <f t="shared" si="225"/>
        <v>-5.7975139968992506</v>
      </c>
      <c r="AJ85" s="18">
        <f t="shared" si="225"/>
        <v>-9.3915629022079727</v>
      </c>
      <c r="AK85" s="18">
        <f t="shared" si="225"/>
        <v>-12.350429833650601</v>
      </c>
      <c r="AL85" s="18">
        <f t="shared" si="225"/>
        <v>-8.7610938927995097</v>
      </c>
      <c r="AM85" s="18">
        <f t="shared" si="226"/>
        <v>-9.9373144047186663</v>
      </c>
      <c r="AO85" s="18">
        <f t="shared" si="227"/>
        <v>-9.9735807416593047</v>
      </c>
      <c r="AP85" s="18">
        <f t="shared" si="228"/>
        <v>1.0960814608512948</v>
      </c>
      <c r="AQ85" s="18">
        <f t="shared" si="229"/>
        <v>-6.1741861732973025</v>
      </c>
      <c r="AS85" t="str">
        <f t="shared" si="258"/>
        <v>22 Health professionals</v>
      </c>
      <c r="AT85" s="18">
        <f t="shared" si="230"/>
        <v>2.2318112278591817</v>
      </c>
      <c r="AU85" s="18">
        <f t="shared" si="230"/>
        <v>11.162451519850713</v>
      </c>
      <c r="AV85" s="18">
        <f t="shared" si="230"/>
        <v>-1.0490111914678635</v>
      </c>
      <c r="AW85" s="18">
        <f t="shared" si="230"/>
        <v>-0.79223173158822213</v>
      </c>
      <c r="AX85" s="18">
        <f t="shared" si="231"/>
        <v>-0.16513717532207206</v>
      </c>
      <c r="AZ85" s="18">
        <f t="shared" si="232"/>
        <v>-0.87789883817039893</v>
      </c>
      <c r="BA85" s="18">
        <f t="shared" si="233"/>
        <v>2.6320913457151818</v>
      </c>
      <c r="BB85" s="18">
        <f t="shared" si="234"/>
        <v>2.0342145386188948</v>
      </c>
      <c r="BD85" t="str">
        <f t="shared" si="259"/>
        <v>22 Health professionals</v>
      </c>
      <c r="BE85" s="18">
        <f t="shared" si="235"/>
        <v>5.2726538000338108</v>
      </c>
      <c r="BF85" s="18">
        <f t="shared" si="235"/>
        <v>-12.675891886472391</v>
      </c>
      <c r="BG85" s="18">
        <f t="shared" si="235"/>
        <v>0.3205765335469124</v>
      </c>
      <c r="BH85" s="18">
        <f t="shared" si="235"/>
        <v>-1.8570988212253892</v>
      </c>
      <c r="BI85" s="18">
        <f t="shared" si="236"/>
        <v>-1.9004368521784221</v>
      </c>
      <c r="BK85" s="18">
        <f t="shared" si="237"/>
        <v>-1.1365107111429573</v>
      </c>
      <c r="BL85" s="18">
        <f t="shared" si="238"/>
        <v>2.6802043539454479</v>
      </c>
      <c r="BM85" s="18">
        <f t="shared" si="239"/>
        <v>1.9163428022296092</v>
      </c>
      <c r="BO85" t="str">
        <f t="shared" si="260"/>
        <v>22 Health professionals</v>
      </c>
      <c r="BP85" s="18">
        <f t="shared" si="240"/>
        <v>3.7761652328317963</v>
      </c>
      <c r="BQ85" s="18">
        <f t="shared" si="240"/>
        <v>-17.009675615839171</v>
      </c>
      <c r="BR85" s="18">
        <f t="shared" si="240"/>
        <v>-1.174307433517352</v>
      </c>
      <c r="BS85" s="18">
        <f t="shared" si="240"/>
        <v>-4.8532520250585076</v>
      </c>
      <c r="BT85" s="18">
        <f t="shared" si="241"/>
        <v>-4.5376177617249329</v>
      </c>
      <c r="BV85" s="18">
        <f t="shared" si="242"/>
        <v>-3.6424117164653325</v>
      </c>
      <c r="BW85" s="18">
        <f t="shared" si="243"/>
        <v>1.9784117159177717</v>
      </c>
      <c r="BX85" s="18">
        <f t="shared" si="244"/>
        <v>-0.59205914983990748</v>
      </c>
      <c r="BZ85" t="str">
        <f t="shared" si="261"/>
        <v>22 Health professionals</v>
      </c>
      <c r="CA85" s="18">
        <f t="shared" si="245"/>
        <v>2.3772370548373223</v>
      </c>
      <c r="CB85" s="18">
        <f t="shared" si="245"/>
        <v>-10.150724994803117</v>
      </c>
      <c r="CC85" s="18">
        <f t="shared" si="245"/>
        <v>-0.97330364918386536</v>
      </c>
      <c r="CD85" s="18">
        <f t="shared" si="245"/>
        <v>-5.4367493431252356</v>
      </c>
      <c r="CE85" s="18">
        <f t="shared" si="246"/>
        <v>-4.3700899089682448</v>
      </c>
      <c r="CG85" s="18">
        <f t="shared" si="247"/>
        <v>-3.9717475574275296</v>
      </c>
      <c r="CH85" s="18">
        <f t="shared" si="248"/>
        <v>1.8165362455620615</v>
      </c>
      <c r="CI85" s="18">
        <f t="shared" si="249"/>
        <v>-1.0428233734722347</v>
      </c>
      <c r="CK85" t="str">
        <f t="shared" si="262"/>
        <v>22 Health professionals</v>
      </c>
      <c r="CL85" s="18">
        <f t="shared" si="250"/>
        <v>4.8054064931581264</v>
      </c>
      <c r="CM85" s="18">
        <f t="shared" si="250"/>
        <v>-28.10109325383905</v>
      </c>
      <c r="CN85" s="18">
        <f t="shared" si="250"/>
        <v>3.2717254678771734</v>
      </c>
      <c r="CO85" s="18">
        <f t="shared" si="250"/>
        <v>-1.1566197632735364</v>
      </c>
      <c r="CP85" s="18">
        <f t="shared" si="251"/>
        <v>-1.7671862727935084</v>
      </c>
      <c r="CR85" s="18">
        <f t="shared" si="252"/>
        <v>0.29798399632050554</v>
      </c>
      <c r="CS85" s="18">
        <f t="shared" si="253"/>
        <v>2.2221033093565046</v>
      </c>
      <c r="CT85" s="18">
        <f t="shared" si="254"/>
        <v>2.4424377758307525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3.1107894745319609</v>
      </c>
      <c r="C86" s="18">
        <f t="shared" si="210"/>
        <v>7.3259687068966572</v>
      </c>
      <c r="D86" s="18">
        <f t="shared" si="210"/>
        <v>2.1655346061030478</v>
      </c>
      <c r="E86" s="18">
        <f t="shared" si="210"/>
        <v>2.1762934406529766</v>
      </c>
      <c r="F86" s="18">
        <f t="shared" si="211"/>
        <v>2.4874104275587783</v>
      </c>
      <c r="H86" s="18">
        <f t="shared" si="212"/>
        <v>2.1727070365877843</v>
      </c>
      <c r="I86" s="18">
        <f t="shared" si="213"/>
        <v>3.1810356539009321</v>
      </c>
      <c r="J86" s="18">
        <f t="shared" si="214"/>
        <v>4.6593017674924742</v>
      </c>
      <c r="L86" t="str">
        <f t="shared" si="255"/>
        <v>23 Teaching and other educational professionals</v>
      </c>
      <c r="M86" s="18">
        <f t="shared" si="215"/>
        <v>3.2615428212294795</v>
      </c>
      <c r="N86" s="18">
        <f t="shared" si="215"/>
        <v>7.6798830316461064</v>
      </c>
      <c r="O86" s="18">
        <f t="shared" si="215"/>
        <v>1.4812458888863622</v>
      </c>
      <c r="P86" s="18">
        <f t="shared" si="215"/>
        <v>1.5595760512107537</v>
      </c>
      <c r="Q86" s="18">
        <f t="shared" si="216"/>
        <v>1.9071180896338857</v>
      </c>
      <c r="S86" s="18">
        <f t="shared" si="217"/>
        <v>1.5334592815646531</v>
      </c>
      <c r="T86" s="18">
        <f t="shared" si="218"/>
        <v>3.1693472633377295</v>
      </c>
      <c r="U86" s="18">
        <f t="shared" si="219"/>
        <v>4.1987449652314712</v>
      </c>
      <c r="W86" t="str">
        <f t="shared" si="256"/>
        <v>23 Teaching and other educational professionals</v>
      </c>
      <c r="X86" s="18">
        <f t="shared" si="220"/>
        <v>-4.6965248766424939</v>
      </c>
      <c r="Y86" s="18">
        <f t="shared" si="220"/>
        <v>5.5226813590963264</v>
      </c>
      <c r="Z86" s="18">
        <f t="shared" si="220"/>
        <v>-6.9686213607178304</v>
      </c>
      <c r="AA86" s="18">
        <f t="shared" si="220"/>
        <v>-4.8836019865849405</v>
      </c>
      <c r="AB86" s="18">
        <f t="shared" si="221"/>
        <v>-4.9251954899748096</v>
      </c>
      <c r="AD86" s="18">
        <f t="shared" si="222"/>
        <v>-5.5837495541564692</v>
      </c>
      <c r="AE86" s="18">
        <f t="shared" si="223"/>
        <v>1.8985326597767527</v>
      </c>
      <c r="AF86" s="18">
        <f t="shared" si="224"/>
        <v>-1.9144203044603181</v>
      </c>
      <c r="AH86" t="str">
        <f t="shared" si="257"/>
        <v>23 Teaching and other educational professionals</v>
      </c>
      <c r="AI86" s="18">
        <f t="shared" si="225"/>
        <v>-12.696938237054345</v>
      </c>
      <c r="AJ86" s="18">
        <f t="shared" si="225"/>
        <v>0.39095649710001457</v>
      </c>
      <c r="AK86" s="18">
        <f t="shared" si="225"/>
        <v>-8.7935738798603715</v>
      </c>
      <c r="AL86" s="18">
        <f t="shared" si="225"/>
        <v>-0.93748596597341693</v>
      </c>
      <c r="AM86" s="18">
        <f t="shared" si="226"/>
        <v>-3.3821870772913321</v>
      </c>
      <c r="AO86" s="18">
        <f t="shared" si="227"/>
        <v>-3.628627735011325</v>
      </c>
      <c r="AP86" s="18">
        <f t="shared" si="228"/>
        <v>1.2821294220177082</v>
      </c>
      <c r="AQ86" s="18">
        <f t="shared" si="229"/>
        <v>-1.6009832437252736</v>
      </c>
      <c r="AS86" t="str">
        <f t="shared" si="258"/>
        <v>23 Teaching and other educational professionals</v>
      </c>
      <c r="AT86" s="18">
        <f t="shared" si="230"/>
        <v>-0.10753856426889419</v>
      </c>
      <c r="AU86" s="18">
        <f t="shared" si="230"/>
        <v>16.733194958578768</v>
      </c>
      <c r="AV86" s="18">
        <f t="shared" si="230"/>
        <v>-2.1396470293682968</v>
      </c>
      <c r="AW86" s="18">
        <f t="shared" si="230"/>
        <v>-0.47119577321773631</v>
      </c>
      <c r="AX86" s="18">
        <f t="shared" si="231"/>
        <v>-4.0852066031771272E-3</v>
      </c>
      <c r="AZ86" s="18">
        <f t="shared" si="232"/>
        <v>-1.0304831374929213</v>
      </c>
      <c r="BA86" s="18">
        <f t="shared" si="233"/>
        <v>2.7067334801385012</v>
      </c>
      <c r="BB86" s="18">
        <f t="shared" si="234"/>
        <v>2.0149643929740391</v>
      </c>
      <c r="BD86" t="str">
        <f t="shared" si="259"/>
        <v>23 Teaching and other educational professionals</v>
      </c>
      <c r="BE86" s="18">
        <f t="shared" si="235"/>
        <v>-1.2500833580553761</v>
      </c>
      <c r="BF86" s="18">
        <f t="shared" si="235"/>
        <v>16.651371834155192</v>
      </c>
      <c r="BG86" s="18">
        <f t="shared" si="235"/>
        <v>-2.4089867943253851</v>
      </c>
      <c r="BH86" s="18">
        <f t="shared" si="235"/>
        <v>-1.3865702996540996</v>
      </c>
      <c r="BI86" s="18">
        <f t="shared" si="236"/>
        <v>-0.66981913370826041</v>
      </c>
      <c r="BK86" s="18">
        <f t="shared" si="237"/>
        <v>-1.7285604444047697</v>
      </c>
      <c r="BL86" s="18">
        <f t="shared" si="238"/>
        <v>2.0495016434140645</v>
      </c>
      <c r="BM86" s="18">
        <f t="shared" si="239"/>
        <v>0.79162897361904072</v>
      </c>
      <c r="BO86" t="str">
        <f t="shared" si="260"/>
        <v>23 Teaching and other educational professionals</v>
      </c>
      <c r="BP86" s="18">
        <f t="shared" si="240"/>
        <v>1.3977721320950875</v>
      </c>
      <c r="BQ86" s="18">
        <f t="shared" si="240"/>
        <v>-9.5859862244200507</v>
      </c>
      <c r="BR86" s="18">
        <f t="shared" si="240"/>
        <v>0.22683911381871091</v>
      </c>
      <c r="BS86" s="18">
        <f t="shared" si="240"/>
        <v>-0.43958851924477127</v>
      </c>
      <c r="BT86" s="18">
        <f t="shared" si="241"/>
        <v>-0.83088859796617287</v>
      </c>
      <c r="BV86" s="18">
        <f t="shared" si="242"/>
        <v>-0.21793979181226053</v>
      </c>
      <c r="BW86" s="18">
        <f t="shared" si="243"/>
        <v>2.2964431217612491</v>
      </c>
      <c r="BX86" s="18">
        <f t="shared" si="244"/>
        <v>2.1385504929501975</v>
      </c>
      <c r="BZ86" t="str">
        <f t="shared" si="261"/>
        <v>23 Teaching and other educational professionals</v>
      </c>
      <c r="CA86" s="18">
        <f t="shared" si="245"/>
        <v>-1.0477377536973087</v>
      </c>
      <c r="CB86" s="18">
        <f t="shared" si="245"/>
        <v>1.2188325308651882</v>
      </c>
      <c r="CC86" s="18">
        <f t="shared" si="245"/>
        <v>-2.1402425670046132</v>
      </c>
      <c r="CD86" s="18">
        <f t="shared" si="245"/>
        <v>-1.6913946472616348</v>
      </c>
      <c r="CE86" s="18">
        <f t="shared" si="246"/>
        <v>-1.6527242530699593</v>
      </c>
      <c r="CG86" s="18">
        <f t="shared" si="247"/>
        <v>-1.8412389005486141</v>
      </c>
      <c r="CH86" s="18">
        <f t="shared" si="248"/>
        <v>1.9019856143519975</v>
      </c>
      <c r="CI86" s="18">
        <f t="shared" si="249"/>
        <v>0.53496502919223587</v>
      </c>
      <c r="CK86" t="str">
        <f t="shared" si="262"/>
        <v>23 Teaching and other educational professionals</v>
      </c>
      <c r="CL86" s="18">
        <f t="shared" si="250"/>
        <v>1.6558211131475487</v>
      </c>
      <c r="CM86" s="18">
        <f t="shared" si="250"/>
        <v>-17.618769180276729</v>
      </c>
      <c r="CN86" s="18">
        <f t="shared" si="250"/>
        <v>-1.2993957851027638</v>
      </c>
      <c r="CO86" s="18">
        <f t="shared" si="250"/>
        <v>-4.7437915940940822</v>
      </c>
      <c r="CP86" s="18">
        <f t="shared" si="251"/>
        <v>-4.5507511429679788</v>
      </c>
      <c r="CR86" s="18">
        <f t="shared" si="252"/>
        <v>-3.6092267319347782</v>
      </c>
      <c r="CS86" s="18">
        <f t="shared" si="253"/>
        <v>1.6319585052195329</v>
      </c>
      <c r="CT86" s="18">
        <f t="shared" si="254"/>
        <v>-1.07000009103706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9.6816738027983629</v>
      </c>
      <c r="C87" s="18">
        <f t="shared" si="210"/>
        <v>8.9518111608656739</v>
      </c>
      <c r="D87" s="18">
        <f t="shared" si="210"/>
        <v>7.5231705941587457</v>
      </c>
      <c r="E87" s="18">
        <f t="shared" si="210"/>
        <v>4.6702948243942277</v>
      </c>
      <c r="F87" s="18">
        <f t="shared" si="211"/>
        <v>5.8184028896348661</v>
      </c>
      <c r="H87" s="18">
        <f t="shared" si="212"/>
        <v>5.6127421855646009</v>
      </c>
      <c r="I87" s="18">
        <f t="shared" si="213"/>
        <v>4.002517579146958</v>
      </c>
      <c r="J87" s="18">
        <f t="shared" si="214"/>
        <v>7.7648447078357385</v>
      </c>
      <c r="L87" t="str">
        <f t="shared" si="255"/>
        <v>24 Business, media and public service professionals</v>
      </c>
      <c r="M87" s="18">
        <f t="shared" si="215"/>
        <v>9.2809696731522173</v>
      </c>
      <c r="N87" s="18">
        <f t="shared" si="215"/>
        <v>9.3014350953649405</v>
      </c>
      <c r="O87" s="18">
        <f t="shared" si="215"/>
        <v>6.1853825438052512</v>
      </c>
      <c r="P87" s="18">
        <f t="shared" si="215"/>
        <v>3.6144771041414003</v>
      </c>
      <c r="Q87" s="18">
        <f t="shared" si="216"/>
        <v>4.7603935562986255</v>
      </c>
      <c r="S87" s="18">
        <f t="shared" si="217"/>
        <v>4.4644539343709377</v>
      </c>
      <c r="T87" s="18">
        <f t="shared" si="218"/>
        <v>3.7074470927231484</v>
      </c>
      <c r="U87" s="18">
        <f t="shared" si="219"/>
        <v>6.7177672976609148</v>
      </c>
      <c r="W87" t="str">
        <f t="shared" si="256"/>
        <v>24 Business, media and public service professionals</v>
      </c>
      <c r="X87" s="18">
        <f t="shared" si="220"/>
        <v>2.7656711846895554</v>
      </c>
      <c r="Y87" s="18">
        <f t="shared" si="220"/>
        <v>4.1770791408118013</v>
      </c>
      <c r="Z87" s="18">
        <f t="shared" si="220"/>
        <v>-1.5631625308872854</v>
      </c>
      <c r="AA87" s="18">
        <f t="shared" si="220"/>
        <v>-2.2140244592362746</v>
      </c>
      <c r="AB87" s="18">
        <f t="shared" si="221"/>
        <v>-1.6225898205954659</v>
      </c>
      <c r="AD87" s="18">
        <f t="shared" si="222"/>
        <v>-1.9975500584952899</v>
      </c>
      <c r="AE87" s="18">
        <f t="shared" si="223"/>
        <v>2.4932810609902711</v>
      </c>
      <c r="AF87" s="18">
        <f t="shared" si="224"/>
        <v>1.1421460648294968</v>
      </c>
      <c r="AH87" t="str">
        <f t="shared" si="257"/>
        <v>24 Business, media and public service professionals</v>
      </c>
      <c r="AI87" s="18">
        <f t="shared" si="225"/>
        <v>-0.36026937095248179</v>
      </c>
      <c r="AJ87" s="18">
        <f t="shared" si="225"/>
        <v>13.55111574992225</v>
      </c>
      <c r="AK87" s="18">
        <f t="shared" si="225"/>
        <v>-2.4019545906939999</v>
      </c>
      <c r="AL87" s="18">
        <f t="shared" si="225"/>
        <v>-1.2838453529061544</v>
      </c>
      <c r="AM87" s="18">
        <f t="shared" si="226"/>
        <v>-0.77012221439994866</v>
      </c>
      <c r="AO87" s="18">
        <f t="shared" si="227"/>
        <v>-1.657964495403752</v>
      </c>
      <c r="AP87" s="18">
        <f t="shared" si="228"/>
        <v>1.9743697998553023</v>
      </c>
      <c r="AQ87" s="18">
        <f t="shared" si="229"/>
        <v>0.75237689312166456</v>
      </c>
      <c r="AS87" t="str">
        <f t="shared" si="258"/>
        <v>24 Business, media and public service professionals</v>
      </c>
      <c r="AT87" s="18">
        <f t="shared" si="230"/>
        <v>2.7411938006565384</v>
      </c>
      <c r="AU87" s="18">
        <f t="shared" si="230"/>
        <v>8.4331002015518575</v>
      </c>
      <c r="AV87" s="18">
        <f t="shared" si="230"/>
        <v>-1.4130544665873712</v>
      </c>
      <c r="AW87" s="18">
        <f t="shared" si="230"/>
        <v>-1.8164637693756536</v>
      </c>
      <c r="AX87" s="18">
        <f t="shared" si="231"/>
        <v>-1.0785777459209722</v>
      </c>
      <c r="AZ87" s="18">
        <f t="shared" si="232"/>
        <v>-1.6821777490461209</v>
      </c>
      <c r="BA87" s="18">
        <f t="shared" si="233"/>
        <v>2.4810610391133858</v>
      </c>
      <c r="BB87" s="18">
        <f t="shared" si="234"/>
        <v>1.3323620547056381</v>
      </c>
      <c r="BD87" t="str">
        <f t="shared" si="259"/>
        <v>24 Business, media and public service professionals</v>
      </c>
      <c r="BE87" s="18">
        <f t="shared" si="235"/>
        <v>0.66808927085899583</v>
      </c>
      <c r="BF87" s="18">
        <f t="shared" si="235"/>
        <v>6.6462483340709033</v>
      </c>
      <c r="BG87" s="18">
        <f t="shared" si="235"/>
        <v>-4.2189371217778548</v>
      </c>
      <c r="BH87" s="18">
        <f t="shared" si="235"/>
        <v>-4.4878062416643498</v>
      </c>
      <c r="BI87" s="18">
        <f t="shared" si="236"/>
        <v>-3.742793717733861</v>
      </c>
      <c r="BK87" s="18">
        <f t="shared" si="237"/>
        <v>-4.3982671674324898</v>
      </c>
      <c r="BL87" s="18">
        <f t="shared" si="238"/>
        <v>1.591226253391298</v>
      </c>
      <c r="BM87" s="18">
        <f t="shared" si="239"/>
        <v>-1.67217673818989</v>
      </c>
      <c r="BO87" t="str">
        <f t="shared" si="260"/>
        <v>24 Business, media and public service professionals</v>
      </c>
      <c r="BP87" s="18">
        <f t="shared" si="240"/>
        <v>3.5785916917289606</v>
      </c>
      <c r="BQ87" s="18">
        <f t="shared" si="240"/>
        <v>-16.662499101929562</v>
      </c>
      <c r="BR87" s="18">
        <f t="shared" si="240"/>
        <v>-2.4065906093482581</v>
      </c>
      <c r="BS87" s="18">
        <f t="shared" si="240"/>
        <v>-5.9590919898873551</v>
      </c>
      <c r="BT87" s="18">
        <f t="shared" si="241"/>
        <v>-5.5788161378872552</v>
      </c>
      <c r="BV87" s="18">
        <f t="shared" si="242"/>
        <v>-4.7895306799304871</v>
      </c>
      <c r="BW87" s="18">
        <f t="shared" si="243"/>
        <v>1.5564081802130314</v>
      </c>
      <c r="BX87" s="18">
        <f t="shared" si="244"/>
        <v>-1.9906810980901191</v>
      </c>
      <c r="BZ87" t="str">
        <f t="shared" si="261"/>
        <v>24 Business, media and public service professionals</v>
      </c>
      <c r="CA87" s="18">
        <f t="shared" si="245"/>
        <v>1.1022720157636723</v>
      </c>
      <c r="CB87" s="18">
        <f t="shared" si="245"/>
        <v>0.51415564610690634</v>
      </c>
      <c r="CC87" s="18">
        <f t="shared" si="245"/>
        <v>-3.9345792303191018</v>
      </c>
      <c r="CD87" s="18">
        <f t="shared" si="245"/>
        <v>-8.3989141099681035</v>
      </c>
      <c r="CE87" s="18">
        <f t="shared" si="246"/>
        <v>-6.4854246641195656</v>
      </c>
      <c r="CG87" s="18">
        <f t="shared" si="247"/>
        <v>-6.9343436696778227</v>
      </c>
      <c r="CH87" s="18">
        <f t="shared" si="248"/>
        <v>1.2709439878679563</v>
      </c>
      <c r="CI87" s="18">
        <f t="shared" si="249"/>
        <v>-3.9205258551394784</v>
      </c>
      <c r="CK87" t="str">
        <f t="shared" si="262"/>
        <v>24 Business, media and public service professionals</v>
      </c>
      <c r="CL87" s="18">
        <f t="shared" si="250"/>
        <v>2.4238395883031671</v>
      </c>
      <c r="CM87" s="18">
        <f t="shared" si="250"/>
        <v>-30.145957671874545</v>
      </c>
      <c r="CN87" s="18">
        <f t="shared" si="250"/>
        <v>-0.61550698398512571</v>
      </c>
      <c r="CO87" s="18">
        <f t="shared" si="250"/>
        <v>-5.7003868743475294</v>
      </c>
      <c r="CP87" s="18">
        <f t="shared" si="251"/>
        <v>-5.9209904357281022</v>
      </c>
      <c r="CR87" s="18">
        <f t="shared" si="252"/>
        <v>-4.0350113647066532</v>
      </c>
      <c r="CS87" s="18">
        <f t="shared" si="253"/>
        <v>1.5029232033568984</v>
      </c>
      <c r="CT87" s="18">
        <f t="shared" si="254"/>
        <v>-1.5600236813420265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10.447317168150306</v>
      </c>
      <c r="C88" s="18">
        <f t="shared" si="210"/>
        <v>7.0926434310694342</v>
      </c>
      <c r="D88" s="18">
        <f t="shared" si="210"/>
        <v>5.9904009859573559</v>
      </c>
      <c r="E88" s="18">
        <f t="shared" si="210"/>
        <v>5.3055865742146713</v>
      </c>
      <c r="F88" s="18">
        <f t="shared" si="211"/>
        <v>5.6301513118643287</v>
      </c>
      <c r="H88" s="18">
        <f t="shared" si="212"/>
        <v>5.5333649995470857</v>
      </c>
      <c r="I88" s="18">
        <f t="shared" si="213"/>
        <v>3.7518124839359235</v>
      </c>
      <c r="J88" s="18">
        <f t="shared" si="214"/>
        <v>7.5525136304414486</v>
      </c>
      <c r="L88" t="str">
        <f t="shared" si="255"/>
        <v>31 Science, engineering and technology associate professionals</v>
      </c>
      <c r="M88" s="18">
        <f t="shared" si="215"/>
        <v>9.6924837012760001</v>
      </c>
      <c r="N88" s="18">
        <f t="shared" si="215"/>
        <v>11.92620033917513</v>
      </c>
      <c r="O88" s="18">
        <f t="shared" si="215"/>
        <v>4.7704582492907432</v>
      </c>
      <c r="P88" s="18">
        <f t="shared" si="215"/>
        <v>4.1734205503277444</v>
      </c>
      <c r="Q88" s="18">
        <f t="shared" si="216"/>
        <v>4.8288813657294094</v>
      </c>
      <c r="S88" s="18">
        <f t="shared" si="217"/>
        <v>4.372054129611036</v>
      </c>
      <c r="T88" s="18">
        <f t="shared" si="218"/>
        <v>3.2608934957920166</v>
      </c>
      <c r="U88" s="18">
        <f t="shared" si="219"/>
        <v>6.3506381691198488</v>
      </c>
      <c r="W88" t="str">
        <f t="shared" si="256"/>
        <v>31 Science, engineering and technology associate professionals</v>
      </c>
      <c r="X88" s="18">
        <f t="shared" si="220"/>
        <v>4.4934743070137673</v>
      </c>
      <c r="Y88" s="18">
        <f t="shared" si="220"/>
        <v>4.8860222294252686</v>
      </c>
      <c r="Z88" s="18">
        <f t="shared" si="220"/>
        <v>-1.4869313678192442</v>
      </c>
      <c r="AA88" s="18">
        <f t="shared" si="220"/>
        <v>-0.55530096772237192</v>
      </c>
      <c r="AB88" s="18">
        <f t="shared" si="221"/>
        <v>-0.51669568814777245</v>
      </c>
      <c r="AD88" s="18">
        <f t="shared" si="222"/>
        <v>-0.86681927090715982</v>
      </c>
      <c r="AE88" s="18">
        <f t="shared" si="223"/>
        <v>2.3805392516689228</v>
      </c>
      <c r="AF88" s="18">
        <f t="shared" si="224"/>
        <v>1.7684580575945574</v>
      </c>
      <c r="AH88" t="str">
        <f t="shared" si="257"/>
        <v>31 Science, engineering and technology associate professionals</v>
      </c>
      <c r="AI88" s="18">
        <f t="shared" si="225"/>
        <v>6.266110710610473</v>
      </c>
      <c r="AJ88" s="18">
        <f t="shared" si="225"/>
        <v>12.588593385107405</v>
      </c>
      <c r="AK88" s="18">
        <f t="shared" si="225"/>
        <v>0.99488122182871397</v>
      </c>
      <c r="AL88" s="18">
        <f t="shared" si="225"/>
        <v>1.918589453240771</v>
      </c>
      <c r="AM88" s="18">
        <f t="shared" si="226"/>
        <v>2.2634236378670458</v>
      </c>
      <c r="AO88" s="18">
        <f t="shared" si="227"/>
        <v>1.6097518029327462</v>
      </c>
      <c r="AP88" s="18">
        <f t="shared" si="228"/>
        <v>3.0279052285008268</v>
      </c>
      <c r="AQ88" s="18">
        <f t="shared" si="229"/>
        <v>4.1298748888955794</v>
      </c>
      <c r="AS88" t="str">
        <f t="shared" si="258"/>
        <v>31 Science, engineering and technology associate professionals</v>
      </c>
      <c r="AT88" s="18">
        <f t="shared" si="230"/>
        <v>1.7105148721541896</v>
      </c>
      <c r="AU88" s="18">
        <f t="shared" si="230"/>
        <v>4.8688965757167857</v>
      </c>
      <c r="AV88" s="18">
        <f t="shared" si="230"/>
        <v>-3.2226023378083446</v>
      </c>
      <c r="AW88" s="18">
        <f t="shared" si="230"/>
        <v>-1.2510740873868165</v>
      </c>
      <c r="AX88" s="18">
        <f t="shared" si="231"/>
        <v>-1.501977226336515</v>
      </c>
      <c r="AZ88" s="18">
        <f t="shared" si="232"/>
        <v>-1.9126728559252459</v>
      </c>
      <c r="BA88" s="18">
        <f t="shared" si="233"/>
        <v>1.9580947201017107</v>
      </c>
      <c r="BB88" s="18">
        <f t="shared" si="234"/>
        <v>0.55214753702539365</v>
      </c>
      <c r="BD88" t="str">
        <f t="shared" si="259"/>
        <v>31 Science, engineering and technology associate professionals</v>
      </c>
      <c r="BE88" s="18">
        <f t="shared" si="235"/>
        <v>-1.2653303956807083</v>
      </c>
      <c r="BF88" s="18">
        <f t="shared" si="235"/>
        <v>14.700915760020372</v>
      </c>
      <c r="BG88" s="18">
        <f t="shared" si="235"/>
        <v>-8.0202675884362247</v>
      </c>
      <c r="BH88" s="18">
        <f t="shared" si="235"/>
        <v>-5.0320873130005879</v>
      </c>
      <c r="BI88" s="18">
        <f t="shared" si="236"/>
        <v>-4.8601893873364439</v>
      </c>
      <c r="BK88" s="18">
        <f t="shared" si="237"/>
        <v>-6.0387810099623458</v>
      </c>
      <c r="BL88" s="18">
        <f t="shared" si="238"/>
        <v>1.2279185611102195</v>
      </c>
      <c r="BM88" s="18">
        <f t="shared" si="239"/>
        <v>-3.4156562827644454</v>
      </c>
      <c r="BO88" t="str">
        <f t="shared" si="260"/>
        <v>31 Science, engineering and technology associate professionals</v>
      </c>
      <c r="BP88" s="18">
        <f t="shared" si="240"/>
        <v>6.1677462055860888</v>
      </c>
      <c r="BQ88" s="18">
        <f t="shared" si="240"/>
        <v>-10.905460646049491</v>
      </c>
      <c r="BR88" s="18">
        <f t="shared" si="240"/>
        <v>-1.3864005886359498</v>
      </c>
      <c r="BS88" s="18">
        <f t="shared" si="240"/>
        <v>-2.1637956895119936</v>
      </c>
      <c r="BT88" s="18">
        <f t="shared" si="241"/>
        <v>-2.4935840374846863</v>
      </c>
      <c r="BV88" s="18">
        <f t="shared" si="242"/>
        <v>-1.9053473188468395</v>
      </c>
      <c r="BW88" s="18">
        <f t="shared" si="243"/>
        <v>1.7431919345437308</v>
      </c>
      <c r="BX88" s="18">
        <f t="shared" si="244"/>
        <v>0.2955939778765293</v>
      </c>
      <c r="BZ88" t="str">
        <f t="shared" si="261"/>
        <v>31 Science, engineering and technology associate professionals</v>
      </c>
      <c r="CA88" s="18">
        <f t="shared" si="245"/>
        <v>3.5054092222935873</v>
      </c>
      <c r="CB88" s="18">
        <f t="shared" si="245"/>
        <v>2.7936588387220906</v>
      </c>
      <c r="CC88" s="18">
        <f t="shared" si="245"/>
        <v>-3.6016951250468665</v>
      </c>
      <c r="CD88" s="18">
        <f t="shared" si="245"/>
        <v>-5.8991956691319292</v>
      </c>
      <c r="CE88" s="18">
        <f t="shared" si="246"/>
        <v>-4.6621362007013616</v>
      </c>
      <c r="CG88" s="18">
        <f t="shared" si="247"/>
        <v>-5.1395116539364789</v>
      </c>
      <c r="CH88" s="18">
        <f t="shared" si="248"/>
        <v>1.2899533219789872</v>
      </c>
      <c r="CI88" s="18">
        <f t="shared" si="249"/>
        <v>-2.6814734514218452</v>
      </c>
      <c r="CK88" t="str">
        <f t="shared" si="262"/>
        <v>31 Science, engineering and technology associate professionals</v>
      </c>
      <c r="CL88" s="18">
        <f t="shared" si="250"/>
        <v>7.9577945744145007</v>
      </c>
      <c r="CM88" s="18">
        <f t="shared" si="250"/>
        <v>-16.912262689835732</v>
      </c>
      <c r="CN88" s="18">
        <f t="shared" si="250"/>
        <v>3.8236602425821387</v>
      </c>
      <c r="CO88" s="18">
        <f t="shared" si="250"/>
        <v>2.4427670322753281</v>
      </c>
      <c r="CP88" s="18">
        <f t="shared" si="251"/>
        <v>1.5346967204006967</v>
      </c>
      <c r="CR88" s="18">
        <f t="shared" si="252"/>
        <v>2.9010119011731561</v>
      </c>
      <c r="CS88" s="18">
        <f t="shared" si="253"/>
        <v>2.6331814827508015</v>
      </c>
      <c r="CT88" s="18">
        <f t="shared" si="254"/>
        <v>4.7727224018666359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8.768282400205262</v>
      </c>
      <c r="C89" s="18">
        <f t="shared" si="210"/>
        <v>5.2949329909965925</v>
      </c>
      <c r="D89" s="18">
        <f t="shared" si="210"/>
        <v>16.842035911217735</v>
      </c>
      <c r="E89" s="18">
        <f t="shared" si="210"/>
        <v>6.8140873610176511</v>
      </c>
      <c r="F89" s="18">
        <f t="shared" si="211"/>
        <v>9.7534105154335915</v>
      </c>
      <c r="H89" s="18">
        <f t="shared" si="212"/>
        <v>10.057268020618238</v>
      </c>
      <c r="I89" s="18">
        <f t="shared" si="213"/>
        <v>6.7421035654240846</v>
      </c>
      <c r="J89" s="18">
        <f t="shared" si="214"/>
        <v>12.524517265792422</v>
      </c>
      <c r="L89" t="str">
        <f t="shared" si="255"/>
        <v>32 Health and social care associate professionals</v>
      </c>
      <c r="M89" s="18">
        <f t="shared" si="215"/>
        <v>8.4101377141860834</v>
      </c>
      <c r="N89" s="18">
        <f t="shared" si="215"/>
        <v>11.323343951066533</v>
      </c>
      <c r="O89" s="18">
        <f t="shared" si="215"/>
        <v>16.069958181668298</v>
      </c>
      <c r="P89" s="18">
        <f t="shared" si="215"/>
        <v>5.7518503998689186</v>
      </c>
      <c r="Q89" s="18">
        <f t="shared" si="216"/>
        <v>9.2236211783242936</v>
      </c>
      <c r="S89" s="18">
        <f t="shared" si="217"/>
        <v>9.0850561370412475</v>
      </c>
      <c r="T89" s="18">
        <f t="shared" si="218"/>
        <v>6.217463131145351</v>
      </c>
      <c r="U89" s="18">
        <f t="shared" si="219"/>
        <v>11.555660629673215</v>
      </c>
      <c r="W89" t="str">
        <f t="shared" si="256"/>
        <v>32 Health and social care associate professionals</v>
      </c>
      <c r="X89" s="18">
        <f t="shared" si="220"/>
        <v>3.7801268331002724</v>
      </c>
      <c r="Y89" s="18">
        <f t="shared" si="220"/>
        <v>3.5727634519959528</v>
      </c>
      <c r="Z89" s="18">
        <f t="shared" si="220"/>
        <v>8.8018692110436891</v>
      </c>
      <c r="AA89" s="18">
        <f t="shared" si="220"/>
        <v>5.0508598295562201E-2</v>
      </c>
      <c r="AB89" s="18">
        <f t="shared" si="221"/>
        <v>2.9292414266922639</v>
      </c>
      <c r="AD89" s="18">
        <f t="shared" si="222"/>
        <v>2.8864823976763931</v>
      </c>
      <c r="AE89" s="18">
        <f t="shared" si="223"/>
        <v>4.5388396982472212</v>
      </c>
      <c r="AF89" s="18">
        <f t="shared" si="224"/>
        <v>6.2378736069373941</v>
      </c>
      <c r="AH89" t="str">
        <f t="shared" si="257"/>
        <v>32 Health and social care associate professionals</v>
      </c>
      <c r="AI89" s="18">
        <f t="shared" si="225"/>
        <v>-3.6614806117144294</v>
      </c>
      <c r="AJ89" s="18">
        <f t="shared" si="225"/>
        <v>-1.3429581078654551</v>
      </c>
      <c r="AK89" s="18">
        <f t="shared" si="225"/>
        <v>0.81411746470134716</v>
      </c>
      <c r="AL89" s="18">
        <f t="shared" si="225"/>
        <v>-6.1162358638460983</v>
      </c>
      <c r="AM89" s="18">
        <f t="shared" si="226"/>
        <v>-3.7052773029115582</v>
      </c>
      <c r="AO89" s="18">
        <f t="shared" si="227"/>
        <v>-3.8607388850247837</v>
      </c>
      <c r="AP89" s="18">
        <f t="shared" si="228"/>
        <v>2.225723581429917</v>
      </c>
      <c r="AQ89" s="18">
        <f t="shared" si="229"/>
        <v>-0.37470252818821992</v>
      </c>
      <c r="AS89" t="str">
        <f t="shared" si="258"/>
        <v>32 Health and social care associate professionals</v>
      </c>
      <c r="AT89" s="18">
        <f t="shared" si="230"/>
        <v>2.4750156096079667</v>
      </c>
      <c r="AU89" s="18">
        <f t="shared" si="230"/>
        <v>13.317658706799129</v>
      </c>
      <c r="AV89" s="18">
        <f t="shared" si="230"/>
        <v>5.7730770483982896</v>
      </c>
      <c r="AW89" s="18">
        <f t="shared" si="230"/>
        <v>-0.35451354428149839</v>
      </c>
      <c r="AX89" s="18">
        <f t="shared" si="231"/>
        <v>2.340338748687576</v>
      </c>
      <c r="AZ89" s="18">
        <f t="shared" si="232"/>
        <v>1.647523155076458</v>
      </c>
      <c r="BA89" s="18">
        <f t="shared" si="233"/>
        <v>3.8189240588325291</v>
      </c>
      <c r="BB89" s="18">
        <f t="shared" si="234"/>
        <v>4.8411431791696602</v>
      </c>
      <c r="BD89" t="str">
        <f t="shared" si="259"/>
        <v>32 Health and social care associate professionals</v>
      </c>
      <c r="BE89" s="18">
        <f t="shared" si="235"/>
        <v>5.050839999649348</v>
      </c>
      <c r="BF89" s="18">
        <f t="shared" si="235"/>
        <v>-7.7401180831745737</v>
      </c>
      <c r="BG89" s="18">
        <f t="shared" si="235"/>
        <v>10.385167778472738</v>
      </c>
      <c r="BH89" s="18">
        <f t="shared" si="235"/>
        <v>-0.2876977317997742</v>
      </c>
      <c r="BI89" s="18">
        <f t="shared" si="236"/>
        <v>2.4332309501399196</v>
      </c>
      <c r="BK89" s="18">
        <f t="shared" si="237"/>
        <v>3.1500406020828597</v>
      </c>
      <c r="BL89" s="18">
        <f t="shared" si="238"/>
        <v>4.1885976679185255</v>
      </c>
      <c r="BM89" s="18">
        <f t="shared" si="239"/>
        <v>6.1354811360266659</v>
      </c>
      <c r="BO89" t="str">
        <f t="shared" si="260"/>
        <v>32 Health and social care associate professionals</v>
      </c>
      <c r="BP89" s="18">
        <f t="shared" si="240"/>
        <v>3.7649835935726017</v>
      </c>
      <c r="BQ89" s="18">
        <f t="shared" si="240"/>
        <v>-14.898131435703609</v>
      </c>
      <c r="BR89" s="18">
        <f t="shared" si="240"/>
        <v>8.6652993250175392</v>
      </c>
      <c r="BS89" s="18">
        <f t="shared" si="240"/>
        <v>-3.6689052341908557</v>
      </c>
      <c r="BT89" s="18">
        <f t="shared" si="241"/>
        <v>-0.74471205091972692</v>
      </c>
      <c r="BV89" s="18">
        <f t="shared" si="242"/>
        <v>0.27852966359787068</v>
      </c>
      <c r="BW89" s="18">
        <f t="shared" si="243"/>
        <v>3.1936399747742872</v>
      </c>
      <c r="BX89" s="18">
        <f t="shared" si="244"/>
        <v>3.3743104597532936</v>
      </c>
      <c r="BZ89" t="str">
        <f t="shared" si="261"/>
        <v>32 Health and social care associate professionals</v>
      </c>
      <c r="CA89" s="18">
        <f t="shared" si="245"/>
        <v>-0.88499847498825224</v>
      </c>
      <c r="CB89" s="18">
        <f t="shared" si="245"/>
        <v>-4.6036868123476626</v>
      </c>
      <c r="CC89" s="18">
        <f t="shared" si="245"/>
        <v>7.6704078417603405</v>
      </c>
      <c r="CD89" s="18">
        <f t="shared" si="245"/>
        <v>-4.3758151665289517</v>
      </c>
      <c r="CE89" s="18">
        <f t="shared" si="246"/>
        <v>-0.7785252984548019</v>
      </c>
      <c r="CG89" s="18">
        <f t="shared" si="247"/>
        <v>-0.51812777250723752</v>
      </c>
      <c r="CH89" s="18">
        <f t="shared" si="248"/>
        <v>2.6537785313616169</v>
      </c>
      <c r="CI89" s="18">
        <f t="shared" si="249"/>
        <v>2.2989801712197666</v>
      </c>
      <c r="CK89" t="str">
        <f t="shared" si="262"/>
        <v>32 Health and social care associate professionals</v>
      </c>
      <c r="CL89" s="18">
        <f t="shared" si="250"/>
        <v>2.298281948497527</v>
      </c>
      <c r="CM89" s="18">
        <f t="shared" si="250"/>
        <v>-25.694244682449185</v>
      </c>
      <c r="CN89" s="18">
        <f t="shared" si="250"/>
        <v>10.953912265097475</v>
      </c>
      <c r="CO89" s="18">
        <f t="shared" si="250"/>
        <v>-0.43682909768426592</v>
      </c>
      <c r="CP89" s="18">
        <f t="shared" si="251"/>
        <v>1.1247991158573223</v>
      </c>
      <c r="CR89" s="18">
        <f t="shared" si="252"/>
        <v>3.2238420717610961</v>
      </c>
      <c r="CS89" s="18">
        <f t="shared" si="253"/>
        <v>3.216332685850376</v>
      </c>
      <c r="CT89" s="18">
        <f t="shared" si="254"/>
        <v>5.4520777266602316</v>
      </c>
    </row>
    <row r="90" spans="1:98" x14ac:dyDescent="0.2">
      <c r="A90" t="str">
        <f t="shared" si="209"/>
        <v>33 Protective service occupations</v>
      </c>
      <c r="B90" s="18">
        <f t="shared" si="210"/>
        <v>3.60880880334562</v>
      </c>
      <c r="C90" s="18">
        <f t="shared" si="210"/>
        <v>11.177509202892665</v>
      </c>
      <c r="D90" s="18">
        <f t="shared" si="210"/>
        <v>5.8581284220172947</v>
      </c>
      <c r="E90" s="18">
        <f t="shared" si="210"/>
        <v>5.3319669631399558</v>
      </c>
      <c r="F90" s="18">
        <f t="shared" si="211"/>
        <v>5.8528355410857991</v>
      </c>
      <c r="H90" s="18">
        <f t="shared" si="212"/>
        <v>5.5070628885434569</v>
      </c>
      <c r="I90" s="18">
        <f t="shared" si="213"/>
        <v>2.8881397098594164</v>
      </c>
      <c r="J90" s="18">
        <f t="shared" si="214"/>
        <v>7.0218610015321481</v>
      </c>
      <c r="L90" t="str">
        <f t="shared" si="255"/>
        <v>33 Protective service occupations</v>
      </c>
      <c r="M90" s="18">
        <f t="shared" si="215"/>
        <v>7.6072527386567668</v>
      </c>
      <c r="N90" s="18">
        <f t="shared" si="215"/>
        <v>16.49832353389613</v>
      </c>
      <c r="O90" s="18">
        <f t="shared" si="215"/>
        <v>4.0086386696114973</v>
      </c>
      <c r="P90" s="18">
        <f t="shared" si="215"/>
        <v>6.0258960614595791</v>
      </c>
      <c r="Q90" s="18">
        <f t="shared" si="216"/>
        <v>6.0136142115420288</v>
      </c>
      <c r="S90" s="18">
        <f t="shared" si="217"/>
        <v>5.3491667745315441</v>
      </c>
      <c r="T90" s="18">
        <f t="shared" si="218"/>
        <v>2.6622830313656198</v>
      </c>
      <c r="U90" s="18">
        <f t="shared" si="219"/>
        <v>6.7613490161439582</v>
      </c>
      <c r="W90" t="str">
        <f t="shared" si="256"/>
        <v>33 Protective service occupations</v>
      </c>
      <c r="X90" s="18">
        <f t="shared" si="220"/>
        <v>3.2124355634064461</v>
      </c>
      <c r="Y90" s="18">
        <f t="shared" si="220"/>
        <v>11.988179635888896</v>
      </c>
      <c r="Z90" s="18">
        <f t="shared" si="220"/>
        <v>-2.8245369082242733</v>
      </c>
      <c r="AA90" s="18">
        <f t="shared" si="220"/>
        <v>1.1935003350493689</v>
      </c>
      <c r="AB90" s="18">
        <f t="shared" si="221"/>
        <v>0.55532908473234777</v>
      </c>
      <c r="AD90" s="18">
        <f t="shared" si="222"/>
        <v>-0.16397401506496045</v>
      </c>
      <c r="AE90" s="18">
        <f t="shared" si="223"/>
        <v>2.167881655038717</v>
      </c>
      <c r="AF90" s="18">
        <f t="shared" si="224"/>
        <v>2.0468234885499648</v>
      </c>
      <c r="AH90" t="str">
        <f t="shared" si="257"/>
        <v>33 Protective service occupations</v>
      </c>
      <c r="AI90" s="18">
        <f t="shared" si="225"/>
        <v>2.5393142871414032</v>
      </c>
      <c r="AJ90" s="18">
        <f t="shared" si="225"/>
        <v>14.968668324651979</v>
      </c>
      <c r="AK90" s="18">
        <f t="shared" si="225"/>
        <v>-2.19761444048715</v>
      </c>
      <c r="AL90" s="18">
        <f t="shared" si="225"/>
        <v>1.4759570055738802</v>
      </c>
      <c r="AM90" s="18">
        <f t="shared" si="226"/>
        <v>1.0991242667625079</v>
      </c>
      <c r="AO90" s="18">
        <f t="shared" si="227"/>
        <v>0.23635214777888436</v>
      </c>
      <c r="AP90" s="18">
        <f t="shared" si="228"/>
        <v>2.058184911271832</v>
      </c>
      <c r="AQ90" s="18">
        <f t="shared" si="229"/>
        <v>2.2366549183141959</v>
      </c>
      <c r="AS90" t="str">
        <f t="shared" si="258"/>
        <v>33 Protective service occupations</v>
      </c>
      <c r="AT90" s="18">
        <f t="shared" si="230"/>
        <v>-1.9987491982906058</v>
      </c>
      <c r="AU90" s="18">
        <f t="shared" si="230"/>
        <v>9.3703410449758273</v>
      </c>
      <c r="AV90" s="18">
        <f t="shared" si="230"/>
        <v>-6.5217653538478526</v>
      </c>
      <c r="AW90" s="18">
        <f t="shared" si="230"/>
        <v>-1.2572805962351441</v>
      </c>
      <c r="AX90" s="18">
        <f t="shared" si="231"/>
        <v>-2.3113895610578972</v>
      </c>
      <c r="AZ90" s="18">
        <f t="shared" si="232"/>
        <v>-3.0442530664013367</v>
      </c>
      <c r="BA90" s="18">
        <f t="shared" si="233"/>
        <v>1.5120636056053627</v>
      </c>
      <c r="BB90" s="18">
        <f t="shared" si="234"/>
        <v>-0.83813559262360116</v>
      </c>
      <c r="BD90" t="str">
        <f t="shared" si="259"/>
        <v>33 Protective service occupations</v>
      </c>
      <c r="BE90" s="18">
        <f t="shared" si="235"/>
        <v>-4.0920044516167824</v>
      </c>
      <c r="BF90" s="18">
        <f t="shared" si="235"/>
        <v>19.798347674046113</v>
      </c>
      <c r="BG90" s="18">
        <f t="shared" si="235"/>
        <v>-8.9654307915538638</v>
      </c>
      <c r="BH90" s="18">
        <f t="shared" si="235"/>
        <v>-5.503428801401955</v>
      </c>
      <c r="BI90" s="18">
        <f t="shared" si="236"/>
        <v>-5.2039612164943243</v>
      </c>
      <c r="BK90" s="18">
        <f t="shared" si="237"/>
        <v>-6.6718162614002097</v>
      </c>
      <c r="BL90" s="18">
        <f t="shared" si="238"/>
        <v>0.84967257305426092</v>
      </c>
      <c r="BM90" s="18">
        <f t="shared" si="239"/>
        <v>-4.6406189003286302</v>
      </c>
      <c r="BO90" t="str">
        <f t="shared" si="260"/>
        <v>33 Protective service occupations</v>
      </c>
      <c r="BP90" s="18">
        <f t="shared" si="240"/>
        <v>2.6710172632593787</v>
      </c>
      <c r="BQ90" s="18">
        <f t="shared" si="240"/>
        <v>-15.756012670598029</v>
      </c>
      <c r="BR90" s="18">
        <f t="shared" si="240"/>
        <v>-6.4257821388360785</v>
      </c>
      <c r="BS90" s="18">
        <f t="shared" si="240"/>
        <v>-9.3862264424683488</v>
      </c>
      <c r="BT90" s="18">
        <f t="shared" si="241"/>
        <v>-8.8873072729888207</v>
      </c>
      <c r="BV90" s="18">
        <f t="shared" si="242"/>
        <v>-8.4099675122524147</v>
      </c>
      <c r="BW90" s="18">
        <f t="shared" si="243"/>
        <v>0.86374380252500771</v>
      </c>
      <c r="BX90" s="18">
        <f t="shared" si="244"/>
        <v>-5.840979914736466</v>
      </c>
      <c r="BZ90" t="str">
        <f t="shared" si="261"/>
        <v>33 Protective service occupations</v>
      </c>
      <c r="CA90" s="18">
        <f t="shared" si="245"/>
        <v>-7.3337566222220207E-2</v>
      </c>
      <c r="CB90" s="18">
        <f t="shared" si="245"/>
        <v>1.9367029595606766</v>
      </c>
      <c r="CC90" s="18">
        <f t="shared" si="245"/>
        <v>-5.502823691520109</v>
      </c>
      <c r="CD90" s="18">
        <f t="shared" si="245"/>
        <v>-0.62692449074426282</v>
      </c>
      <c r="CE90" s="18">
        <f t="shared" si="246"/>
        <v>-2.0212254827388088</v>
      </c>
      <c r="CG90" s="18">
        <f t="shared" si="247"/>
        <v>-2.2795560819222738</v>
      </c>
      <c r="CH90" s="18">
        <f t="shared" si="248"/>
        <v>1.559552440333789</v>
      </c>
      <c r="CI90" s="18">
        <f t="shared" si="249"/>
        <v>-0.2106092818129901</v>
      </c>
      <c r="CK90" t="str">
        <f t="shared" si="262"/>
        <v>33 Protective service occupations</v>
      </c>
      <c r="CL90" s="18">
        <f t="shared" si="250"/>
        <v>-6.0245347249512697</v>
      </c>
      <c r="CM90" s="18">
        <f t="shared" si="250"/>
        <v>-31.090998482322107</v>
      </c>
      <c r="CN90" s="18">
        <f t="shared" si="250"/>
        <v>-10.431081072136561</v>
      </c>
      <c r="CO90" s="18">
        <f t="shared" si="250"/>
        <v>-4.7508708696892494</v>
      </c>
      <c r="CP90" s="18">
        <f t="shared" si="251"/>
        <v>-8.4349899961765793</v>
      </c>
      <c r="CR90" s="18">
        <f t="shared" si="252"/>
        <v>-6.68321098241843</v>
      </c>
      <c r="CS90" s="18">
        <f t="shared" si="253"/>
        <v>0.69409377241103076</v>
      </c>
      <c r="CT90" s="18">
        <f t="shared" si="254"/>
        <v>-4.9951123313816232</v>
      </c>
    </row>
    <row r="91" spans="1:98" x14ac:dyDescent="0.2">
      <c r="A91" t="str">
        <f t="shared" si="209"/>
        <v>34 Culture, media and sports occupations</v>
      </c>
      <c r="B91" s="18">
        <f t="shared" si="210"/>
        <v>6.7222260615529938</v>
      </c>
      <c r="C91" s="18">
        <f t="shared" si="210"/>
        <v>10.633362959195235</v>
      </c>
      <c r="D91" s="18">
        <f t="shared" si="210"/>
        <v>4.9999653906287467</v>
      </c>
      <c r="E91" s="18">
        <f t="shared" si="210"/>
        <v>4.0561950280157966</v>
      </c>
      <c r="F91" s="18">
        <f t="shared" si="211"/>
        <v>4.7507054931451576</v>
      </c>
      <c r="H91" s="18">
        <f t="shared" si="212"/>
        <v>4.3698388211238282</v>
      </c>
      <c r="I91" s="18">
        <f t="shared" si="213"/>
        <v>3.8757329250752814</v>
      </c>
      <c r="J91" s="18">
        <f t="shared" si="214"/>
        <v>6.7619317461389938</v>
      </c>
      <c r="L91" t="str">
        <f t="shared" si="255"/>
        <v>34 Culture, media and sports occupations</v>
      </c>
      <c r="M91" s="18">
        <f t="shared" si="215"/>
        <v>3.8655883231613508</v>
      </c>
      <c r="N91" s="18">
        <f t="shared" si="215"/>
        <v>28.329212261380277</v>
      </c>
      <c r="O91" s="18">
        <f t="shared" si="215"/>
        <v>4.3359904721529396</v>
      </c>
      <c r="P91" s="18">
        <f t="shared" si="215"/>
        <v>3.9045089557423696</v>
      </c>
      <c r="Q91" s="18">
        <f t="shared" si="216"/>
        <v>5.4210922822673702</v>
      </c>
      <c r="S91" s="18">
        <f t="shared" si="217"/>
        <v>4.0481374968156292</v>
      </c>
      <c r="T91" s="18">
        <f t="shared" si="218"/>
        <v>3.605017691302792</v>
      </c>
      <c r="U91" s="18">
        <f t="shared" si="219"/>
        <v>6.3400783235632474</v>
      </c>
      <c r="W91" t="str">
        <f t="shared" si="256"/>
        <v>34 Culture, media and sports occupations</v>
      </c>
      <c r="X91" s="18">
        <f t="shared" si="220"/>
        <v>-2.5235903113752678</v>
      </c>
      <c r="Y91" s="18">
        <f t="shared" si="220"/>
        <v>14.951688249667082</v>
      </c>
      <c r="Z91" s="18">
        <f t="shared" si="220"/>
        <v>-2.772338150728193</v>
      </c>
      <c r="AA91" s="18">
        <f t="shared" si="220"/>
        <v>-1.2185065749829138</v>
      </c>
      <c r="AB91" s="18">
        <f t="shared" si="221"/>
        <v>-0.77096278932203832</v>
      </c>
      <c r="AD91" s="18">
        <f t="shared" si="222"/>
        <v>-1.7391901679630561</v>
      </c>
      <c r="AE91" s="18">
        <f t="shared" si="223"/>
        <v>2.2893677389358214</v>
      </c>
      <c r="AF91" s="18">
        <f t="shared" si="224"/>
        <v>1.0688691678336415</v>
      </c>
      <c r="AH91" t="str">
        <f t="shared" si="257"/>
        <v>34 Culture, media and sports occupations</v>
      </c>
      <c r="AI91" s="18">
        <f t="shared" si="225"/>
        <v>-7.8953796182723579E-2</v>
      </c>
      <c r="AJ91" s="18">
        <f t="shared" si="225"/>
        <v>16.303214983275627</v>
      </c>
      <c r="AK91" s="18">
        <f t="shared" si="225"/>
        <v>-1.7833862538224832</v>
      </c>
      <c r="AL91" s="18">
        <f t="shared" si="225"/>
        <v>0.99053901129324551</v>
      </c>
      <c r="AM91" s="18">
        <f t="shared" si="226"/>
        <v>1.0026370532333795</v>
      </c>
      <c r="AO91" s="18">
        <f t="shared" si="227"/>
        <v>5.7299891250761625E-2</v>
      </c>
      <c r="AP91" s="18">
        <f t="shared" si="228"/>
        <v>2.6181698167249579</v>
      </c>
      <c r="AQ91" s="18">
        <f t="shared" si="229"/>
        <v>2.6581249716565614</v>
      </c>
      <c r="AS91" t="str">
        <f t="shared" si="258"/>
        <v>34 Culture, media and sports occupations</v>
      </c>
      <c r="AT91" s="18">
        <f t="shared" si="230"/>
        <v>-3.6700926672068368</v>
      </c>
      <c r="AU91" s="18">
        <f t="shared" si="230"/>
        <v>12.752921236447934</v>
      </c>
      <c r="AV91" s="18">
        <f t="shared" si="230"/>
        <v>-3.7039204827275185</v>
      </c>
      <c r="AW91" s="18">
        <f t="shared" si="230"/>
        <v>-1.4006305102611805</v>
      </c>
      <c r="AX91" s="18">
        <f t="shared" si="231"/>
        <v>-1.3023043233944653</v>
      </c>
      <c r="AZ91" s="18">
        <f t="shared" si="232"/>
        <v>-2.1744509892989372</v>
      </c>
      <c r="BA91" s="18">
        <f t="shared" si="233"/>
        <v>2.1523745938571759</v>
      </c>
      <c r="BB91" s="18">
        <f t="shared" si="234"/>
        <v>0.60953277188133814</v>
      </c>
      <c r="BD91" t="str">
        <f t="shared" si="259"/>
        <v>34 Culture, media and sports occupations</v>
      </c>
      <c r="BE91" s="18">
        <f t="shared" si="235"/>
        <v>-5.2791670114442741</v>
      </c>
      <c r="BF91" s="18">
        <f t="shared" si="235"/>
        <v>14.495969915892658</v>
      </c>
      <c r="BG91" s="18">
        <f t="shared" si="235"/>
        <v>-6.0649210878739428</v>
      </c>
      <c r="BH91" s="18">
        <f t="shared" si="235"/>
        <v>-3.6961811172156689</v>
      </c>
      <c r="BI91" s="18">
        <f t="shared" si="236"/>
        <v>-3.4037493608098379</v>
      </c>
      <c r="BK91" s="18">
        <f t="shared" si="237"/>
        <v>-4.4923246884981065</v>
      </c>
      <c r="BL91" s="18">
        <f t="shared" si="238"/>
        <v>1.4155693242867251</v>
      </c>
      <c r="BM91" s="18">
        <f t="shared" si="239"/>
        <v>-2.0176788666078971</v>
      </c>
      <c r="BO91" t="str">
        <f t="shared" si="260"/>
        <v>34 Culture, media and sports occupations</v>
      </c>
      <c r="BP91" s="18">
        <f t="shared" si="240"/>
        <v>-2.8003712077070642</v>
      </c>
      <c r="BQ91" s="18">
        <f t="shared" si="240"/>
        <v>-12.971745480894148</v>
      </c>
      <c r="BR91" s="18">
        <f t="shared" si="240"/>
        <v>-8.1986195433578875</v>
      </c>
      <c r="BS91" s="18">
        <f t="shared" si="240"/>
        <v>-9.0565495723249896</v>
      </c>
      <c r="BT91" s="18">
        <f t="shared" si="241"/>
        <v>-9.0398248444633076</v>
      </c>
      <c r="BV91" s="18">
        <f t="shared" si="242"/>
        <v>-8.771467481806738</v>
      </c>
      <c r="BW91" s="18">
        <f t="shared" si="243"/>
        <v>1.0496421160731684</v>
      </c>
      <c r="BX91" s="18">
        <f t="shared" si="244"/>
        <v>-5.5911317984438487</v>
      </c>
      <c r="BZ91" t="str">
        <f t="shared" si="261"/>
        <v>34 Culture, media and sports occupations</v>
      </c>
      <c r="CA91" s="18">
        <f t="shared" si="245"/>
        <v>-4.3795100083417022</v>
      </c>
      <c r="CB91" s="18">
        <f t="shared" si="245"/>
        <v>1.3142138094058842</v>
      </c>
      <c r="CC91" s="18">
        <f t="shared" si="245"/>
        <v>-7.3385038015033484</v>
      </c>
      <c r="CD91" s="18">
        <f t="shared" si="245"/>
        <v>-5.5329793953080237</v>
      </c>
      <c r="CE91" s="18">
        <f t="shared" si="246"/>
        <v>-5.6893867085981764</v>
      </c>
      <c r="CG91" s="18">
        <f t="shared" si="247"/>
        <v>-6.1386963848669147</v>
      </c>
      <c r="CH91" s="18">
        <f t="shared" si="248"/>
        <v>1.1435368686698588</v>
      </c>
      <c r="CI91" s="18">
        <f t="shared" si="249"/>
        <v>-3.6489015441575234</v>
      </c>
      <c r="CK91" t="str">
        <f t="shared" si="262"/>
        <v>34 Culture, media and sports occupations</v>
      </c>
      <c r="CL91" s="18">
        <f t="shared" si="250"/>
        <v>-0.64624226332633539</v>
      </c>
      <c r="CM91" s="18">
        <f t="shared" si="250"/>
        <v>-30.901401914219541</v>
      </c>
      <c r="CN91" s="18">
        <f t="shared" si="250"/>
        <v>-2.4190751518367026</v>
      </c>
      <c r="CO91" s="18">
        <f t="shared" si="250"/>
        <v>-5.0904579394744349</v>
      </c>
      <c r="CP91" s="18">
        <f t="shared" si="251"/>
        <v>-6.1439999411269541</v>
      </c>
      <c r="CR91" s="18">
        <f t="shared" si="252"/>
        <v>-4.2082232612703052</v>
      </c>
      <c r="CS91" s="18">
        <f t="shared" si="253"/>
        <v>1.3299493716728783</v>
      </c>
      <c r="CT91" s="18">
        <f t="shared" si="254"/>
        <v>-1.9530567824027845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8.147843898838536</v>
      </c>
      <c r="C92" s="18">
        <f t="shared" si="210"/>
        <v>7.7147262205632394</v>
      </c>
      <c r="D92" s="18">
        <f t="shared" si="210"/>
        <v>8.0796101621508409</v>
      </c>
      <c r="E92" s="18">
        <f t="shared" si="210"/>
        <v>5.2793902808935922</v>
      </c>
      <c r="F92" s="18">
        <f t="shared" si="211"/>
        <v>6.2983984567333007</v>
      </c>
      <c r="H92" s="18">
        <f t="shared" si="212"/>
        <v>6.2046414872784394</v>
      </c>
      <c r="I92" s="18">
        <f t="shared" si="213"/>
        <v>4.0835491559936044</v>
      </c>
      <c r="J92" s="18">
        <f t="shared" si="214"/>
        <v>8.26220052318547</v>
      </c>
      <c r="L92" t="str">
        <f t="shared" si="255"/>
        <v>35 Business and public service associate professionals</v>
      </c>
      <c r="M92" s="18">
        <f t="shared" si="215"/>
        <v>7.3615240907697554</v>
      </c>
      <c r="N92" s="18">
        <f t="shared" si="215"/>
        <v>7.6856355597623827</v>
      </c>
      <c r="O92" s="18">
        <f t="shared" si="215"/>
        <v>6.5580614865941911</v>
      </c>
      <c r="P92" s="18">
        <f t="shared" si="215"/>
        <v>4.0226734112037477</v>
      </c>
      <c r="Q92" s="18">
        <f t="shared" si="216"/>
        <v>5.03537495850781</v>
      </c>
      <c r="S92" s="18">
        <f t="shared" si="217"/>
        <v>4.8610280292975983</v>
      </c>
      <c r="T92" s="18">
        <f t="shared" si="218"/>
        <v>3.8032631900979608</v>
      </c>
      <c r="U92" s="18">
        <f t="shared" si="219"/>
        <v>7.0759327057122068</v>
      </c>
      <c r="W92" t="str">
        <f t="shared" si="256"/>
        <v>35 Business and public service associate professionals</v>
      </c>
      <c r="X92" s="18">
        <f t="shared" si="220"/>
        <v>0.89637315005401952</v>
      </c>
      <c r="Y92" s="18">
        <f t="shared" si="220"/>
        <v>0.92865990482398075</v>
      </c>
      <c r="Z92" s="18">
        <f t="shared" si="220"/>
        <v>-1.2979561565417796</v>
      </c>
      <c r="AA92" s="18">
        <f t="shared" si="220"/>
        <v>-1.693787920945955</v>
      </c>
      <c r="AB92" s="18">
        <f t="shared" si="221"/>
        <v>-1.4081698061178871</v>
      </c>
      <c r="AD92" s="18">
        <f t="shared" si="222"/>
        <v>-1.5620206959316429</v>
      </c>
      <c r="AE92" s="18">
        <f t="shared" si="223"/>
        <v>2.5137096596495878</v>
      </c>
      <c r="AF92" s="18">
        <f t="shared" si="224"/>
        <v>1.4491350442481288</v>
      </c>
      <c r="AH92" t="str">
        <f t="shared" si="257"/>
        <v>35 Business and public service associate professionals</v>
      </c>
      <c r="AI92" s="18">
        <f t="shared" si="225"/>
        <v>0.79231271429716088</v>
      </c>
      <c r="AJ92" s="18">
        <f t="shared" si="225"/>
        <v>12.481433842953994</v>
      </c>
      <c r="AK92" s="18">
        <f t="shared" si="225"/>
        <v>-0.78990930581406271</v>
      </c>
      <c r="AL92" s="18">
        <f t="shared" si="225"/>
        <v>-0.66550027623178964</v>
      </c>
      <c r="AM92" s="18">
        <f t="shared" si="226"/>
        <v>6.9982278513647245E-2</v>
      </c>
      <c r="AO92" s="18">
        <f t="shared" si="227"/>
        <v>-0.70698727737102951</v>
      </c>
      <c r="AP92" s="18">
        <f t="shared" si="228"/>
        <v>2.5682999148254115</v>
      </c>
      <c r="AQ92" s="18">
        <f t="shared" si="229"/>
        <v>2.0804756234103605</v>
      </c>
      <c r="AS92" t="str">
        <f t="shared" si="258"/>
        <v>35 Business and public service associate professionals</v>
      </c>
      <c r="AT92" s="18">
        <f t="shared" si="230"/>
        <v>0.70033489813077221</v>
      </c>
      <c r="AU92" s="18">
        <f t="shared" si="230"/>
        <v>6.9953423251527314</v>
      </c>
      <c r="AV92" s="18">
        <f t="shared" si="230"/>
        <v>-1.2404141352922005</v>
      </c>
      <c r="AW92" s="18">
        <f t="shared" si="230"/>
        <v>-0.92831186740730542</v>
      </c>
      <c r="AX92" s="18">
        <f t="shared" si="231"/>
        <v>-0.54885208559772858</v>
      </c>
      <c r="AZ92" s="18">
        <f t="shared" si="232"/>
        <v>-1.0324553933519276</v>
      </c>
      <c r="BA92" s="18">
        <f t="shared" si="233"/>
        <v>2.4779337574993177</v>
      </c>
      <c r="BB92" s="18">
        <f t="shared" si="234"/>
        <v>1.7616996512662242</v>
      </c>
      <c r="BD92" t="str">
        <f t="shared" si="259"/>
        <v>35 Business and public service associate professionals</v>
      </c>
      <c r="BE92" s="18">
        <f t="shared" si="235"/>
        <v>-0.92507283346887625</v>
      </c>
      <c r="BF92" s="18">
        <f t="shared" si="235"/>
        <v>-0.38717262005202313</v>
      </c>
      <c r="BG92" s="18">
        <f t="shared" si="235"/>
        <v>-4.1259965701800017</v>
      </c>
      <c r="BH92" s="18">
        <f t="shared" si="235"/>
        <v>-3.2914756566917225</v>
      </c>
      <c r="BI92" s="18">
        <f t="shared" si="236"/>
        <v>-3.3745128220789788</v>
      </c>
      <c r="BK92" s="18">
        <f t="shared" si="237"/>
        <v>-3.5704532948418799</v>
      </c>
      <c r="BL92" s="18">
        <f t="shared" si="238"/>
        <v>1.7405652320727993</v>
      </c>
      <c r="BM92" s="18">
        <f t="shared" si="239"/>
        <v>-0.88583488599878191</v>
      </c>
      <c r="BO92" t="str">
        <f t="shared" si="260"/>
        <v>35 Business and public service associate professionals</v>
      </c>
      <c r="BP92" s="18">
        <f t="shared" si="240"/>
        <v>1.2835997686292844</v>
      </c>
      <c r="BQ92" s="18">
        <f t="shared" si="240"/>
        <v>-17.992506498551343</v>
      </c>
      <c r="BR92" s="18">
        <f t="shared" si="240"/>
        <v>-3.3222310500277352</v>
      </c>
      <c r="BS92" s="18">
        <f t="shared" si="240"/>
        <v>-4.9820660310305298</v>
      </c>
      <c r="BT92" s="18">
        <f t="shared" si="241"/>
        <v>-5.3416556228078615</v>
      </c>
      <c r="BV92" s="18">
        <f t="shared" si="242"/>
        <v>-4.4319784728616529</v>
      </c>
      <c r="BW92" s="18">
        <f t="shared" si="243"/>
        <v>1.4994199840592026</v>
      </c>
      <c r="BX92" s="18">
        <f t="shared" si="244"/>
        <v>-1.8409692203210315</v>
      </c>
      <c r="BZ92" t="str">
        <f t="shared" si="261"/>
        <v>35 Business and public service associate professionals</v>
      </c>
      <c r="CA92" s="18">
        <f t="shared" si="245"/>
        <v>-1.7433181687219634</v>
      </c>
      <c r="CB92" s="18">
        <f t="shared" si="245"/>
        <v>-4.552118662574367</v>
      </c>
      <c r="CC92" s="18">
        <f t="shared" si="245"/>
        <v>-3.6808315192211949</v>
      </c>
      <c r="CD92" s="18">
        <f t="shared" si="245"/>
        <v>-7.0726227795761325</v>
      </c>
      <c r="CE92" s="18">
        <f t="shared" si="246"/>
        <v>-5.8684045560333686</v>
      </c>
      <c r="CG92" s="18">
        <f t="shared" si="247"/>
        <v>-5.9555087423792452</v>
      </c>
      <c r="CH92" s="18">
        <f t="shared" si="248"/>
        <v>1.297215895761572</v>
      </c>
      <c r="CI92" s="18">
        <f t="shared" si="249"/>
        <v>-3.2269004725798411</v>
      </c>
      <c r="CK92" t="str">
        <f t="shared" si="262"/>
        <v>35 Business and public service associate professionals</v>
      </c>
      <c r="CL92" s="18">
        <f t="shared" si="250"/>
        <v>-1.0957497593111598</v>
      </c>
      <c r="CM92" s="18">
        <f t="shared" si="250"/>
        <v>-30.717200299411694</v>
      </c>
      <c r="CN92" s="18">
        <f t="shared" si="250"/>
        <v>-3.5237513073660076</v>
      </c>
      <c r="CO92" s="18">
        <f t="shared" si="250"/>
        <v>-3.4175420838291393</v>
      </c>
      <c r="CP92" s="18">
        <f t="shared" si="251"/>
        <v>-5.4346846008890832</v>
      </c>
      <c r="CR92" s="18">
        <f t="shared" si="252"/>
        <v>-3.4529581435563395</v>
      </c>
      <c r="CS92" s="18">
        <f t="shared" si="253"/>
        <v>1.368506599812247</v>
      </c>
      <c r="CT92" s="18">
        <f t="shared" si="254"/>
        <v>-1.3426557483905865</v>
      </c>
    </row>
    <row r="93" spans="1:98" x14ac:dyDescent="0.2">
      <c r="A93" t="str">
        <f t="shared" si="209"/>
        <v>41 Administrative occupations</v>
      </c>
      <c r="B93" s="18">
        <f t="shared" si="210"/>
        <v>7.0026206512544542</v>
      </c>
      <c r="C93" s="18">
        <f t="shared" si="210"/>
        <v>16.613549834513218</v>
      </c>
      <c r="D93" s="18">
        <f t="shared" si="210"/>
        <v>9.453805132043346</v>
      </c>
      <c r="E93" s="18">
        <f t="shared" si="210"/>
        <v>6.2348459340618945</v>
      </c>
      <c r="F93" s="18">
        <f t="shared" si="211"/>
        <v>7.8569981245606879</v>
      </c>
      <c r="H93" s="18">
        <f t="shared" si="212"/>
        <v>7.2971738500967609</v>
      </c>
      <c r="I93" s="18">
        <f t="shared" si="213"/>
        <v>4.864032214497005</v>
      </c>
      <c r="J93" s="18">
        <f t="shared" si="214"/>
        <v>9.5258231478154265</v>
      </c>
      <c r="L93" t="str">
        <f t="shared" si="255"/>
        <v>41 Administrative occupations</v>
      </c>
      <c r="M93" s="18">
        <f t="shared" si="215"/>
        <v>5.5866419656422694</v>
      </c>
      <c r="N93" s="18">
        <f t="shared" si="215"/>
        <v>17.450676917583131</v>
      </c>
      <c r="O93" s="18">
        <f t="shared" si="215"/>
        <v>8.841247540665865</v>
      </c>
      <c r="P93" s="18">
        <f t="shared" si="215"/>
        <v>5.2838843695989901</v>
      </c>
      <c r="Q93" s="18">
        <f t="shared" si="216"/>
        <v>7.1124935442576254</v>
      </c>
      <c r="S93" s="18">
        <f t="shared" si="217"/>
        <v>6.4565620283405734</v>
      </c>
      <c r="T93" s="18">
        <f t="shared" si="218"/>
        <v>4.6683911615522211</v>
      </c>
      <c r="U93" s="18">
        <f t="shared" si="219"/>
        <v>8.7902394497368253</v>
      </c>
      <c r="W93" t="str">
        <f t="shared" si="256"/>
        <v>41 Administrative occupations</v>
      </c>
      <c r="X93" s="18">
        <f t="shared" si="220"/>
        <v>0.2443408796891422</v>
      </c>
      <c r="Y93" s="18">
        <f t="shared" si="220"/>
        <v>10.686929764982711</v>
      </c>
      <c r="Z93" s="18">
        <f t="shared" si="220"/>
        <v>1.9060194446837597</v>
      </c>
      <c r="AA93" s="18">
        <f t="shared" si="220"/>
        <v>-9.4645053871778018E-2</v>
      </c>
      <c r="AB93" s="18">
        <f t="shared" si="221"/>
        <v>1.172259694606903</v>
      </c>
      <c r="AD93" s="18">
        <f t="shared" si="222"/>
        <v>0.5678403748523797</v>
      </c>
      <c r="AE93" s="18">
        <f t="shared" si="223"/>
        <v>3.2562759862430068</v>
      </c>
      <c r="AF93" s="18">
        <f t="shared" si="224"/>
        <v>3.6242968182833124</v>
      </c>
      <c r="AH93" t="str">
        <f t="shared" si="257"/>
        <v>41 Administrative occupations</v>
      </c>
      <c r="AI93" s="18">
        <f t="shared" si="225"/>
        <v>2.2791201972416353E-2</v>
      </c>
      <c r="AJ93" s="18">
        <f t="shared" si="225"/>
        <v>13.598167149356666</v>
      </c>
      <c r="AK93" s="18">
        <f t="shared" si="225"/>
        <v>0.84217622087214838</v>
      </c>
      <c r="AL93" s="18">
        <f t="shared" si="225"/>
        <v>-0.25967718852826227</v>
      </c>
      <c r="AM93" s="18">
        <f t="shared" si="226"/>
        <v>0.90045604165174264</v>
      </c>
      <c r="AO93" s="18">
        <f t="shared" si="227"/>
        <v>0.10626303040537355</v>
      </c>
      <c r="AP93" s="18">
        <f t="shared" si="228"/>
        <v>3.2176104006371498</v>
      </c>
      <c r="AQ93" s="18">
        <f t="shared" si="229"/>
        <v>3.2860089136746096</v>
      </c>
      <c r="AS93" t="str">
        <f t="shared" si="258"/>
        <v>41 Administrative occupations</v>
      </c>
      <c r="AT93" s="18">
        <f t="shared" si="230"/>
        <v>-0.27939774656396965</v>
      </c>
      <c r="AU93" s="18">
        <f t="shared" si="230"/>
        <v>10.746373055002611</v>
      </c>
      <c r="AV93" s="18">
        <f t="shared" si="230"/>
        <v>-0.13178446102846131</v>
      </c>
      <c r="AW93" s="18">
        <f t="shared" si="230"/>
        <v>-0.52947372863485498</v>
      </c>
      <c r="AX93" s="18">
        <f t="shared" si="231"/>
        <v>0.26529418370975222</v>
      </c>
      <c r="AZ93" s="18">
        <f t="shared" si="232"/>
        <v>-0.3970869131982635</v>
      </c>
      <c r="BA93" s="18">
        <f t="shared" si="233"/>
        <v>2.985195234707394</v>
      </c>
      <c r="BB93" s="18">
        <f t="shared" si="234"/>
        <v>2.7247729578658841</v>
      </c>
      <c r="BD93" t="str">
        <f t="shared" si="259"/>
        <v>41 Administrative occupations</v>
      </c>
      <c r="BE93" s="18">
        <f t="shared" si="235"/>
        <v>-0.92627735779335918</v>
      </c>
      <c r="BF93" s="18">
        <f t="shared" si="235"/>
        <v>-5.0880766207106571</v>
      </c>
      <c r="BG93" s="18">
        <f t="shared" si="235"/>
        <v>-1.4352829888146679</v>
      </c>
      <c r="BH93" s="18">
        <f t="shared" si="235"/>
        <v>-5.2643585286674899</v>
      </c>
      <c r="BI93" s="18">
        <f t="shared" si="236"/>
        <v>-4.0728844495602434</v>
      </c>
      <c r="BK93" s="18">
        <f t="shared" si="237"/>
        <v>-4.0048201644016341</v>
      </c>
      <c r="BL93" s="18">
        <f t="shared" si="238"/>
        <v>2.0365088338391901</v>
      </c>
      <c r="BM93" s="18">
        <f t="shared" si="239"/>
        <v>-0.73836417522620268</v>
      </c>
      <c r="BO93" t="str">
        <f t="shared" si="260"/>
        <v>41 Administrative occupations</v>
      </c>
      <c r="BP93" s="18">
        <f t="shared" si="240"/>
        <v>-1.6299820581660462</v>
      </c>
      <c r="BQ93" s="18">
        <f t="shared" si="240"/>
        <v>-13.217663132077373</v>
      </c>
      <c r="BR93" s="18">
        <f t="shared" si="240"/>
        <v>-2.781858359446221</v>
      </c>
      <c r="BS93" s="18">
        <f t="shared" si="240"/>
        <v>-8.0017349488101353</v>
      </c>
      <c r="BT93" s="18">
        <f t="shared" si="241"/>
        <v>-6.7421780845510426</v>
      </c>
      <c r="BV93" s="18">
        <f t="shared" si="242"/>
        <v>-6.2936842143120124</v>
      </c>
      <c r="BW93" s="18">
        <f t="shared" si="243"/>
        <v>1.5348749097129799</v>
      </c>
      <c r="BX93" s="18">
        <f t="shared" si="244"/>
        <v>-2.9938106839151546</v>
      </c>
      <c r="BZ93" t="str">
        <f t="shared" si="261"/>
        <v>41 Administrative occupations</v>
      </c>
      <c r="CA93" s="18">
        <f t="shared" si="245"/>
        <v>-4.9209552749542418</v>
      </c>
      <c r="CB93" s="18">
        <f t="shared" si="245"/>
        <v>-1.3633649088018562</v>
      </c>
      <c r="CC93" s="18">
        <f t="shared" si="245"/>
        <v>-10.959615796398792</v>
      </c>
      <c r="CD93" s="18">
        <f t="shared" si="245"/>
        <v>-13.833769656127338</v>
      </c>
      <c r="CE93" s="18">
        <f t="shared" si="246"/>
        <v>-12.207175929120806</v>
      </c>
      <c r="CG93" s="18">
        <f t="shared" si="247"/>
        <v>-12.886177484593164</v>
      </c>
      <c r="CH93" s="18">
        <f t="shared" si="248"/>
        <v>0.96497828888113535</v>
      </c>
      <c r="CI93" s="18">
        <f t="shared" si="249"/>
        <v>-8.1097529281715204</v>
      </c>
      <c r="CK93" t="str">
        <f t="shared" si="262"/>
        <v>41 Administrative occupations</v>
      </c>
      <c r="CL93" s="18">
        <f t="shared" si="250"/>
        <v>-5.0110835189942975</v>
      </c>
      <c r="CM93" s="18">
        <f t="shared" si="250"/>
        <v>-30.087850691698481</v>
      </c>
      <c r="CN93" s="18">
        <f t="shared" si="250"/>
        <v>-4.6360143250430363</v>
      </c>
      <c r="CO93" s="18">
        <f t="shared" si="250"/>
        <v>-6.5525656902572287</v>
      </c>
      <c r="CP93" s="18">
        <f t="shared" si="251"/>
        <v>-7.6478995136296746</v>
      </c>
      <c r="CR93" s="18">
        <f t="shared" si="252"/>
        <v>-5.9180336230557291</v>
      </c>
      <c r="CS93" s="18">
        <f t="shared" si="253"/>
        <v>1.1955435417349891</v>
      </c>
      <c r="CT93" s="18">
        <f t="shared" si="254"/>
        <v>-3.3951582652719581</v>
      </c>
    </row>
    <row r="94" spans="1:98" x14ac:dyDescent="0.2">
      <c r="A94" t="str">
        <f t="shared" si="209"/>
        <v>42 Secretarial and related occupations</v>
      </c>
      <c r="B94" s="18">
        <f t="shared" si="210"/>
        <v>9.4467900695076157</v>
      </c>
      <c r="C94" s="18">
        <f t="shared" si="210"/>
        <v>1.3986907073823218</v>
      </c>
      <c r="D94" s="18">
        <f t="shared" si="210"/>
        <v>12.018261460753266</v>
      </c>
      <c r="E94" s="18">
        <f t="shared" si="210"/>
        <v>7.6108547654161418</v>
      </c>
      <c r="F94" s="18">
        <f t="shared" si="211"/>
        <v>8.5649986102358078</v>
      </c>
      <c r="H94" s="18">
        <f t="shared" si="212"/>
        <v>9.0603775294807676</v>
      </c>
      <c r="I94" s="18">
        <f t="shared" si="213"/>
        <v>6.6529255347514082</v>
      </c>
      <c r="J94" s="18">
        <f t="shared" si="214"/>
        <v>11.760584948468189</v>
      </c>
      <c r="L94" t="str">
        <f t="shared" si="255"/>
        <v>42 Secretarial and related occupations</v>
      </c>
      <c r="M94" s="18">
        <f t="shared" si="215"/>
        <v>5.2344870325086612</v>
      </c>
      <c r="N94" s="18">
        <f t="shared" si="215"/>
        <v>8.9355282285757944</v>
      </c>
      <c r="O94" s="18">
        <f t="shared" si="215"/>
        <v>9.2544664719909964</v>
      </c>
      <c r="P94" s="18">
        <f t="shared" si="215"/>
        <v>3.883780916737356</v>
      </c>
      <c r="Q94" s="18">
        <f t="shared" si="216"/>
        <v>5.8467893116616931</v>
      </c>
      <c r="S94" s="18">
        <f t="shared" si="217"/>
        <v>5.6440151036188047</v>
      </c>
      <c r="T94" s="18">
        <f t="shared" si="218"/>
        <v>4.8498437483550427</v>
      </c>
      <c r="U94" s="18">
        <f t="shared" si="219"/>
        <v>8.314093718684834</v>
      </c>
      <c r="W94" t="str">
        <f t="shared" si="256"/>
        <v>42 Secretarial and related occupations</v>
      </c>
      <c r="X94" s="18">
        <f t="shared" si="220"/>
        <v>3.1776681345307978E-2</v>
      </c>
      <c r="Y94" s="18">
        <f t="shared" si="220"/>
        <v>5.7323468196730509</v>
      </c>
      <c r="Z94" s="18">
        <f t="shared" si="220"/>
        <v>4.0175335048635796</v>
      </c>
      <c r="AA94" s="18">
        <f t="shared" si="220"/>
        <v>1.6857038338403907</v>
      </c>
      <c r="AB94" s="18">
        <f t="shared" si="221"/>
        <v>2.6588101178157908</v>
      </c>
      <c r="AD94" s="18">
        <f t="shared" si="222"/>
        <v>2.4571135122873011</v>
      </c>
      <c r="AE94" s="18">
        <f t="shared" si="223"/>
        <v>3.9999571731786476</v>
      </c>
      <c r="AF94" s="18">
        <f t="shared" si="224"/>
        <v>5.5241913588796487</v>
      </c>
      <c r="AH94" t="str">
        <f t="shared" si="257"/>
        <v>42 Secretarial and related occupations</v>
      </c>
      <c r="AI94" s="18">
        <f t="shared" si="225"/>
        <v>-0.26888184557787298</v>
      </c>
      <c r="AJ94" s="18">
        <f t="shared" si="225"/>
        <v>13.025046420705388</v>
      </c>
      <c r="AK94" s="18">
        <f t="shared" si="225"/>
        <v>1.9216564294066929</v>
      </c>
      <c r="AL94" s="18">
        <f t="shared" si="225"/>
        <v>0.29021003672917711</v>
      </c>
      <c r="AM94" s="18">
        <f t="shared" si="226"/>
        <v>1.5531220066273388</v>
      </c>
      <c r="AO94" s="18">
        <f t="shared" si="227"/>
        <v>0.83110306979141679</v>
      </c>
      <c r="AP94" s="18">
        <f t="shared" si="228"/>
        <v>3.5052567905350163</v>
      </c>
      <c r="AQ94" s="18">
        <f t="shared" si="229"/>
        <v>4.0302294268125038</v>
      </c>
      <c r="AS94" t="str">
        <f t="shared" si="258"/>
        <v>42 Secretarial and related occupations</v>
      </c>
      <c r="AT94" s="18">
        <f t="shared" si="230"/>
        <v>-2.4563463472037417</v>
      </c>
      <c r="AU94" s="18">
        <f t="shared" si="230"/>
        <v>5.470254735541924</v>
      </c>
      <c r="AV94" s="18">
        <f t="shared" si="230"/>
        <v>0.46386096537289756</v>
      </c>
      <c r="AW94" s="18">
        <f t="shared" si="230"/>
        <v>-3.1331137113472129</v>
      </c>
      <c r="AX94" s="18">
        <f t="shared" si="231"/>
        <v>-1.5006658197638356</v>
      </c>
      <c r="AZ94" s="18">
        <f t="shared" si="232"/>
        <v>-1.9486641586393239</v>
      </c>
      <c r="BA94" s="18">
        <f t="shared" si="233"/>
        <v>2.9692108251842653</v>
      </c>
      <c r="BB94" s="18">
        <f t="shared" si="234"/>
        <v>1.7403836042790832</v>
      </c>
      <c r="BD94" t="str">
        <f t="shared" si="259"/>
        <v>42 Secretarial and related occupations</v>
      </c>
      <c r="BE94" s="18">
        <f t="shared" si="235"/>
        <v>-2.3010975894298902</v>
      </c>
      <c r="BF94" s="18">
        <f t="shared" si="235"/>
        <v>-18.113694317346194</v>
      </c>
      <c r="BG94" s="18">
        <f t="shared" si="235"/>
        <v>-5.851975114759</v>
      </c>
      <c r="BH94" s="18">
        <f t="shared" si="235"/>
        <v>-19.229295320999096</v>
      </c>
      <c r="BI94" s="18">
        <f t="shared" si="236"/>
        <v>-15.19423443150183</v>
      </c>
      <c r="BK94" s="18">
        <f t="shared" si="237"/>
        <v>-14.995943281325752</v>
      </c>
      <c r="BL94" s="18">
        <f t="shared" si="238"/>
        <v>1.3403431365781371</v>
      </c>
      <c r="BM94" s="18">
        <f t="shared" si="239"/>
        <v>-7.5412999862046188</v>
      </c>
      <c r="BO94" t="str">
        <f t="shared" si="260"/>
        <v>42 Secretarial and related occupations</v>
      </c>
      <c r="BP94" s="18">
        <f t="shared" si="240"/>
        <v>-5.3523582469012121</v>
      </c>
      <c r="BQ94" s="18">
        <f t="shared" si="240"/>
        <v>-20.007633278959357</v>
      </c>
      <c r="BR94" s="18">
        <f t="shared" si="240"/>
        <v>-11.729155126918711</v>
      </c>
      <c r="BS94" s="18">
        <f t="shared" si="240"/>
        <v>-23.238038655537174</v>
      </c>
      <c r="BT94" s="18">
        <f t="shared" si="241"/>
        <v>-19.605798781420379</v>
      </c>
      <c r="BV94" s="18">
        <f t="shared" si="242"/>
        <v>-19.578938155093073</v>
      </c>
      <c r="BW94" s="18">
        <f t="shared" si="243"/>
        <v>0.94766552636063039</v>
      </c>
      <c r="BX94" s="18">
        <f t="shared" si="244"/>
        <v>-10.479242537805423</v>
      </c>
      <c r="BZ94" t="str">
        <f t="shared" si="261"/>
        <v>42 Secretarial and related occupations</v>
      </c>
      <c r="CA94" s="18">
        <f t="shared" si="245"/>
        <v>-4.9496082233074219</v>
      </c>
      <c r="CB94" s="18">
        <f t="shared" si="245"/>
        <v>-3.8314215863215484</v>
      </c>
      <c r="CC94" s="18">
        <f t="shared" si="245"/>
        <v>-18.533855605867476</v>
      </c>
      <c r="CD94" s="18">
        <f t="shared" si="245"/>
        <v>-19.412926076745428</v>
      </c>
      <c r="CE94" s="18">
        <f t="shared" si="246"/>
        <v>-18.240955937969815</v>
      </c>
      <c r="CG94" s="18">
        <f t="shared" si="247"/>
        <v>-19.120961641852141</v>
      </c>
      <c r="CH94" s="18">
        <f t="shared" si="248"/>
        <v>0.86905356897584163</v>
      </c>
      <c r="CI94" s="18">
        <f t="shared" si="249"/>
        <v>-10.801215727284807</v>
      </c>
      <c r="CK94" t="str">
        <f t="shared" si="262"/>
        <v>42 Secretarial and related occupations</v>
      </c>
      <c r="CL94" s="18">
        <f t="shared" si="250"/>
        <v>-1.5197386455835793</v>
      </c>
      <c r="CM94" s="18">
        <f t="shared" si="250"/>
        <v>-26.766023030141028</v>
      </c>
      <c r="CN94" s="18">
        <f t="shared" si="250"/>
        <v>-0.19312182582936765</v>
      </c>
      <c r="CO94" s="18">
        <f t="shared" si="250"/>
        <v>-6.0851110444158145</v>
      </c>
      <c r="CP94" s="18">
        <f t="shared" si="251"/>
        <v>-5.7587111507260254</v>
      </c>
      <c r="CR94" s="18">
        <f t="shared" si="252"/>
        <v>-4.1608124524944223</v>
      </c>
      <c r="CS94" s="18">
        <f t="shared" si="253"/>
        <v>1.8721814815062965</v>
      </c>
      <c r="CT94" s="18">
        <f t="shared" si="254"/>
        <v>-1.0821519217324216</v>
      </c>
    </row>
    <row r="95" spans="1:98" x14ac:dyDescent="0.2">
      <c r="A95" t="str">
        <f t="shared" si="209"/>
        <v>51 Skilled agricultural and related trades</v>
      </c>
      <c r="B95" s="18">
        <f t="shared" si="210"/>
        <v>9.1595026086361386</v>
      </c>
      <c r="C95" s="18">
        <f t="shared" si="210"/>
        <v>-13.036173476354563</v>
      </c>
      <c r="D95" s="18">
        <f t="shared" si="210"/>
        <v>6.2953145651795994</v>
      </c>
      <c r="E95" s="18">
        <f t="shared" si="210"/>
        <v>5.9842850066309961</v>
      </c>
      <c r="F95" s="18">
        <f t="shared" si="211"/>
        <v>4.7780350046749076</v>
      </c>
      <c r="H95" s="18">
        <f t="shared" si="212"/>
        <v>6.0878602721707642</v>
      </c>
      <c r="I95" s="18">
        <f t="shared" si="213"/>
        <v>5.6535601377565081</v>
      </c>
      <c r="J95" s="18">
        <f t="shared" si="214"/>
        <v>9.1301051907690667</v>
      </c>
      <c r="L95" t="str">
        <f t="shared" si="255"/>
        <v>51 Skilled agricultural and related trades</v>
      </c>
      <c r="M95" s="18">
        <f t="shared" si="215"/>
        <v>8.2556917391079843</v>
      </c>
      <c r="N95" s="18">
        <f t="shared" si="215"/>
        <v>-10.256663410009137</v>
      </c>
      <c r="O95" s="18">
        <f t="shared" si="215"/>
        <v>7.4487485497830352</v>
      </c>
      <c r="P95" s="18">
        <f t="shared" si="215"/>
        <v>6.0032242509600042</v>
      </c>
      <c r="Q95" s="18">
        <f t="shared" si="216"/>
        <v>5.3507145956274593</v>
      </c>
      <c r="S95" s="18">
        <f t="shared" si="217"/>
        <v>6.4828919000716301</v>
      </c>
      <c r="T95" s="18">
        <f t="shared" si="218"/>
        <v>5.7466555412621689</v>
      </c>
      <c r="U95" s="18">
        <f t="shared" si="219"/>
        <v>9.4556998224250677</v>
      </c>
      <c r="W95" t="str">
        <f t="shared" si="256"/>
        <v>51 Skilled agricultural and related trades</v>
      </c>
      <c r="X95" s="18">
        <f t="shared" si="220"/>
        <v>0.53069405037213802</v>
      </c>
      <c r="Y95" s="18">
        <f t="shared" si="220"/>
        <v>35.923638651872537</v>
      </c>
      <c r="Z95" s="18">
        <f t="shared" si="220"/>
        <v>2.2009343760658773</v>
      </c>
      <c r="AA95" s="18">
        <f t="shared" si="220"/>
        <v>3.4647479150580418</v>
      </c>
      <c r="AB95" s="18">
        <f t="shared" si="221"/>
        <v>4.840922873576714</v>
      </c>
      <c r="AD95" s="18">
        <f t="shared" si="222"/>
        <v>3.0417497353735445</v>
      </c>
      <c r="AE95" s="18">
        <f t="shared" si="223"/>
        <v>4.6639593674595137</v>
      </c>
      <c r="AF95" s="18">
        <f t="shared" si="224"/>
        <v>6.4361226210082334</v>
      </c>
      <c r="AH95" t="str">
        <f t="shared" si="257"/>
        <v>51 Skilled agricultural and related trades</v>
      </c>
      <c r="AI95" s="18">
        <f t="shared" si="225"/>
        <v>2.3056011998833448</v>
      </c>
      <c r="AJ95" s="18">
        <f t="shared" si="225"/>
        <v>1.7093418287938977</v>
      </c>
      <c r="AK95" s="18">
        <f t="shared" si="225"/>
        <v>1.8639495571092901</v>
      </c>
      <c r="AL95" s="18">
        <f t="shared" si="225"/>
        <v>2.1009279650711532</v>
      </c>
      <c r="AM95" s="18">
        <f t="shared" si="226"/>
        <v>2.0023126054661944</v>
      </c>
      <c r="AO95" s="18">
        <f t="shared" si="227"/>
        <v>2.0218739688365295</v>
      </c>
      <c r="AP95" s="18">
        <f t="shared" si="228"/>
        <v>4.6095354689005497</v>
      </c>
      <c r="AQ95" s="18">
        <f t="shared" si="229"/>
        <v>5.759074257009078</v>
      </c>
      <c r="AS95" t="str">
        <f t="shared" si="258"/>
        <v>51 Skilled agricultural and related trades</v>
      </c>
      <c r="AT95" s="18">
        <f t="shared" si="230"/>
        <v>1.1994281978110477</v>
      </c>
      <c r="AU95" s="18">
        <f t="shared" si="230"/>
        <v>3.029652909016689</v>
      </c>
      <c r="AV95" s="18">
        <f t="shared" si="230"/>
        <v>2.01250950529277</v>
      </c>
      <c r="AW95" s="18">
        <f t="shared" si="230"/>
        <v>3.239785829883246</v>
      </c>
      <c r="AX95" s="18">
        <f t="shared" si="231"/>
        <v>2.8415873748038001</v>
      </c>
      <c r="AZ95" s="18">
        <f t="shared" si="232"/>
        <v>2.8290618851876559</v>
      </c>
      <c r="BA95" s="18">
        <f t="shared" si="233"/>
        <v>4.4834677098579689</v>
      </c>
      <c r="BB95" s="18">
        <f t="shared" si="234"/>
        <v>6.156906954161645</v>
      </c>
      <c r="BD95" t="str">
        <f t="shared" si="259"/>
        <v>51 Skilled agricultural and related trades</v>
      </c>
      <c r="BE95" s="18">
        <f t="shared" si="235"/>
        <v>-2.1371969995932605</v>
      </c>
      <c r="BF95" s="18">
        <f t="shared" si="235"/>
        <v>-1.3844984111113789</v>
      </c>
      <c r="BG95" s="18">
        <f t="shared" si="235"/>
        <v>-4.9646259882814903</v>
      </c>
      <c r="BH95" s="18">
        <f t="shared" si="235"/>
        <v>-2.6306579024558241</v>
      </c>
      <c r="BI95" s="18">
        <f t="shared" si="236"/>
        <v>-3.2892783322859831</v>
      </c>
      <c r="BK95" s="18">
        <f t="shared" si="237"/>
        <v>-3.4149475923670458</v>
      </c>
      <c r="BL95" s="18">
        <f t="shared" si="238"/>
        <v>2.2568213131373804</v>
      </c>
      <c r="BM95" s="18">
        <f t="shared" si="239"/>
        <v>-5.745463637196746E-2</v>
      </c>
      <c r="BO95" t="str">
        <f t="shared" si="260"/>
        <v>51 Skilled agricultural and related trades</v>
      </c>
      <c r="BP95" s="18">
        <f t="shared" si="240"/>
        <v>3.3071389911314641</v>
      </c>
      <c r="BQ95" s="18">
        <f t="shared" si="240"/>
        <v>-20.66256360179257</v>
      </c>
      <c r="BR95" s="18">
        <f t="shared" si="240"/>
        <v>1.4153607816553393</v>
      </c>
      <c r="BS95" s="18">
        <f t="shared" si="240"/>
        <v>-0.85428307807604575</v>
      </c>
      <c r="BT95" s="18">
        <f t="shared" si="241"/>
        <v>-1.5317935844233688</v>
      </c>
      <c r="BV95" s="18">
        <f t="shared" si="242"/>
        <v>-0.10343577305452767</v>
      </c>
      <c r="BW95" s="18">
        <f t="shared" si="243"/>
        <v>2.9891826572341351</v>
      </c>
      <c r="BX95" s="18">
        <f t="shared" si="244"/>
        <v>2.9208762287911361</v>
      </c>
      <c r="BZ95" t="str">
        <f t="shared" si="261"/>
        <v>51 Skilled agricultural and related trades</v>
      </c>
      <c r="CA95" s="18">
        <f t="shared" si="245"/>
        <v>-1.164805872412189</v>
      </c>
      <c r="CB95" s="18">
        <f t="shared" si="245"/>
        <v>-7.4753955103842307</v>
      </c>
      <c r="CC95" s="18">
        <f t="shared" si="245"/>
        <v>-1.4760103929911672E-2</v>
      </c>
      <c r="CD95" s="18">
        <f t="shared" si="245"/>
        <v>2.2643488556880031</v>
      </c>
      <c r="CE95" s="18">
        <f t="shared" si="246"/>
        <v>0.91336886168802423</v>
      </c>
      <c r="CG95" s="18">
        <f t="shared" si="247"/>
        <v>1.4989312437142077</v>
      </c>
      <c r="CH95" s="18">
        <f t="shared" si="248"/>
        <v>2.7035680248243654</v>
      </c>
      <c r="CI95" s="18">
        <f t="shared" si="249"/>
        <v>3.769866991777171</v>
      </c>
      <c r="CK95" t="str">
        <f t="shared" si="262"/>
        <v>51 Skilled agricultural and related trades</v>
      </c>
      <c r="CL95" s="18">
        <f t="shared" si="250"/>
        <v>-6.3696226542689027</v>
      </c>
      <c r="CM95" s="18">
        <f t="shared" si="250"/>
        <v>-37.703942630466827</v>
      </c>
      <c r="CN95" s="18">
        <f t="shared" si="250"/>
        <v>-3.4166994950951546</v>
      </c>
      <c r="CO95" s="18">
        <f t="shared" si="250"/>
        <v>-9.2859616013885251</v>
      </c>
      <c r="CP95" s="18">
        <f t="shared" si="251"/>
        <v>-9.638748634897409</v>
      </c>
      <c r="CR95" s="18">
        <f t="shared" si="252"/>
        <v>-7.3702806408488142</v>
      </c>
      <c r="CS95" s="18">
        <f t="shared" si="253"/>
        <v>1.5108562317014185</v>
      </c>
      <c r="CT95" s="18">
        <f t="shared" si="254"/>
        <v>-3.6850715780997301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9.8099816091615555</v>
      </c>
      <c r="C96" s="18">
        <f t="shared" si="210"/>
        <v>11.119356759996201</v>
      </c>
      <c r="D96" s="18">
        <f t="shared" si="210"/>
        <v>7.7533699814976487</v>
      </c>
      <c r="E96" s="18">
        <f t="shared" si="210"/>
        <v>6.3122597440832262</v>
      </c>
      <c r="F96" s="18">
        <f t="shared" si="211"/>
        <v>7.0560203521370379</v>
      </c>
      <c r="H96" s="18">
        <f t="shared" si="212"/>
        <v>6.7904754791278554</v>
      </c>
      <c r="I96" s="18">
        <f t="shared" si="213"/>
        <v>4.1669621948122071</v>
      </c>
      <c r="J96" s="18">
        <f t="shared" si="214"/>
        <v>8.7597513038045314</v>
      </c>
      <c r="L96" t="str">
        <f t="shared" si="255"/>
        <v>52 Skilled metal, electrical and electronic trades</v>
      </c>
      <c r="M96" s="18">
        <f t="shared" si="215"/>
        <v>8.859483652357202</v>
      </c>
      <c r="N96" s="18">
        <f t="shared" si="215"/>
        <v>-4.0998044424200071</v>
      </c>
      <c r="O96" s="18">
        <f t="shared" si="215"/>
        <v>11.771195418286906</v>
      </c>
      <c r="P96" s="18">
        <f t="shared" si="215"/>
        <v>6.5077127499238552</v>
      </c>
      <c r="Q96" s="18">
        <f t="shared" si="216"/>
        <v>7.4187197961002926</v>
      </c>
      <c r="S96" s="18">
        <f t="shared" si="217"/>
        <v>8.2340735720660021</v>
      </c>
      <c r="T96" s="18">
        <f t="shared" si="218"/>
        <v>4.7990274935097554</v>
      </c>
      <c r="U96" s="18">
        <f t="shared" si="219"/>
        <v>10.20731541186537</v>
      </c>
      <c r="W96" t="str">
        <f t="shared" si="256"/>
        <v>52 Skilled metal, electrical and electronic trades</v>
      </c>
      <c r="X96" s="18">
        <f t="shared" si="220"/>
        <v>1.9952814802665753</v>
      </c>
      <c r="Y96" s="18">
        <f t="shared" si="220"/>
        <v>-13.601808097637658</v>
      </c>
      <c r="Z96" s="18">
        <f t="shared" si="220"/>
        <v>3.1338710705012263</v>
      </c>
      <c r="AA96" s="18">
        <f t="shared" si="220"/>
        <v>1.8309984293494619</v>
      </c>
      <c r="AB96" s="18">
        <f t="shared" si="221"/>
        <v>1.1915980048000652</v>
      </c>
      <c r="AD96" s="18">
        <f t="shared" si="222"/>
        <v>2.2634501913452398</v>
      </c>
      <c r="AE96" s="18">
        <f t="shared" si="223"/>
        <v>3.2739736960294197</v>
      </c>
      <c r="AF96" s="18">
        <f t="shared" si="224"/>
        <v>4.7998211888868214</v>
      </c>
      <c r="AH96" t="str">
        <f t="shared" si="257"/>
        <v>52 Skilled metal, electrical and electronic trades</v>
      </c>
      <c r="AI96" s="18">
        <f t="shared" si="225"/>
        <v>3.3948112973246181</v>
      </c>
      <c r="AJ96" s="18">
        <f t="shared" si="225"/>
        <v>-4.0887639917204339</v>
      </c>
      <c r="AK96" s="18">
        <f t="shared" si="225"/>
        <v>4.2226536672605341</v>
      </c>
      <c r="AL96" s="18">
        <f t="shared" si="225"/>
        <v>3.4532314723388691</v>
      </c>
      <c r="AM96" s="18">
        <f t="shared" si="226"/>
        <v>3.2036472439439523</v>
      </c>
      <c r="AO96" s="18">
        <f t="shared" si="227"/>
        <v>3.7090723188585306</v>
      </c>
      <c r="AP96" s="18">
        <f t="shared" si="228"/>
        <v>3.486899003216859</v>
      </c>
      <c r="AQ96" s="18">
        <f t="shared" si="229"/>
        <v>6.0072180606831616</v>
      </c>
      <c r="AS96" t="str">
        <f t="shared" si="258"/>
        <v>52 Skilled metal, electrical and electronic trades</v>
      </c>
      <c r="AT96" s="18">
        <f t="shared" si="230"/>
        <v>1.8590097342271017</v>
      </c>
      <c r="AU96" s="18">
        <f t="shared" si="230"/>
        <v>-8.6388932732762935</v>
      </c>
      <c r="AV96" s="18">
        <f t="shared" si="230"/>
        <v>2.5486186837309521</v>
      </c>
      <c r="AW96" s="18">
        <f t="shared" si="230"/>
        <v>2.7563138006091448</v>
      </c>
      <c r="AX96" s="18">
        <f t="shared" si="231"/>
        <v>1.939728913604033</v>
      </c>
      <c r="AZ96" s="18">
        <f t="shared" si="232"/>
        <v>2.6870353979160599</v>
      </c>
      <c r="BA96" s="18">
        <f t="shared" si="233"/>
        <v>3.1160737324085863</v>
      </c>
      <c r="BB96" s="18">
        <f t="shared" si="234"/>
        <v>4.9798839729043198</v>
      </c>
      <c r="BD96" t="str">
        <f t="shared" si="259"/>
        <v>52 Skilled metal, electrical and electronic trades</v>
      </c>
      <c r="BE96" s="18">
        <f t="shared" si="235"/>
        <v>-2.1009944429675742</v>
      </c>
      <c r="BF96" s="18">
        <f t="shared" si="235"/>
        <v>4.7126945479067262</v>
      </c>
      <c r="BG96" s="18">
        <f t="shared" si="235"/>
        <v>-3.2185293216097977</v>
      </c>
      <c r="BH96" s="18">
        <f t="shared" si="235"/>
        <v>-2.5433288044070634</v>
      </c>
      <c r="BI96" s="18">
        <f t="shared" si="236"/>
        <v>-2.3173889807698966</v>
      </c>
      <c r="BK96" s="18">
        <f t="shared" si="237"/>
        <v>-2.768917423649575</v>
      </c>
      <c r="BL96" s="18">
        <f t="shared" si="238"/>
        <v>1.5727920204333667</v>
      </c>
      <c r="BM96" s="18">
        <f t="shared" si="239"/>
        <v>-0.55426010076254917</v>
      </c>
      <c r="BO96" t="str">
        <f t="shared" si="260"/>
        <v>52 Skilled metal, electrical and electronic trades</v>
      </c>
      <c r="BP96" s="18">
        <f t="shared" si="240"/>
        <v>4.0923652208424421</v>
      </c>
      <c r="BQ96" s="18">
        <f t="shared" si="240"/>
        <v>-27.634323221057787</v>
      </c>
      <c r="BR96" s="18">
        <f t="shared" si="240"/>
        <v>0.49134381216013878</v>
      </c>
      <c r="BS96" s="18">
        <f t="shared" si="240"/>
        <v>-4.2535608290386602</v>
      </c>
      <c r="BT96" s="18">
        <f t="shared" si="241"/>
        <v>-4.4814682301431148</v>
      </c>
      <c r="BV96" s="18">
        <f t="shared" si="242"/>
        <v>-2.6973565793201093</v>
      </c>
      <c r="BW96" s="18">
        <f t="shared" si="243"/>
        <v>1.7097504818653908</v>
      </c>
      <c r="BX96" s="18">
        <f t="shared" si="244"/>
        <v>-0.31975406854520827</v>
      </c>
      <c r="BZ96" t="str">
        <f t="shared" si="261"/>
        <v>52 Skilled metal, electrical and electronic trades</v>
      </c>
      <c r="CA96" s="18">
        <f t="shared" si="245"/>
        <v>0.56568923299655793</v>
      </c>
      <c r="CB96" s="18">
        <f t="shared" si="245"/>
        <v>-19.490173220377692</v>
      </c>
      <c r="CC96" s="18">
        <f t="shared" si="245"/>
        <v>0.12458738832532568</v>
      </c>
      <c r="CD96" s="18">
        <f t="shared" si="245"/>
        <v>-7.1708121834948235</v>
      </c>
      <c r="CE96" s="18">
        <f t="shared" si="246"/>
        <v>-5.792087410686908</v>
      </c>
      <c r="CG96" s="18">
        <f t="shared" si="247"/>
        <v>-4.8000733841994547</v>
      </c>
      <c r="CH96" s="18">
        <f t="shared" si="248"/>
        <v>1.4938624918609422</v>
      </c>
      <c r="CI96" s="18">
        <f t="shared" si="249"/>
        <v>-2.101011998086455</v>
      </c>
      <c r="CK96" t="str">
        <f t="shared" si="262"/>
        <v>52 Skilled metal, electrical and electronic trades</v>
      </c>
      <c r="CL96" s="18">
        <f t="shared" si="250"/>
        <v>1.1035895427789155</v>
      </c>
      <c r="CM96" s="18">
        <f t="shared" si="250"/>
        <v>-41.523566591175054</v>
      </c>
      <c r="CN96" s="18">
        <f t="shared" si="250"/>
        <v>-0.22514977948538961</v>
      </c>
      <c r="CO96" s="18">
        <f t="shared" si="250"/>
        <v>-9.3483705219157613</v>
      </c>
      <c r="CP96" s="18">
        <f t="shared" si="251"/>
        <v>-9.1154307801945667</v>
      </c>
      <c r="CR96" s="18">
        <f t="shared" si="252"/>
        <v>-6.4039677956389092</v>
      </c>
      <c r="CS96" s="18">
        <f t="shared" si="253"/>
        <v>1.4535395663359374</v>
      </c>
      <c r="CT96" s="18">
        <f t="shared" si="254"/>
        <v>-3.2179801329772939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-3.6312057961522592</v>
      </c>
      <c r="C97" s="18">
        <f t="shared" si="210"/>
        <v>-24.618521495242042</v>
      </c>
      <c r="D97" s="18">
        <f t="shared" si="210"/>
        <v>15.545317359323253</v>
      </c>
      <c r="E97" s="18">
        <f t="shared" si="210"/>
        <v>4.8233333682101254</v>
      </c>
      <c r="F97" s="18">
        <f t="shared" si="211"/>
        <v>5.8584129836775301</v>
      </c>
      <c r="H97" s="18">
        <f t="shared" si="212"/>
        <v>8.2819564335919971</v>
      </c>
      <c r="I97" s="18">
        <f t="shared" si="213"/>
        <v>4.9910053163142454</v>
      </c>
      <c r="J97" s="18">
        <f t="shared" si="214"/>
        <v>10.339630332209371</v>
      </c>
      <c r="L97" t="str">
        <f t="shared" si="255"/>
        <v>53 Skilled construction and building trades</v>
      </c>
      <c r="M97" s="18">
        <f t="shared" si="215"/>
        <v>5.6320793597649743</v>
      </c>
      <c r="N97" s="18">
        <f t="shared" si="215"/>
        <v>-17.157569921530225</v>
      </c>
      <c r="O97" s="18">
        <f t="shared" si="215"/>
        <v>11.110356685958568</v>
      </c>
      <c r="P97" s="18">
        <f t="shared" si="215"/>
        <v>7.2508728236559516</v>
      </c>
      <c r="Q97" s="18">
        <f t="shared" si="216"/>
        <v>6.7061911581401734</v>
      </c>
      <c r="S97" s="18">
        <f t="shared" si="217"/>
        <v>8.5222369966806877</v>
      </c>
      <c r="T97" s="18">
        <f t="shared" si="218"/>
        <v>5.2229986964770214</v>
      </c>
      <c r="U97" s="18">
        <f t="shared" si="219"/>
        <v>10.638904503417891</v>
      </c>
      <c r="W97" t="str">
        <f t="shared" si="256"/>
        <v>53 Skilled construction and building trades</v>
      </c>
      <c r="X97" s="18">
        <f t="shared" si="220"/>
        <v>-1.1265257454770916</v>
      </c>
      <c r="Y97" s="18">
        <f t="shared" si="220"/>
        <v>-12.181305520415053</v>
      </c>
      <c r="Z97" s="18">
        <f t="shared" si="220"/>
        <v>2.4402904136068937</v>
      </c>
      <c r="AA97" s="18">
        <f t="shared" si="220"/>
        <v>1.3408725915851516</v>
      </c>
      <c r="AB97" s="18">
        <f t="shared" si="221"/>
        <v>0.77706617327750749</v>
      </c>
      <c r="AD97" s="18">
        <f t="shared" si="222"/>
        <v>1.7060278772056847</v>
      </c>
      <c r="AE97" s="18">
        <f t="shared" si="223"/>
        <v>3.5709047253746462</v>
      </c>
      <c r="AF97" s="18">
        <f t="shared" si="224"/>
        <v>4.6645195780194326</v>
      </c>
      <c r="AH97" t="str">
        <f t="shared" si="257"/>
        <v>53 Skilled construction and building trades</v>
      </c>
      <c r="AI97" s="18">
        <f t="shared" si="225"/>
        <v>0.55262633758506041</v>
      </c>
      <c r="AJ97" s="18">
        <f t="shared" si="225"/>
        <v>-17.491293257807683</v>
      </c>
      <c r="AK97" s="18">
        <f t="shared" si="225"/>
        <v>3.3924724122682548</v>
      </c>
      <c r="AL97" s="18">
        <f t="shared" si="225"/>
        <v>2.0367521658157361</v>
      </c>
      <c r="AM97" s="18">
        <f t="shared" si="226"/>
        <v>1.1071609065012922</v>
      </c>
      <c r="AO97" s="18">
        <f t="shared" si="227"/>
        <v>2.4866721256188384</v>
      </c>
      <c r="AP97" s="18">
        <f t="shared" si="228"/>
        <v>3.9188502652121482</v>
      </c>
      <c r="AQ97" s="18">
        <f t="shared" si="229"/>
        <v>5.4778478843533485</v>
      </c>
      <c r="AS97" t="str">
        <f t="shared" si="258"/>
        <v>53 Skilled construction and building trades</v>
      </c>
      <c r="AT97" s="18">
        <f t="shared" si="230"/>
        <v>-3.3607571340415254</v>
      </c>
      <c r="AU97" s="18">
        <f t="shared" si="230"/>
        <v>-8.8818519924623089</v>
      </c>
      <c r="AV97" s="18">
        <f t="shared" si="230"/>
        <v>2.8293877888188712</v>
      </c>
      <c r="AW97" s="18">
        <f t="shared" si="230"/>
        <v>1.5030548976468605</v>
      </c>
      <c r="AX97" s="18">
        <f t="shared" si="231"/>
        <v>1.2305022780639385</v>
      </c>
      <c r="AZ97" s="18">
        <f t="shared" si="232"/>
        <v>1.9432540429558776</v>
      </c>
      <c r="BA97" s="18">
        <f t="shared" si="233"/>
        <v>3.7587239979451681</v>
      </c>
      <c r="BB97" s="18">
        <f t="shared" si="234"/>
        <v>4.9832529637437784</v>
      </c>
      <c r="BD97" t="str">
        <f t="shared" si="259"/>
        <v>53 Skilled construction and building trades</v>
      </c>
      <c r="BE97" s="18">
        <f t="shared" si="235"/>
        <v>-7.6231292948576446</v>
      </c>
      <c r="BF97" s="18">
        <f t="shared" si="235"/>
        <v>-2.611120968121694</v>
      </c>
      <c r="BG97" s="18">
        <f t="shared" si="235"/>
        <v>-3.1022991166132052</v>
      </c>
      <c r="BH97" s="18">
        <f t="shared" si="235"/>
        <v>-2.5928746983772122</v>
      </c>
      <c r="BI97" s="18">
        <f t="shared" si="236"/>
        <v>-2.7534954933313482</v>
      </c>
      <c r="BK97" s="18">
        <f t="shared" si="237"/>
        <v>-2.7629797244494991</v>
      </c>
      <c r="BL97" s="18">
        <f t="shared" si="238"/>
        <v>1.7726291453278087</v>
      </c>
      <c r="BM97" s="18">
        <f t="shared" si="239"/>
        <v>-0.28269354462542307</v>
      </c>
      <c r="BO97" t="str">
        <f t="shared" si="260"/>
        <v>53 Skilled construction and building trades</v>
      </c>
      <c r="BP97" s="18">
        <f t="shared" si="240"/>
        <v>1.1458178151400267</v>
      </c>
      <c r="BQ97" s="18">
        <f t="shared" si="240"/>
        <v>-30.755233202880948</v>
      </c>
      <c r="BR97" s="18">
        <f t="shared" si="240"/>
        <v>4.3313222142751018</v>
      </c>
      <c r="BS97" s="18">
        <f t="shared" si="240"/>
        <v>0.94006098352834577</v>
      </c>
      <c r="BT97" s="18">
        <f t="shared" si="241"/>
        <v>-0.38642908193055048</v>
      </c>
      <c r="BV97" s="18">
        <f t="shared" si="242"/>
        <v>2.05805302041282</v>
      </c>
      <c r="BW97" s="18">
        <f t="shared" si="243"/>
        <v>2.7607668984500844</v>
      </c>
      <c r="BX97" s="18">
        <f t="shared" si="244"/>
        <v>4.2312910841676654</v>
      </c>
      <c r="BZ97" t="str">
        <f t="shared" si="261"/>
        <v>53 Skilled construction and building trades</v>
      </c>
      <c r="CA97" s="18">
        <f t="shared" si="245"/>
        <v>-2.9591243358012886</v>
      </c>
      <c r="CB97" s="18">
        <f t="shared" si="245"/>
        <v>-23.542121947442162</v>
      </c>
      <c r="CC97" s="18">
        <f t="shared" si="245"/>
        <v>3.810209247955787</v>
      </c>
      <c r="CD97" s="18">
        <f t="shared" si="245"/>
        <v>1.6295489962075083</v>
      </c>
      <c r="CE97" s="18">
        <f t="shared" si="246"/>
        <v>0.50239465648580506</v>
      </c>
      <c r="CG97" s="18">
        <f t="shared" si="247"/>
        <v>2.3512979234624254</v>
      </c>
      <c r="CH97" s="18">
        <f t="shared" si="248"/>
        <v>2.4681476773829258</v>
      </c>
      <c r="CI97" s="18">
        <f t="shared" si="249"/>
        <v>4.2189475498462858</v>
      </c>
      <c r="CK97" t="str">
        <f t="shared" si="262"/>
        <v>53 Skilled construction and building trades</v>
      </c>
      <c r="CL97" s="18">
        <f t="shared" si="250"/>
        <v>-8.5115904022089683</v>
      </c>
      <c r="CM97" s="18">
        <f t="shared" si="250"/>
        <v>-48.358719223269105</v>
      </c>
      <c r="CN97" s="18">
        <f t="shared" si="250"/>
        <v>-5.3151786639859866</v>
      </c>
      <c r="CO97" s="18">
        <f t="shared" si="250"/>
        <v>-17.581730556146901</v>
      </c>
      <c r="CP97" s="18">
        <f t="shared" si="251"/>
        <v>-16.408020700406599</v>
      </c>
      <c r="CR97" s="18">
        <f t="shared" si="252"/>
        <v>-13.680460351493473</v>
      </c>
      <c r="CS97" s="18">
        <f t="shared" si="253"/>
        <v>0.93073464983082221</v>
      </c>
      <c r="CT97" s="18">
        <f t="shared" si="254"/>
        <v>-8.6091174948563225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6.6631059122832959</v>
      </c>
      <c r="C98" s="18">
        <f t="shared" si="210"/>
        <v>10.290946482273956</v>
      </c>
      <c r="D98" s="18">
        <f t="shared" si="210"/>
        <v>10.112010251139282</v>
      </c>
      <c r="E98" s="18">
        <f t="shared" si="210"/>
        <v>5.8453770202902211</v>
      </c>
      <c r="F98" s="18">
        <f t="shared" si="211"/>
        <v>7.4365407444264342</v>
      </c>
      <c r="H98" s="18">
        <f t="shared" si="212"/>
        <v>7.2488950769393545</v>
      </c>
      <c r="I98" s="18">
        <f t="shared" si="213"/>
        <v>4.7003362987921182</v>
      </c>
      <c r="J98" s="18">
        <f t="shared" si="214"/>
        <v>9.4006641906340338</v>
      </c>
      <c r="L98" t="str">
        <f t="shared" si="255"/>
        <v>54 Textiles, printing and other skilled trades</v>
      </c>
      <c r="M98" s="18">
        <f t="shared" si="215"/>
        <v>6.5547247032776923</v>
      </c>
      <c r="N98" s="18">
        <f t="shared" si="215"/>
        <v>9.3395699887578445</v>
      </c>
      <c r="O98" s="18">
        <f t="shared" si="215"/>
        <v>11.821987858903981</v>
      </c>
      <c r="P98" s="18">
        <f t="shared" si="215"/>
        <v>8.2994719343233214</v>
      </c>
      <c r="Q98" s="18">
        <f t="shared" si="216"/>
        <v>9.4535368063011873</v>
      </c>
      <c r="S98" s="18">
        <f t="shared" si="217"/>
        <v>9.4611388164089973</v>
      </c>
      <c r="T98" s="18">
        <f t="shared" si="218"/>
        <v>5.3543304710804263</v>
      </c>
      <c r="U98" s="18">
        <f t="shared" si="219"/>
        <v>11.425615087602958</v>
      </c>
      <c r="W98" t="str">
        <f t="shared" si="256"/>
        <v>54 Textiles, printing and other skilled trades</v>
      </c>
      <c r="X98" s="18">
        <f t="shared" si="220"/>
        <v>2.0627011881587443</v>
      </c>
      <c r="Y98" s="18">
        <f t="shared" si="220"/>
        <v>-4.3878657651580273</v>
      </c>
      <c r="Z98" s="18">
        <f t="shared" si="220"/>
        <v>5.5469563270614808</v>
      </c>
      <c r="AA98" s="18">
        <f t="shared" si="220"/>
        <v>2.9469294229938381</v>
      </c>
      <c r="AB98" s="18">
        <f t="shared" si="221"/>
        <v>3.2742910561873062</v>
      </c>
      <c r="AD98" s="18">
        <f t="shared" si="222"/>
        <v>3.8064094885777111</v>
      </c>
      <c r="AE98" s="18">
        <f t="shared" si="223"/>
        <v>3.9233324469499564</v>
      </c>
      <c r="AF98" s="18">
        <f t="shared" si="224"/>
        <v>6.3904400314686027</v>
      </c>
      <c r="AH98" t="str">
        <f t="shared" si="257"/>
        <v>54 Textiles, printing and other skilled trades</v>
      </c>
      <c r="AI98" s="18">
        <f t="shared" si="225"/>
        <v>1.8967536430858356</v>
      </c>
      <c r="AJ98" s="18">
        <f t="shared" si="225"/>
        <v>-1.3168391649621358</v>
      </c>
      <c r="AK98" s="18">
        <f t="shared" si="225"/>
        <v>1.5313263420258627</v>
      </c>
      <c r="AL98" s="18">
        <f t="shared" si="225"/>
        <v>1.5074845674760029</v>
      </c>
      <c r="AM98" s="18">
        <f t="shared" si="226"/>
        <v>1.3360566767975923</v>
      </c>
      <c r="AO98" s="18">
        <f t="shared" si="227"/>
        <v>1.5154312035310591</v>
      </c>
      <c r="AP98" s="18">
        <f t="shared" si="228"/>
        <v>3.2433728684633012</v>
      </c>
      <c r="AQ98" s="18">
        <f t="shared" si="229"/>
        <v>4.250779170995922</v>
      </c>
      <c r="AS98" t="str">
        <f t="shared" si="258"/>
        <v>54 Textiles, printing and other skilled trades</v>
      </c>
      <c r="AT98" s="18">
        <f t="shared" si="230"/>
        <v>0.43986411077829857</v>
      </c>
      <c r="AU98" s="18">
        <f t="shared" si="230"/>
        <v>0.21934714565747804</v>
      </c>
      <c r="AV98" s="18">
        <f t="shared" si="230"/>
        <v>3.2657554829632174</v>
      </c>
      <c r="AW98" s="18">
        <f t="shared" si="230"/>
        <v>2.2367995227186466</v>
      </c>
      <c r="AX98" s="18">
        <f t="shared" si="231"/>
        <v>2.4295709739269755</v>
      </c>
      <c r="AZ98" s="18">
        <f t="shared" si="232"/>
        <v>2.5786405821193403</v>
      </c>
      <c r="BA98" s="18">
        <f t="shared" si="233"/>
        <v>3.4646991741618116</v>
      </c>
      <c r="BB98" s="18">
        <f t="shared" si="234"/>
        <v>5.1761232198258345</v>
      </c>
      <c r="BD98" t="str">
        <f t="shared" si="259"/>
        <v>54 Textiles, printing and other skilled trades</v>
      </c>
      <c r="BE98" s="18">
        <f t="shared" si="235"/>
        <v>-0.48357219719165068</v>
      </c>
      <c r="BF98" s="18">
        <f t="shared" si="235"/>
        <v>-4.3852891453338483</v>
      </c>
      <c r="BG98" s="18">
        <f t="shared" si="235"/>
        <v>1.0158065927455162</v>
      </c>
      <c r="BH98" s="18">
        <f t="shared" si="235"/>
        <v>-0.71974056367373196</v>
      </c>
      <c r="BI98" s="18">
        <f t="shared" si="236"/>
        <v>-0.41503459141707388</v>
      </c>
      <c r="BK98" s="18">
        <f t="shared" si="237"/>
        <v>-0.14456354967086193</v>
      </c>
      <c r="BL98" s="18">
        <f t="shared" si="238"/>
        <v>2.2509566034068174</v>
      </c>
      <c r="BM98" s="18">
        <f t="shared" si="239"/>
        <v>2.1454058258046471</v>
      </c>
      <c r="BO98" t="str">
        <f t="shared" si="260"/>
        <v>54 Textiles, printing and other skilled trades</v>
      </c>
      <c r="BP98" s="18">
        <f t="shared" si="240"/>
        <v>-1.1179510093950573</v>
      </c>
      <c r="BQ98" s="18">
        <f t="shared" si="240"/>
        <v>-22.98557468158987</v>
      </c>
      <c r="BR98" s="18">
        <f t="shared" si="240"/>
        <v>-4.9849547377373238</v>
      </c>
      <c r="BS98" s="18">
        <f t="shared" si="240"/>
        <v>-3.3872612943798175</v>
      </c>
      <c r="BT98" s="18">
        <f t="shared" si="241"/>
        <v>-5.241676286618846</v>
      </c>
      <c r="BV98" s="18">
        <f t="shared" si="242"/>
        <v>-3.9227887361820146</v>
      </c>
      <c r="BW98" s="18">
        <f t="shared" si="243"/>
        <v>1.5583714090099621</v>
      </c>
      <c r="BX98" s="18">
        <f t="shared" si="244"/>
        <v>-1.3972283181417633</v>
      </c>
      <c r="BZ98" t="str">
        <f t="shared" si="261"/>
        <v>54 Textiles, printing and other skilled trades</v>
      </c>
      <c r="CA98" s="18">
        <f t="shared" si="245"/>
        <v>0.26058427837971632</v>
      </c>
      <c r="CB98" s="18">
        <f t="shared" si="245"/>
        <v>-14.554214243294105</v>
      </c>
      <c r="CC98" s="18">
        <f t="shared" si="245"/>
        <v>2.3928255776334506</v>
      </c>
      <c r="CD98" s="18">
        <f t="shared" si="245"/>
        <v>-2.0740587092122009</v>
      </c>
      <c r="CE98" s="18">
        <f t="shared" si="246"/>
        <v>-1.5420045224767365</v>
      </c>
      <c r="CG98" s="18">
        <f t="shared" si="247"/>
        <v>-0.60718005919684348</v>
      </c>
      <c r="CH98" s="18">
        <f t="shared" si="248"/>
        <v>1.9116093473440898</v>
      </c>
      <c r="CI98" s="18">
        <f t="shared" si="249"/>
        <v>1.4508060825721758</v>
      </c>
      <c r="CK98" t="str">
        <f t="shared" si="262"/>
        <v>54 Textiles, printing and other skilled trades</v>
      </c>
      <c r="CL98" s="18">
        <f t="shared" si="250"/>
        <v>-3.5169627215646426</v>
      </c>
      <c r="CM98" s="18">
        <f t="shared" si="250"/>
        <v>-39.648182827326949</v>
      </c>
      <c r="CN98" s="18">
        <f t="shared" si="250"/>
        <v>-7.0423809890320488</v>
      </c>
      <c r="CO98" s="18">
        <f t="shared" si="250"/>
        <v>-8.0518341704881369</v>
      </c>
      <c r="CP98" s="18">
        <f t="shared" si="251"/>
        <v>-10.133748717927272</v>
      </c>
      <c r="CR98" s="18">
        <f t="shared" si="252"/>
        <v>-7.7165736858322509</v>
      </c>
      <c r="CS98" s="18">
        <f t="shared" si="253"/>
        <v>1.0047149482127926</v>
      </c>
      <c r="CT98" s="18">
        <f t="shared" si="254"/>
        <v>-5.0231760140701081</v>
      </c>
    </row>
    <row r="99" spans="1:98" x14ac:dyDescent="0.2">
      <c r="A99" t="str">
        <f t="shared" si="209"/>
        <v>61 Caring personal service occupations</v>
      </c>
      <c r="B99" s="18">
        <f t="shared" si="210"/>
        <v>5.0286045694769355</v>
      </c>
      <c r="C99" s="18">
        <f t="shared" si="210"/>
        <v>8.6346449710557494</v>
      </c>
      <c r="D99" s="18">
        <f t="shared" si="210"/>
        <v>12.081717017866866</v>
      </c>
      <c r="E99" s="18">
        <f t="shared" si="210"/>
        <v>6.9371171438580959</v>
      </c>
      <c r="F99" s="18">
        <f t="shared" si="211"/>
        <v>8.6257865547794808</v>
      </c>
      <c r="H99" s="18">
        <f t="shared" si="212"/>
        <v>8.6251960193783681</v>
      </c>
      <c r="I99" s="18">
        <f t="shared" si="213"/>
        <v>5.3863567451281735</v>
      </c>
      <c r="J99" s="18">
        <f t="shared" si="214"/>
        <v>10.798167309191943</v>
      </c>
      <c r="L99" t="str">
        <f t="shared" si="255"/>
        <v>61 Caring personal service occupations</v>
      </c>
      <c r="M99" s="18">
        <f t="shared" si="215"/>
        <v>9.5678203026974273</v>
      </c>
      <c r="N99" s="18">
        <f t="shared" si="215"/>
        <v>6.0648271046439994</v>
      </c>
      <c r="O99" s="18">
        <f t="shared" si="215"/>
        <v>9.6440396723295851</v>
      </c>
      <c r="P99" s="18">
        <f t="shared" si="215"/>
        <v>6.2127292179187332</v>
      </c>
      <c r="Q99" s="18">
        <f t="shared" si="216"/>
        <v>7.2639753254445827</v>
      </c>
      <c r="S99" s="18">
        <f t="shared" si="217"/>
        <v>7.3443988924634551</v>
      </c>
      <c r="T99" s="18">
        <f t="shared" si="218"/>
        <v>5.2630542542076997</v>
      </c>
      <c r="U99" s="18">
        <f t="shared" si="219"/>
        <v>9.780088993040037</v>
      </c>
      <c r="W99" t="str">
        <f t="shared" si="256"/>
        <v>61 Caring personal service occupations</v>
      </c>
      <c r="X99" s="18">
        <f t="shared" si="220"/>
        <v>2.0807479906340243</v>
      </c>
      <c r="Y99" s="18">
        <f t="shared" si="220"/>
        <v>6.6893166042081509</v>
      </c>
      <c r="Z99" s="18">
        <f t="shared" si="220"/>
        <v>0.94920158624753892</v>
      </c>
      <c r="AA99" s="18">
        <f t="shared" si="220"/>
        <v>0.70348476329165077</v>
      </c>
      <c r="AB99" s="18">
        <f t="shared" si="221"/>
        <v>1.1445584898327699</v>
      </c>
      <c r="AD99" s="18">
        <f t="shared" si="222"/>
        <v>0.78532384445200165</v>
      </c>
      <c r="AE99" s="18">
        <f t="shared" si="223"/>
        <v>3.5930900554501655</v>
      </c>
      <c r="AF99" s="18">
        <f t="shared" si="224"/>
        <v>4.0828878566312232</v>
      </c>
      <c r="AH99" t="str">
        <f t="shared" si="257"/>
        <v>61 Caring personal service occupations</v>
      </c>
      <c r="AI99" s="18">
        <f t="shared" si="225"/>
        <v>-0.40544867101189874</v>
      </c>
      <c r="AJ99" s="18">
        <f t="shared" si="225"/>
        <v>5.5367946725796591</v>
      </c>
      <c r="AK99" s="18">
        <f t="shared" si="225"/>
        <v>-1.809696130512739</v>
      </c>
      <c r="AL99" s="18">
        <f t="shared" si="225"/>
        <v>-0.77060148191501199</v>
      </c>
      <c r="AM99" s="18">
        <f t="shared" si="226"/>
        <v>-0.71482473367378008</v>
      </c>
      <c r="AO99" s="18">
        <f t="shared" si="227"/>
        <v>-1.1181824506468319</v>
      </c>
      <c r="AP99" s="18">
        <f t="shared" si="228"/>
        <v>2.9433545648656079</v>
      </c>
      <c r="AQ99" s="18">
        <f t="shared" si="229"/>
        <v>2.2193903883631405</v>
      </c>
      <c r="AS99" t="str">
        <f t="shared" si="258"/>
        <v>61 Caring personal service occupations</v>
      </c>
      <c r="AT99" s="18">
        <f t="shared" si="230"/>
        <v>2.1564644080843909</v>
      </c>
      <c r="AU99" s="18">
        <f t="shared" si="230"/>
        <v>5.9662652231268876</v>
      </c>
      <c r="AV99" s="18">
        <f t="shared" si="230"/>
        <v>-1.1404631826591016</v>
      </c>
      <c r="AW99" s="18">
        <f t="shared" si="230"/>
        <v>-0.14689353688510653</v>
      </c>
      <c r="AX99" s="18">
        <f t="shared" si="231"/>
        <v>-8.8088460910451527E-2</v>
      </c>
      <c r="AZ99" s="18">
        <f t="shared" si="232"/>
        <v>-0.47918801271327194</v>
      </c>
      <c r="BA99" s="18">
        <f t="shared" si="233"/>
        <v>3.0846973662812305</v>
      </c>
      <c r="BB99" s="18">
        <f t="shared" si="234"/>
        <v>2.775399719618088</v>
      </c>
      <c r="BD99" t="str">
        <f t="shared" si="259"/>
        <v>61 Caring personal service occupations</v>
      </c>
      <c r="BE99" s="18">
        <f t="shared" si="235"/>
        <v>2.6921974580204511</v>
      </c>
      <c r="BF99" s="18">
        <f t="shared" si="235"/>
        <v>-11.042193557370549</v>
      </c>
      <c r="BG99" s="18">
        <f t="shared" si="235"/>
        <v>1.09261958939042</v>
      </c>
      <c r="BH99" s="18">
        <f t="shared" si="235"/>
        <v>-0.51194211872387374</v>
      </c>
      <c r="BI99" s="18">
        <f t="shared" si="236"/>
        <v>-0.70996175043523957</v>
      </c>
      <c r="BK99" s="18">
        <f t="shared" si="237"/>
        <v>2.0061866749943036E-2</v>
      </c>
      <c r="BL99" s="18">
        <f t="shared" si="238"/>
        <v>2.8264161317044456</v>
      </c>
      <c r="BM99" s="18">
        <f t="shared" si="239"/>
        <v>2.84000282622483</v>
      </c>
      <c r="BO99" t="str">
        <f t="shared" si="260"/>
        <v>61 Caring personal service occupations</v>
      </c>
      <c r="BP99" s="18">
        <f t="shared" si="240"/>
        <v>0.44407487913946664</v>
      </c>
      <c r="BQ99" s="18">
        <f t="shared" si="240"/>
        <v>-17.525603926535126</v>
      </c>
      <c r="BR99" s="18">
        <f t="shared" si="240"/>
        <v>-0.32262535031438722</v>
      </c>
      <c r="BS99" s="18">
        <f t="shared" si="240"/>
        <v>-4.1487244135221975</v>
      </c>
      <c r="BT99" s="18">
        <f t="shared" si="241"/>
        <v>-3.8763913426045349</v>
      </c>
      <c r="BV99" s="18">
        <f t="shared" si="242"/>
        <v>-2.8899610847159085</v>
      </c>
      <c r="BW99" s="18">
        <f t="shared" si="243"/>
        <v>2.0932368815456126</v>
      </c>
      <c r="BX99" s="18">
        <f t="shared" si="244"/>
        <v>5.6795553496069573E-2</v>
      </c>
      <c r="BZ99" t="str">
        <f t="shared" si="261"/>
        <v>61 Caring personal service occupations</v>
      </c>
      <c r="CA99" s="18">
        <f t="shared" si="245"/>
        <v>-10.900700333689596</v>
      </c>
      <c r="CB99" s="18">
        <f t="shared" si="245"/>
        <v>-12.118883103638989</v>
      </c>
      <c r="CC99" s="18">
        <f t="shared" si="245"/>
        <v>-3.0196159313078175</v>
      </c>
      <c r="CD99" s="18">
        <f t="shared" si="245"/>
        <v>-0.63425811242249219</v>
      </c>
      <c r="CE99" s="18">
        <f t="shared" si="246"/>
        <v>-2.1400214364105441</v>
      </c>
      <c r="CG99" s="18">
        <f t="shared" si="247"/>
        <v>-1.4358261229855951</v>
      </c>
      <c r="CH99" s="18">
        <f t="shared" si="248"/>
        <v>1.4422324651371721</v>
      </c>
      <c r="CI99" s="18">
        <f t="shared" si="249"/>
        <v>0.2912107663266994</v>
      </c>
      <c r="CK99" t="str">
        <f t="shared" si="262"/>
        <v>61 Caring personal service occupations</v>
      </c>
      <c r="CL99" s="18">
        <f t="shared" si="250"/>
        <v>-4.1197938255309818</v>
      </c>
      <c r="CM99" s="18">
        <f t="shared" si="250"/>
        <v>-34.379219257726298</v>
      </c>
      <c r="CN99" s="18">
        <f t="shared" si="250"/>
        <v>-0.65304998482337284</v>
      </c>
      <c r="CO99" s="18">
        <f t="shared" si="250"/>
        <v>-6.0128411591353519</v>
      </c>
      <c r="CP99" s="18">
        <f t="shared" si="251"/>
        <v>-6.4930898669656951</v>
      </c>
      <c r="CR99" s="18">
        <f t="shared" si="252"/>
        <v>-4.2591687509492049</v>
      </c>
      <c r="CS99" s="18">
        <f t="shared" si="253"/>
        <v>1.3080704860485737</v>
      </c>
      <c r="CT99" s="18">
        <f t="shared" si="254"/>
        <v>-2.0247101034969406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6.3041887665663543</v>
      </c>
      <c r="C100" s="18">
        <f t="shared" si="210"/>
        <v>22.99493211161392</v>
      </c>
      <c r="D100" s="18">
        <f t="shared" si="210"/>
        <v>7.3613777294150973</v>
      </c>
      <c r="E100" s="18">
        <f t="shared" si="210"/>
        <v>6.8805841445878979</v>
      </c>
      <c r="F100" s="18">
        <f t="shared" si="211"/>
        <v>7.9741357467033591</v>
      </c>
      <c r="H100" s="18">
        <f t="shared" si="212"/>
        <v>7.0406089593378685</v>
      </c>
      <c r="I100" s="18">
        <f t="shared" si="213"/>
        <v>4.6045589644871265</v>
      </c>
      <c r="J100" s="18">
        <f t="shared" si="214"/>
        <v>9.1908173847836885</v>
      </c>
      <c r="L100" t="str">
        <f t="shared" si="255"/>
        <v>62 Leisure, travel and related personal service occupations</v>
      </c>
      <c r="M100" s="18">
        <f t="shared" si="215"/>
        <v>7.5515960189902032</v>
      </c>
      <c r="N100" s="18">
        <f t="shared" si="215"/>
        <v>-3.2092507848942131</v>
      </c>
      <c r="O100" s="18">
        <f t="shared" si="215"/>
        <v>6.1611885450687298</v>
      </c>
      <c r="P100" s="18">
        <f t="shared" si="215"/>
        <v>6.5231397499586175</v>
      </c>
      <c r="Q100" s="18">
        <f t="shared" si="216"/>
        <v>5.7746004937173634</v>
      </c>
      <c r="S100" s="18">
        <f t="shared" si="217"/>
        <v>6.4023524385433461</v>
      </c>
      <c r="T100" s="18">
        <f t="shared" si="218"/>
        <v>4.6195682139021921</v>
      </c>
      <c r="U100" s="18">
        <f t="shared" si="219"/>
        <v>8.721727063650464</v>
      </c>
      <c r="W100" t="str">
        <f t="shared" si="256"/>
        <v>62 Leisure, travel and related personal service occupations</v>
      </c>
      <c r="X100" s="18">
        <f t="shared" si="220"/>
        <v>3.0911428108600258</v>
      </c>
      <c r="Y100" s="18">
        <f t="shared" si="220"/>
        <v>-4.7521287859130457</v>
      </c>
      <c r="Z100" s="18">
        <f t="shared" si="220"/>
        <v>2.0012236455885457</v>
      </c>
      <c r="AA100" s="18">
        <f t="shared" si="220"/>
        <v>2.6056019900913885</v>
      </c>
      <c r="AB100" s="18">
        <f t="shared" si="221"/>
        <v>1.9411567056679901</v>
      </c>
      <c r="AD100" s="18">
        <f t="shared" si="222"/>
        <v>2.4037456898487353</v>
      </c>
      <c r="AE100" s="18">
        <f t="shared" si="223"/>
        <v>3.6898475647449303</v>
      </c>
      <c r="AF100" s="18">
        <f t="shared" si="224"/>
        <v>5.2358071540345108</v>
      </c>
      <c r="AH100" t="str">
        <f t="shared" si="257"/>
        <v>62 Leisure, travel and related personal service occupations</v>
      </c>
      <c r="AI100" s="18">
        <f t="shared" si="225"/>
        <v>5.3789014627890541</v>
      </c>
      <c r="AJ100" s="18">
        <f t="shared" si="225"/>
        <v>3.8845552123787375</v>
      </c>
      <c r="AK100" s="18">
        <f t="shared" si="225"/>
        <v>1.0149953692561109</v>
      </c>
      <c r="AL100" s="18">
        <f t="shared" si="225"/>
        <v>2.5611026702036854</v>
      </c>
      <c r="AM100" s="18">
        <f t="shared" si="226"/>
        <v>2.1572491802610783</v>
      </c>
      <c r="AO100" s="18">
        <f t="shared" si="227"/>
        <v>2.0431219330113048</v>
      </c>
      <c r="AP100" s="18">
        <f t="shared" si="228"/>
        <v>3.7012953164991202</v>
      </c>
      <c r="AQ100" s="18">
        <f t="shared" si="229"/>
        <v>5.0013313983884977</v>
      </c>
      <c r="AS100" t="str">
        <f t="shared" si="258"/>
        <v>62 Leisure, travel and related personal service occupations</v>
      </c>
      <c r="AT100" s="18">
        <f t="shared" si="230"/>
        <v>5.1589665747223235</v>
      </c>
      <c r="AU100" s="18">
        <f t="shared" si="230"/>
        <v>10.775605123612308</v>
      </c>
      <c r="AV100" s="18">
        <f t="shared" si="230"/>
        <v>0.86040230219359692</v>
      </c>
      <c r="AW100" s="18">
        <f t="shared" si="230"/>
        <v>3.1444751994650799</v>
      </c>
      <c r="AX100" s="18">
        <f t="shared" si="231"/>
        <v>2.8831392453673166</v>
      </c>
      <c r="AZ100" s="18">
        <f t="shared" si="232"/>
        <v>2.3774274535860007</v>
      </c>
      <c r="BA100" s="18">
        <f t="shared" si="233"/>
        <v>3.7724863771334327</v>
      </c>
      <c r="BB100" s="18">
        <f t="shared" si="234"/>
        <v>5.2852631404926242</v>
      </c>
      <c r="BD100" t="str">
        <f t="shared" si="259"/>
        <v>62 Leisure, travel and related personal service occupations</v>
      </c>
      <c r="BE100" s="18">
        <f t="shared" si="235"/>
        <v>1.1319377278894649</v>
      </c>
      <c r="BF100" s="18">
        <f t="shared" si="235"/>
        <v>-12.975432437479062</v>
      </c>
      <c r="BG100" s="18">
        <f t="shared" si="235"/>
        <v>-1.1020188862827962</v>
      </c>
      <c r="BH100" s="18">
        <f t="shared" si="235"/>
        <v>-1.8741978578710627</v>
      </c>
      <c r="BI100" s="18">
        <f t="shared" si="236"/>
        <v>-2.3688960091190259</v>
      </c>
      <c r="BK100" s="18">
        <f t="shared" si="237"/>
        <v>-1.6174770964885288</v>
      </c>
      <c r="BL100" s="18">
        <f t="shared" si="238"/>
        <v>2.2157396400136253</v>
      </c>
      <c r="BM100" s="18">
        <f t="shared" si="239"/>
        <v>1.0649576506780445</v>
      </c>
      <c r="BO100" t="str">
        <f t="shared" si="260"/>
        <v>62 Leisure, travel and related personal service occupations</v>
      </c>
      <c r="BP100" s="18">
        <f t="shared" si="240"/>
        <v>2.038834226165398</v>
      </c>
      <c r="BQ100" s="18">
        <f t="shared" si="240"/>
        <v>-19.734822826849786</v>
      </c>
      <c r="BR100" s="18">
        <f t="shared" si="240"/>
        <v>-2.4219802397120405</v>
      </c>
      <c r="BS100" s="18">
        <f t="shared" si="240"/>
        <v>-4.10956032806914</v>
      </c>
      <c r="BT100" s="18">
        <f t="shared" si="241"/>
        <v>-4.6512471597302092</v>
      </c>
      <c r="BV100" s="18">
        <f t="shared" si="242"/>
        <v>-3.5503017183894148</v>
      </c>
      <c r="BW100" s="18">
        <f t="shared" si="243"/>
        <v>1.884632028927502</v>
      </c>
      <c r="BX100" s="18">
        <f t="shared" si="244"/>
        <v>-0.66570864961158494</v>
      </c>
      <c r="BZ100" t="str">
        <f t="shared" si="261"/>
        <v>62 Leisure, travel and related personal service occupations</v>
      </c>
      <c r="CA100" s="18">
        <f t="shared" si="245"/>
        <v>0.93585252204981817</v>
      </c>
      <c r="CB100" s="18">
        <f t="shared" si="245"/>
        <v>-8.1308014286592734</v>
      </c>
      <c r="CC100" s="18">
        <f t="shared" si="245"/>
        <v>-1.7471837712877747</v>
      </c>
      <c r="CD100" s="18">
        <f t="shared" si="245"/>
        <v>-1.7209800382672169</v>
      </c>
      <c r="CE100" s="18">
        <f t="shared" si="246"/>
        <v>-2.1425384235423173</v>
      </c>
      <c r="CG100" s="18">
        <f t="shared" si="247"/>
        <v>-1.729715392343989</v>
      </c>
      <c r="CH100" s="18">
        <f t="shared" si="248"/>
        <v>1.8950778948142899</v>
      </c>
      <c r="CI100" s="18">
        <f t="shared" si="249"/>
        <v>0.60668914657406869</v>
      </c>
      <c r="CK100" t="str">
        <f t="shared" si="262"/>
        <v>62 Leisure, travel and related personal service occupations</v>
      </c>
      <c r="CL100" s="18">
        <f t="shared" si="250"/>
        <v>-1.7288745879254441</v>
      </c>
      <c r="CM100" s="18">
        <f t="shared" si="250"/>
        <v>-31.843855397583141</v>
      </c>
      <c r="CN100" s="18">
        <f t="shared" si="250"/>
        <v>-6.8796894946900888</v>
      </c>
      <c r="CO100" s="18">
        <f t="shared" si="250"/>
        <v>-6.8794476887619638</v>
      </c>
      <c r="CP100" s="18">
        <f t="shared" si="251"/>
        <v>-8.678316762590633</v>
      </c>
      <c r="CR100" s="18">
        <f t="shared" si="252"/>
        <v>-6.8795282908077677</v>
      </c>
      <c r="CS100" s="18">
        <f t="shared" si="253"/>
        <v>1.1196148656056781</v>
      </c>
      <c r="CT100" s="18">
        <f t="shared" si="254"/>
        <v>-4.2039291789180417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-0.64811417284305062</v>
      </c>
      <c r="C101" s="18">
        <f t="shared" si="210"/>
        <v>34.58387702220076</v>
      </c>
      <c r="D101" s="18">
        <f t="shared" si="210"/>
        <v>3.2909257233285416</v>
      </c>
      <c r="E101" s="18">
        <f t="shared" si="210"/>
        <v>6.6543587822886607</v>
      </c>
      <c r="F101" s="18">
        <f t="shared" si="211"/>
        <v>7.1378984740521734</v>
      </c>
      <c r="H101" s="18">
        <f t="shared" si="212"/>
        <v>5.5212181027098239</v>
      </c>
      <c r="I101" s="18">
        <f t="shared" si="213"/>
        <v>4.2714029471593307</v>
      </c>
      <c r="J101" s="18">
        <f t="shared" si="214"/>
        <v>7.8621251906291434</v>
      </c>
      <c r="L101" t="str">
        <f t="shared" si="255"/>
        <v>63 Community and civil enforcement occupations</v>
      </c>
      <c r="M101" s="18">
        <f t="shared" si="215"/>
        <v>1.9476704260089628</v>
      </c>
      <c r="N101" s="18">
        <f t="shared" si="215"/>
        <v>47.982734547337635</v>
      </c>
      <c r="O101" s="18">
        <f t="shared" si="215"/>
        <v>0.55959065832413835</v>
      </c>
      <c r="P101" s="18">
        <f t="shared" si="215"/>
        <v>7.0195434626823427</v>
      </c>
      <c r="Q101" s="18">
        <f t="shared" si="216"/>
        <v>7.1050546179137308</v>
      </c>
      <c r="S101" s="18">
        <f t="shared" si="217"/>
        <v>4.8213852915953259</v>
      </c>
      <c r="T101" s="18">
        <f t="shared" si="218"/>
        <v>3.8034975274609195</v>
      </c>
      <c r="U101" s="18">
        <f t="shared" si="219"/>
        <v>7.046520893135777</v>
      </c>
      <c r="W101" t="str">
        <f t="shared" si="256"/>
        <v>63 Community and civil enforcement occupations</v>
      </c>
      <c r="X101" s="18">
        <f t="shared" si="220"/>
        <v>1.3513500364043196</v>
      </c>
      <c r="Y101" s="18">
        <f t="shared" si="220"/>
        <v>13.574119118589923</v>
      </c>
      <c r="Z101" s="18">
        <f t="shared" si="220"/>
        <v>-0.74022987844586385</v>
      </c>
      <c r="AA101" s="18">
        <f t="shared" si="220"/>
        <v>0.98952884870517899</v>
      </c>
      <c r="AB101" s="18">
        <f t="shared" si="221"/>
        <v>1.1857424570089981</v>
      </c>
      <c r="AD101" s="18">
        <f t="shared" si="222"/>
        <v>0.40961897700533267</v>
      </c>
      <c r="AE101" s="18">
        <f t="shared" si="223"/>
        <v>3.5302136199362177</v>
      </c>
      <c r="AF101" s="18">
        <f t="shared" si="224"/>
        <v>3.7851513901525857</v>
      </c>
      <c r="AH101" t="str">
        <f t="shared" si="257"/>
        <v>63 Community and civil enforcement occupations</v>
      </c>
      <c r="AI101" s="18">
        <f t="shared" si="225"/>
        <v>-0.81793714670378437</v>
      </c>
      <c r="AJ101" s="18">
        <f t="shared" si="225"/>
        <v>36.298188582053584</v>
      </c>
      <c r="AK101" s="18">
        <f t="shared" si="225"/>
        <v>-5.7154052455800297</v>
      </c>
      <c r="AL101" s="18">
        <f t="shared" si="225"/>
        <v>0.85984069707076838</v>
      </c>
      <c r="AM101" s="18">
        <f t="shared" si="226"/>
        <v>0.63343215762943217</v>
      </c>
      <c r="AO101" s="18">
        <f t="shared" si="227"/>
        <v>-1.3813397734313559</v>
      </c>
      <c r="AP101" s="18">
        <f t="shared" si="228"/>
        <v>2.7633691426250273</v>
      </c>
      <c r="AQ101" s="18">
        <f t="shared" si="229"/>
        <v>1.8517161572212837</v>
      </c>
      <c r="AS101" t="str">
        <f t="shared" si="258"/>
        <v>63 Community and civil enforcement occupations</v>
      </c>
      <c r="AT101" s="18">
        <f t="shared" si="230"/>
        <v>-3.3366916363541388</v>
      </c>
      <c r="AU101" s="18">
        <f t="shared" si="230"/>
        <v>28.437484845916149</v>
      </c>
      <c r="AV101" s="18">
        <f t="shared" si="230"/>
        <v>-7.8042049994113345</v>
      </c>
      <c r="AW101" s="18">
        <f t="shared" si="230"/>
        <v>-0.74063762199528815</v>
      </c>
      <c r="AX101" s="18">
        <f t="shared" si="231"/>
        <v>-1.4293465374926262</v>
      </c>
      <c r="AZ101" s="18">
        <f t="shared" si="232"/>
        <v>-3.1533301183608198</v>
      </c>
      <c r="BA101" s="18">
        <f t="shared" si="233"/>
        <v>2.4421545884756313</v>
      </c>
      <c r="BB101" s="18">
        <f t="shared" si="234"/>
        <v>0.35432632358973759</v>
      </c>
      <c r="BD101" t="str">
        <f t="shared" si="259"/>
        <v>63 Community and civil enforcement occupations</v>
      </c>
      <c r="BE101" s="18">
        <f t="shared" si="235"/>
        <v>-9.8275423716931094</v>
      </c>
      <c r="BF101" s="18">
        <f t="shared" si="235"/>
        <v>54.170451103648709</v>
      </c>
      <c r="BG101" s="18">
        <f t="shared" si="235"/>
        <v>-11.356019283017705</v>
      </c>
      <c r="BH101" s="18">
        <f t="shared" si="235"/>
        <v>-2.9098310557533424</v>
      </c>
      <c r="BI101" s="18">
        <f t="shared" si="236"/>
        <v>-2.8651670208776681</v>
      </c>
      <c r="BK101" s="18">
        <f t="shared" si="237"/>
        <v>-5.81105739562775</v>
      </c>
      <c r="BL101" s="18">
        <f t="shared" si="238"/>
        <v>1.2473867007424699</v>
      </c>
      <c r="BM101" s="18">
        <f t="shared" si="239"/>
        <v>-3.2232086088044842</v>
      </c>
      <c r="BO101" t="str">
        <f t="shared" si="260"/>
        <v>63 Community and civil enforcement occupations</v>
      </c>
      <c r="BP101" s="18">
        <f t="shared" si="240"/>
        <v>-1.6249592505996668</v>
      </c>
      <c r="BQ101" s="18">
        <f t="shared" si="240"/>
        <v>8.5179401003122379</v>
      </c>
      <c r="BR101" s="18">
        <f t="shared" si="240"/>
        <v>-7.5045753671552085</v>
      </c>
      <c r="BS101" s="18">
        <f t="shared" si="240"/>
        <v>-2.5778410887039915</v>
      </c>
      <c r="BT101" s="18">
        <f t="shared" si="241"/>
        <v>-3.4966214660142159</v>
      </c>
      <c r="BV101" s="18">
        <f t="shared" si="242"/>
        <v>-4.2485741545512994</v>
      </c>
      <c r="BW101" s="18">
        <f t="shared" si="243"/>
        <v>1.464529720585861</v>
      </c>
      <c r="BX101" s="18">
        <f t="shared" si="244"/>
        <v>-1.7691229889179261</v>
      </c>
      <c r="BZ101" t="str">
        <f t="shared" si="261"/>
        <v>63 Community and civil enforcement occupations</v>
      </c>
      <c r="CA101" s="18">
        <f t="shared" si="245"/>
        <v>-2.6240844710564204</v>
      </c>
      <c r="CB101" s="18">
        <f t="shared" si="245"/>
        <v>21.024174261489925</v>
      </c>
      <c r="CC101" s="18">
        <f t="shared" si="245"/>
        <v>-4.9850525065536333</v>
      </c>
      <c r="CD101" s="18">
        <f t="shared" si="245"/>
        <v>-1.1710307207425497</v>
      </c>
      <c r="CE101" s="18">
        <f t="shared" si="246"/>
        <v>-1.1350950369970025</v>
      </c>
      <c r="CG101" s="18">
        <f t="shared" si="247"/>
        <v>-2.4590858305889141</v>
      </c>
      <c r="CH101" s="18">
        <f t="shared" si="248"/>
        <v>1.7298737777298401</v>
      </c>
      <c r="CI101" s="18">
        <f t="shared" si="249"/>
        <v>-0.12289687917043102</v>
      </c>
      <c r="CK101" t="str">
        <f t="shared" si="262"/>
        <v>63 Community and civil enforcement occupations</v>
      </c>
      <c r="CL101" s="18">
        <f t="shared" si="250"/>
        <v>-10.899451520381643</v>
      </c>
      <c r="CM101" s="18">
        <f t="shared" si="250"/>
        <v>-2.025986311328154</v>
      </c>
      <c r="CN101" s="18">
        <f t="shared" si="250"/>
        <v>-17.648390830513982</v>
      </c>
      <c r="CO101" s="18">
        <f t="shared" si="250"/>
        <v>-8.3840045694100525</v>
      </c>
      <c r="CP101" s="18">
        <f t="shared" si="251"/>
        <v>-11.01352064843033</v>
      </c>
      <c r="CR101" s="18">
        <f t="shared" si="252"/>
        <v>-11.582499600085082</v>
      </c>
      <c r="CS101" s="18">
        <f t="shared" si="253"/>
        <v>0.54732327810707027</v>
      </c>
      <c r="CT101" s="18">
        <f t="shared" si="254"/>
        <v>-8.9975191395335603</v>
      </c>
    </row>
    <row r="102" spans="1:98" x14ac:dyDescent="0.2">
      <c r="A102" t="str">
        <f t="shared" si="209"/>
        <v>71 Sales occupations</v>
      </c>
      <c r="B102" s="18">
        <f t="shared" si="210"/>
        <v>4.4498614100350498</v>
      </c>
      <c r="C102" s="18">
        <f t="shared" si="210"/>
        <v>-3.8514030794942533</v>
      </c>
      <c r="D102" s="18">
        <f t="shared" si="210"/>
        <v>7.6765859662272895</v>
      </c>
      <c r="E102" s="18">
        <f t="shared" si="210"/>
        <v>5.9224799560680053</v>
      </c>
      <c r="F102" s="18">
        <f t="shared" si="211"/>
        <v>5.8252787891734714</v>
      </c>
      <c r="H102" s="18">
        <f t="shared" si="212"/>
        <v>6.5039837202805817</v>
      </c>
      <c r="I102" s="18">
        <f t="shared" si="213"/>
        <v>4.0602966735938884</v>
      </c>
      <c r="J102" s="18">
        <f t="shared" si="214"/>
        <v>8.4791445817959499</v>
      </c>
      <c r="L102" t="str">
        <f t="shared" si="255"/>
        <v>71 Sales occupations</v>
      </c>
      <c r="M102" s="18">
        <f t="shared" si="215"/>
        <v>5.4839064465617815</v>
      </c>
      <c r="N102" s="18">
        <f t="shared" si="215"/>
        <v>12.093431731001637</v>
      </c>
      <c r="O102" s="18">
        <f t="shared" si="215"/>
        <v>9.3325160477083493</v>
      </c>
      <c r="P102" s="18">
        <f t="shared" si="215"/>
        <v>7.4949853437021652</v>
      </c>
      <c r="Q102" s="18">
        <f t="shared" si="216"/>
        <v>8.3491622912474028</v>
      </c>
      <c r="S102" s="18">
        <f t="shared" si="217"/>
        <v>8.104038244879618</v>
      </c>
      <c r="T102" s="18">
        <f t="shared" si="218"/>
        <v>4.6063794443247597</v>
      </c>
      <c r="U102" s="18">
        <f t="shared" si="219"/>
        <v>10.010725503492024</v>
      </c>
      <c r="W102" t="str">
        <f t="shared" si="256"/>
        <v>71 Sales occupations</v>
      </c>
      <c r="X102" s="18">
        <f t="shared" si="220"/>
        <v>-0.55661108820711513</v>
      </c>
      <c r="Y102" s="18">
        <f t="shared" si="220"/>
        <v>8.1526686349850941</v>
      </c>
      <c r="Z102" s="18">
        <f t="shared" si="220"/>
        <v>1.2449983385818486</v>
      </c>
      <c r="AA102" s="18">
        <f t="shared" si="220"/>
        <v>1.2133049913351845</v>
      </c>
      <c r="AB102" s="18">
        <f t="shared" si="221"/>
        <v>1.6436084426255659</v>
      </c>
      <c r="AD102" s="18">
        <f t="shared" si="222"/>
        <v>1.2238683379124149</v>
      </c>
      <c r="AE102" s="18">
        <f t="shared" si="223"/>
        <v>3.2245182145017592</v>
      </c>
      <c r="AF102" s="18">
        <f t="shared" si="224"/>
        <v>4.0342707734026595</v>
      </c>
      <c r="AH102" t="str">
        <f t="shared" si="257"/>
        <v>71 Sales occupations</v>
      </c>
      <c r="AI102" s="18">
        <f t="shared" si="225"/>
        <v>-1.5038874390472579</v>
      </c>
      <c r="AJ102" s="18">
        <f t="shared" si="225"/>
        <v>12.503799308828278</v>
      </c>
      <c r="AK102" s="18">
        <f t="shared" si="225"/>
        <v>-0.10605698286313414</v>
      </c>
      <c r="AL102" s="18">
        <f t="shared" si="225"/>
        <v>1.0226108815376334</v>
      </c>
      <c r="AM102" s="18">
        <f t="shared" si="226"/>
        <v>1.3480864802118742</v>
      </c>
      <c r="AO102" s="18">
        <f t="shared" si="227"/>
        <v>0.64497839148622838</v>
      </c>
      <c r="AP102" s="18">
        <f t="shared" si="228"/>
        <v>3.0585367282235154</v>
      </c>
      <c r="AQ102" s="18">
        <f t="shared" si="229"/>
        <v>3.488426339760764</v>
      </c>
      <c r="AS102" t="str">
        <f t="shared" si="258"/>
        <v>71 Sales occupations</v>
      </c>
      <c r="AT102" s="18">
        <f t="shared" si="230"/>
        <v>-2.9810166703026275</v>
      </c>
      <c r="AU102" s="18">
        <f t="shared" si="230"/>
        <v>6.6388490393214816</v>
      </c>
      <c r="AV102" s="18">
        <f t="shared" si="230"/>
        <v>-0.31060398793950617</v>
      </c>
      <c r="AW102" s="18">
        <f t="shared" si="230"/>
        <v>1.0166951827981441</v>
      </c>
      <c r="AX102" s="18">
        <f t="shared" si="231"/>
        <v>0.94114801130373849</v>
      </c>
      <c r="AZ102" s="18">
        <f t="shared" si="232"/>
        <v>0.57231008680733719</v>
      </c>
      <c r="BA102" s="18">
        <f t="shared" si="233"/>
        <v>2.6949999311300044</v>
      </c>
      <c r="BB102" s="18">
        <f t="shared" si="234"/>
        <v>3.0945365777105049</v>
      </c>
      <c r="BD102" t="str">
        <f t="shared" si="259"/>
        <v>71 Sales occupations</v>
      </c>
      <c r="BE102" s="18">
        <f t="shared" si="235"/>
        <v>-3.3761700386197857</v>
      </c>
      <c r="BF102" s="18">
        <f t="shared" si="235"/>
        <v>3.1928873991440954</v>
      </c>
      <c r="BG102" s="18">
        <f t="shared" si="235"/>
        <v>-1.7518258402479558</v>
      </c>
      <c r="BH102" s="18">
        <f t="shared" si="235"/>
        <v>-2.2610660207392108</v>
      </c>
      <c r="BI102" s="18">
        <f t="shared" si="236"/>
        <v>-1.7694079612472713</v>
      </c>
      <c r="BK102" s="18">
        <f t="shared" si="237"/>
        <v>-2.0916132487841521</v>
      </c>
      <c r="BL102" s="18">
        <f t="shared" si="238"/>
        <v>2.1206107349667436</v>
      </c>
      <c r="BM102" s="18">
        <f t="shared" si="239"/>
        <v>0.62655014891890293</v>
      </c>
      <c r="BO102" t="str">
        <f t="shared" si="260"/>
        <v>71 Sales occupations</v>
      </c>
      <c r="BP102" s="18">
        <f t="shared" si="240"/>
        <v>-3.5052761092155382</v>
      </c>
      <c r="BQ102" s="18">
        <f t="shared" si="240"/>
        <v>-15.304226507911045</v>
      </c>
      <c r="BR102" s="18">
        <f t="shared" si="240"/>
        <v>-2.0773905053354969</v>
      </c>
      <c r="BS102" s="18">
        <f t="shared" si="240"/>
        <v>-3.4658883449656397</v>
      </c>
      <c r="BT102" s="18">
        <f t="shared" si="241"/>
        <v>-3.8237604999281527</v>
      </c>
      <c r="BV102" s="18">
        <f t="shared" si="242"/>
        <v>-3.0052572180387704</v>
      </c>
      <c r="BW102" s="18">
        <f t="shared" si="243"/>
        <v>1.9154676935754678</v>
      </c>
      <c r="BX102" s="18">
        <f t="shared" si="244"/>
        <v>-0.25814057300221904</v>
      </c>
      <c r="BZ102" t="str">
        <f t="shared" si="261"/>
        <v>71 Sales occupations</v>
      </c>
      <c r="CA102" s="18">
        <f t="shared" si="245"/>
        <v>-4.4036756492054625</v>
      </c>
      <c r="CB102" s="18">
        <f t="shared" si="245"/>
        <v>-3.2574575838798747</v>
      </c>
      <c r="CC102" s="18">
        <f t="shared" si="245"/>
        <v>-3.7106020730917177</v>
      </c>
      <c r="CD102" s="18">
        <f t="shared" si="245"/>
        <v>-11.944147096868374</v>
      </c>
      <c r="CE102" s="18">
        <f t="shared" si="246"/>
        <v>-8.9157559502752832</v>
      </c>
      <c r="CG102" s="18">
        <f t="shared" si="247"/>
        <v>-9.2809885691587883</v>
      </c>
      <c r="CH102" s="18">
        <f t="shared" si="248"/>
        <v>1.2574000826190757</v>
      </c>
      <c r="CI102" s="18">
        <f t="shared" si="249"/>
        <v>-5.3528013512168515</v>
      </c>
      <c r="CK102" t="str">
        <f t="shared" si="262"/>
        <v>71 Sales occupations</v>
      </c>
      <c r="CL102" s="18">
        <f t="shared" si="250"/>
        <v>-7.8117307779280605</v>
      </c>
      <c r="CM102" s="18">
        <f t="shared" si="250"/>
        <v>-36.525991362687051</v>
      </c>
      <c r="CN102" s="18">
        <f t="shared" si="250"/>
        <v>-7.3832727705607892</v>
      </c>
      <c r="CO102" s="18">
        <f t="shared" si="250"/>
        <v>-12.545053870011758</v>
      </c>
      <c r="CP102" s="18">
        <f t="shared" si="251"/>
        <v>-12.72940683917032</v>
      </c>
      <c r="CR102" s="18">
        <f t="shared" si="252"/>
        <v>-10.857243119245153</v>
      </c>
      <c r="CS102" s="18">
        <f t="shared" si="253"/>
        <v>0.79198849516506353</v>
      </c>
      <c r="CT102" s="18">
        <f t="shared" si="254"/>
        <v>-7.6318278637889208</v>
      </c>
    </row>
    <row r="103" spans="1:98" x14ac:dyDescent="0.2">
      <c r="A103" t="str">
        <f t="shared" si="209"/>
        <v>72 Customer service occupations</v>
      </c>
      <c r="B103" s="18">
        <f t="shared" si="210"/>
        <v>6.526798699884373</v>
      </c>
      <c r="C103" s="18">
        <f t="shared" si="210"/>
        <v>21.450157036437179</v>
      </c>
      <c r="D103" s="18">
        <f t="shared" si="210"/>
        <v>10.720565597106436</v>
      </c>
      <c r="E103" s="18">
        <f t="shared" si="210"/>
        <v>6.3308083946295168</v>
      </c>
      <c r="F103" s="18">
        <f t="shared" si="211"/>
        <v>8.582083243868821</v>
      </c>
      <c r="H103" s="18">
        <f t="shared" si="212"/>
        <v>7.7743740076725132</v>
      </c>
      <c r="I103" s="18">
        <f t="shared" si="213"/>
        <v>4.706969017234508</v>
      </c>
      <c r="J103" s="18">
        <f t="shared" si="214"/>
        <v>9.8054412554627426</v>
      </c>
      <c r="L103" t="str">
        <f t="shared" si="255"/>
        <v>72 Customer service occupations</v>
      </c>
      <c r="M103" s="18">
        <f t="shared" si="215"/>
        <v>7.9755876691315786</v>
      </c>
      <c r="N103" s="18">
        <f t="shared" si="215"/>
        <v>13.416952933160143</v>
      </c>
      <c r="O103" s="18">
        <f t="shared" si="215"/>
        <v>9.001234957065595</v>
      </c>
      <c r="P103" s="18">
        <f t="shared" si="215"/>
        <v>5.48399599458127</v>
      </c>
      <c r="Q103" s="18">
        <f t="shared" si="216"/>
        <v>7.0548383899625922</v>
      </c>
      <c r="S103" s="18">
        <f t="shared" si="217"/>
        <v>6.6436142253997632</v>
      </c>
      <c r="T103" s="18">
        <f t="shared" si="218"/>
        <v>4.4776344497262865</v>
      </c>
      <c r="U103" s="18">
        <f t="shared" si="219"/>
        <v>8.8202937340055243</v>
      </c>
      <c r="W103" t="str">
        <f t="shared" si="256"/>
        <v>72 Customer service occupations</v>
      </c>
      <c r="X103" s="18">
        <f t="shared" si="220"/>
        <v>2.1125385932534435</v>
      </c>
      <c r="Y103" s="18">
        <f t="shared" si="220"/>
        <v>11.274271272436454</v>
      </c>
      <c r="Z103" s="18">
        <f t="shared" si="220"/>
        <v>1.822203546524559</v>
      </c>
      <c r="AA103" s="18">
        <f t="shared" si="220"/>
        <v>1.437589678305895</v>
      </c>
      <c r="AB103" s="18">
        <f t="shared" si="221"/>
        <v>2.1468025533275314</v>
      </c>
      <c r="AD103" s="18">
        <f t="shared" si="222"/>
        <v>1.5656326066487036</v>
      </c>
      <c r="AE103" s="18">
        <f t="shared" si="223"/>
        <v>3.1446045575387771</v>
      </c>
      <c r="AF103" s="18">
        <f t="shared" si="224"/>
        <v>4.1996834749045808</v>
      </c>
      <c r="AH103" t="str">
        <f t="shared" si="257"/>
        <v>72 Customer service occupations</v>
      </c>
      <c r="AI103" s="18">
        <f t="shared" si="225"/>
        <v>3.7070937968598505</v>
      </c>
      <c r="AJ103" s="18">
        <f t="shared" si="225"/>
        <v>17.210421682036483</v>
      </c>
      <c r="AK103" s="18">
        <f t="shared" si="225"/>
        <v>2.5408940111119271</v>
      </c>
      <c r="AL103" s="18">
        <f t="shared" si="225"/>
        <v>1.5567520500856302</v>
      </c>
      <c r="AM103" s="18">
        <f t="shared" si="226"/>
        <v>2.7800287300529636</v>
      </c>
      <c r="AO103" s="18">
        <f t="shared" si="227"/>
        <v>1.8837453843806751</v>
      </c>
      <c r="AP103" s="18">
        <f t="shared" si="228"/>
        <v>3.4633725934796189</v>
      </c>
      <c r="AQ103" s="18">
        <f t="shared" si="229"/>
        <v>4.6927343211535577</v>
      </c>
      <c r="AS103" t="str">
        <f t="shared" si="258"/>
        <v>72 Customer service occupations</v>
      </c>
      <c r="AT103" s="18">
        <f t="shared" si="230"/>
        <v>2.0881861363287957</v>
      </c>
      <c r="AU103" s="18">
        <f t="shared" si="230"/>
        <v>3.8577647798265335</v>
      </c>
      <c r="AV103" s="18">
        <f t="shared" si="230"/>
        <v>2.478324639416285</v>
      </c>
      <c r="AW103" s="18">
        <f t="shared" si="230"/>
        <v>0.3356781210212656</v>
      </c>
      <c r="AX103" s="18">
        <f t="shared" si="231"/>
        <v>1.2184214130349202</v>
      </c>
      <c r="AZ103" s="18">
        <f t="shared" si="232"/>
        <v>1.0448691246578656</v>
      </c>
      <c r="BA103" s="18">
        <f t="shared" si="233"/>
        <v>2.902450743489049</v>
      </c>
      <c r="BB103" s="18">
        <f t="shared" si="234"/>
        <v>3.6199481188543547</v>
      </c>
      <c r="BD103" t="str">
        <f t="shared" si="259"/>
        <v>72 Customer service occupations</v>
      </c>
      <c r="BE103" s="18">
        <f t="shared" si="235"/>
        <v>1.3065151949275267</v>
      </c>
      <c r="BF103" s="18">
        <f t="shared" si="235"/>
        <v>-2.6434181859107508</v>
      </c>
      <c r="BG103" s="18">
        <f t="shared" si="235"/>
        <v>4.3913954067886785E-2</v>
      </c>
      <c r="BH103" s="18">
        <f t="shared" si="235"/>
        <v>-1.2210792948217919</v>
      </c>
      <c r="BI103" s="18">
        <f t="shared" si="236"/>
        <v>-0.91735515343435159</v>
      </c>
      <c r="BK103" s="18">
        <f t="shared" si="237"/>
        <v>-0.80120216870079863</v>
      </c>
      <c r="BL103" s="18">
        <f t="shared" si="238"/>
        <v>2.218401429424488</v>
      </c>
      <c r="BM103" s="18">
        <f t="shared" si="239"/>
        <v>1.6385659486499948</v>
      </c>
      <c r="BO103" t="str">
        <f t="shared" si="260"/>
        <v>72 Customer service occupations</v>
      </c>
      <c r="BP103" s="18">
        <f t="shared" si="240"/>
        <v>2.318550769624883</v>
      </c>
      <c r="BQ103" s="18">
        <f t="shared" si="240"/>
        <v>-14.941509420505284</v>
      </c>
      <c r="BR103" s="18">
        <f t="shared" si="240"/>
        <v>1.7455325486033457</v>
      </c>
      <c r="BS103" s="18">
        <f t="shared" si="240"/>
        <v>-3.0749352077279024</v>
      </c>
      <c r="BT103" s="18">
        <f t="shared" si="241"/>
        <v>-2.393562116289194</v>
      </c>
      <c r="BV103" s="18">
        <f t="shared" si="242"/>
        <v>-1.4940380499845696</v>
      </c>
      <c r="BW103" s="18">
        <f t="shared" si="243"/>
        <v>2.2932907579124473</v>
      </c>
      <c r="BX103" s="18">
        <f t="shared" si="244"/>
        <v>1.2396346332786967</v>
      </c>
      <c r="BZ103" t="str">
        <f t="shared" si="261"/>
        <v>72 Customer service occupations</v>
      </c>
      <c r="CA103" s="18">
        <f t="shared" si="245"/>
        <v>-2.8016507674270219</v>
      </c>
      <c r="CB103" s="18">
        <f t="shared" si="245"/>
        <v>-0.64401163620404489</v>
      </c>
      <c r="CC103" s="18">
        <f t="shared" si="245"/>
        <v>-2.2787825942323536</v>
      </c>
      <c r="CD103" s="18">
        <f t="shared" si="245"/>
        <v>-2.4199750750200089</v>
      </c>
      <c r="CE103" s="18">
        <f t="shared" si="246"/>
        <v>-2.2657628651798434</v>
      </c>
      <c r="CG103" s="18">
        <f t="shared" si="247"/>
        <v>-2.3729335962061393</v>
      </c>
      <c r="CH103" s="18">
        <f t="shared" si="248"/>
        <v>1.4381486774631025</v>
      </c>
      <c r="CI103" s="18">
        <f t="shared" si="249"/>
        <v>-0.43735304643470752</v>
      </c>
      <c r="CK103" t="str">
        <f t="shared" si="262"/>
        <v>72 Customer service occupations</v>
      </c>
      <c r="CL103" s="18">
        <f t="shared" si="250"/>
        <v>1.2182908656283242</v>
      </c>
      <c r="CM103" s="18">
        <f t="shared" si="250"/>
        <v>-28.0976460683389</v>
      </c>
      <c r="CN103" s="18">
        <f t="shared" si="250"/>
        <v>3.6908925483085442</v>
      </c>
      <c r="CO103" s="18">
        <f t="shared" si="250"/>
        <v>-1.980786536014012</v>
      </c>
      <c r="CP103" s="18">
        <f t="shared" si="251"/>
        <v>-2.1558433926129328</v>
      </c>
      <c r="CR103" s="18">
        <f t="shared" si="252"/>
        <v>-0.1255624762605656</v>
      </c>
      <c r="CS103" s="18">
        <f t="shared" si="253"/>
        <v>1.9521845990648323</v>
      </c>
      <c r="CT103" s="18">
        <f t="shared" si="254"/>
        <v>1.8566099185955531</v>
      </c>
    </row>
    <row r="104" spans="1:98" x14ac:dyDescent="0.2">
      <c r="A104" t="str">
        <f t="shared" si="209"/>
        <v>81 Process, plant and machine operatives</v>
      </c>
      <c r="B104" s="18">
        <f t="shared" si="210"/>
        <v>4.8279120887163574</v>
      </c>
      <c r="C104" s="18">
        <f t="shared" si="210"/>
        <v>10.631291722968594</v>
      </c>
      <c r="D104" s="18">
        <f t="shared" si="210"/>
        <v>13.450314037287514</v>
      </c>
      <c r="E104" s="18">
        <f t="shared" si="210"/>
        <v>8.2752073983139987</v>
      </c>
      <c r="F104" s="18">
        <f t="shared" si="211"/>
        <v>10.014466264487499</v>
      </c>
      <c r="H104" s="18">
        <f t="shared" si="212"/>
        <v>9.9734670595513322</v>
      </c>
      <c r="I104" s="18">
        <f t="shared" si="213"/>
        <v>5.440581771154851</v>
      </c>
      <c r="J104" s="18">
        <f t="shared" si="214"/>
        <v>11.865579824764216</v>
      </c>
      <c r="L104" t="str">
        <f t="shared" si="255"/>
        <v>81 Process, plant and machine operatives</v>
      </c>
      <c r="M104" s="18">
        <f t="shared" si="215"/>
        <v>9.877535608977194</v>
      </c>
      <c r="N104" s="18">
        <f t="shared" si="215"/>
        <v>12.371984021602289</v>
      </c>
      <c r="O104" s="18">
        <f t="shared" si="215"/>
        <v>12.860529778794838</v>
      </c>
      <c r="P104" s="18">
        <f t="shared" si="215"/>
        <v>8.2269417344202456</v>
      </c>
      <c r="Q104" s="18">
        <f t="shared" si="216"/>
        <v>9.9120089670798208</v>
      </c>
      <c r="S104" s="18">
        <f t="shared" si="217"/>
        <v>9.7499385550142037</v>
      </c>
      <c r="T104" s="18">
        <f t="shared" si="218"/>
        <v>5.7671172166276596</v>
      </c>
      <c r="U104" s="18">
        <f t="shared" si="219"/>
        <v>11.83776350708834</v>
      </c>
      <c r="W104" t="str">
        <f t="shared" si="256"/>
        <v>81 Process, plant and machine operatives</v>
      </c>
      <c r="X104" s="18">
        <f t="shared" si="220"/>
        <v>-2.4136960467347923</v>
      </c>
      <c r="Y104" s="18">
        <f t="shared" si="220"/>
        <v>4.8728555341235102</v>
      </c>
      <c r="Z104" s="18">
        <f t="shared" si="220"/>
        <v>7.3559863602602249</v>
      </c>
      <c r="AA104" s="18">
        <f t="shared" si="220"/>
        <v>4.7893414277096147</v>
      </c>
      <c r="AB104" s="18">
        <f t="shared" si="221"/>
        <v>5.5900136325365724</v>
      </c>
      <c r="AD104" s="18">
        <f t="shared" si="222"/>
        <v>5.6379981736521145</v>
      </c>
      <c r="AE104" s="18">
        <f t="shared" si="223"/>
        <v>4.3148019592108122</v>
      </c>
      <c r="AF104" s="18">
        <f t="shared" si="224"/>
        <v>7.9749526253751535</v>
      </c>
      <c r="AH104" t="str">
        <f t="shared" si="257"/>
        <v>81 Process, plant and machine operatives</v>
      </c>
      <c r="AI104" s="18">
        <f t="shared" si="225"/>
        <v>-1.6961949610627358</v>
      </c>
      <c r="AJ104" s="18">
        <f t="shared" si="225"/>
        <v>16.130645657644216</v>
      </c>
      <c r="AK104" s="18">
        <f t="shared" si="225"/>
        <v>6.7388896958832545</v>
      </c>
      <c r="AL104" s="18">
        <f t="shared" si="225"/>
        <v>5.1107859246119824</v>
      </c>
      <c r="AM104" s="18">
        <f t="shared" si="226"/>
        <v>6.2770687249252388</v>
      </c>
      <c r="AO104" s="18">
        <f t="shared" si="227"/>
        <v>5.6507090074334299</v>
      </c>
      <c r="AP104" s="18">
        <f t="shared" si="228"/>
        <v>4.2090313876824936</v>
      </c>
      <c r="AQ104" s="18">
        <f t="shared" si="229"/>
        <v>7.9193126069008635</v>
      </c>
      <c r="AS104" t="str">
        <f t="shared" si="258"/>
        <v>81 Process, plant and machine operatives</v>
      </c>
      <c r="AT104" s="18">
        <f t="shared" si="230"/>
        <v>0.47194833081849463</v>
      </c>
      <c r="AU104" s="18">
        <f t="shared" si="230"/>
        <v>11.658890205177098</v>
      </c>
      <c r="AV104" s="18">
        <f t="shared" si="230"/>
        <v>4.8708008865165908</v>
      </c>
      <c r="AW104" s="18">
        <f t="shared" si="230"/>
        <v>2.4670322294709113</v>
      </c>
      <c r="AX104" s="18">
        <f t="shared" si="231"/>
        <v>3.7678905024151943</v>
      </c>
      <c r="AZ104" s="18">
        <f t="shared" si="232"/>
        <v>3.2621033078999107</v>
      </c>
      <c r="BA104" s="18">
        <f t="shared" si="233"/>
        <v>3.8091533076382023</v>
      </c>
      <c r="BB104" s="18">
        <f t="shared" si="234"/>
        <v>5.922797813139824</v>
      </c>
      <c r="BD104" t="str">
        <f t="shared" si="259"/>
        <v>81 Process, plant and machine operatives</v>
      </c>
      <c r="BE104" s="18">
        <f t="shared" si="235"/>
        <v>-2.359519793957765</v>
      </c>
      <c r="BF104" s="18">
        <f t="shared" si="235"/>
        <v>9.8815244981382389</v>
      </c>
      <c r="BG104" s="18">
        <f t="shared" si="235"/>
        <v>-0.97105290896721819</v>
      </c>
      <c r="BH104" s="18">
        <f t="shared" si="235"/>
        <v>-1.2790821964398846</v>
      </c>
      <c r="BI104" s="18">
        <f t="shared" si="236"/>
        <v>-0.51921401060786021</v>
      </c>
      <c r="BK104" s="18">
        <f t="shared" si="237"/>
        <v>-1.1765123729794769</v>
      </c>
      <c r="BL104" s="18">
        <f t="shared" si="238"/>
        <v>1.9979203222941999</v>
      </c>
      <c r="BM104" s="18">
        <f t="shared" si="239"/>
        <v>1.1255074698532264</v>
      </c>
      <c r="BO104" t="str">
        <f t="shared" si="260"/>
        <v>81 Process, plant and machine operatives</v>
      </c>
      <c r="BP104" s="18">
        <f t="shared" si="240"/>
        <v>2.7351632297397455</v>
      </c>
      <c r="BQ104" s="18">
        <f t="shared" si="240"/>
        <v>-20.176636905983514</v>
      </c>
      <c r="BR104" s="18">
        <f t="shared" si="240"/>
        <v>2.3747133972555234</v>
      </c>
      <c r="BS104" s="18">
        <f t="shared" si="240"/>
        <v>-2.0471907529471145</v>
      </c>
      <c r="BT104" s="18">
        <f t="shared" si="241"/>
        <v>-1.9485761377773581</v>
      </c>
      <c r="BV104" s="18">
        <f t="shared" si="242"/>
        <v>-0.5948625293242249</v>
      </c>
      <c r="BW104" s="18">
        <f t="shared" si="243"/>
        <v>2.0959134848782757</v>
      </c>
      <c r="BX104" s="18">
        <f t="shared" si="244"/>
        <v>1.6560102106215613</v>
      </c>
      <c r="BZ104" t="str">
        <f t="shared" si="261"/>
        <v>81 Process, plant and machine operatives</v>
      </c>
      <c r="CA104" s="18">
        <f t="shared" si="245"/>
        <v>-1.8660548238131014</v>
      </c>
      <c r="CB104" s="18">
        <f t="shared" si="245"/>
        <v>-10.403778190255242</v>
      </c>
      <c r="CC104" s="18">
        <f t="shared" si="245"/>
        <v>-0.7226526926633503</v>
      </c>
      <c r="CD104" s="18">
        <f t="shared" si="245"/>
        <v>-5.28283416419848</v>
      </c>
      <c r="CE104" s="18">
        <f t="shared" si="246"/>
        <v>-4.2140708474944883</v>
      </c>
      <c r="CG104" s="18">
        <f t="shared" si="247"/>
        <v>-3.7865359768859297</v>
      </c>
      <c r="CH104" s="18">
        <f t="shared" si="248"/>
        <v>1.5624541180843776</v>
      </c>
      <c r="CI104" s="18">
        <f t="shared" si="249"/>
        <v>-1.296085469029018</v>
      </c>
      <c r="CK104" t="str">
        <f t="shared" si="262"/>
        <v>81 Process, plant and machine operatives</v>
      </c>
      <c r="CL104" s="18">
        <f t="shared" si="250"/>
        <v>-7.1579955185544382</v>
      </c>
      <c r="CM104" s="18">
        <f t="shared" si="250"/>
        <v>-34.637315796306275</v>
      </c>
      <c r="CN104" s="18">
        <f t="shared" si="250"/>
        <v>-7.0833745739500635</v>
      </c>
      <c r="CO104" s="18">
        <f t="shared" si="250"/>
        <v>-7.4529522606215037</v>
      </c>
      <c r="CP104" s="18">
        <f t="shared" si="251"/>
        <v>-9.3299365496905313</v>
      </c>
      <c r="CR104" s="18">
        <f t="shared" si="252"/>
        <v>-7.3299233214132453</v>
      </c>
      <c r="CS104" s="18">
        <f t="shared" si="253"/>
        <v>0.93197937203624015</v>
      </c>
      <c r="CT104" s="18">
        <f t="shared" si="254"/>
        <v>-4.9289231844578785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13.439863554977771</v>
      </c>
      <c r="C105" s="18">
        <f t="shared" si="210"/>
        <v>-2.7290359203803516</v>
      </c>
      <c r="D105" s="18">
        <f t="shared" si="210"/>
        <v>12.765711503094757</v>
      </c>
      <c r="E105" s="18">
        <f t="shared" si="210"/>
        <v>7.3544458693659109</v>
      </c>
      <c r="F105" s="18">
        <f t="shared" si="211"/>
        <v>8.3469787455362709</v>
      </c>
      <c r="H105" s="18">
        <f t="shared" si="212"/>
        <v>9.128715794873731</v>
      </c>
      <c r="I105" s="18">
        <f t="shared" si="213"/>
        <v>6.4480167305501324</v>
      </c>
      <c r="J105" s="18">
        <f t="shared" si="214"/>
        <v>11.704094987656921</v>
      </c>
      <c r="L105" t="str">
        <f t="shared" si="255"/>
        <v>82 Transport and mobile machine drivers and operatives</v>
      </c>
      <c r="M105" s="18">
        <f t="shared" si="215"/>
        <v>11.397488759938801</v>
      </c>
      <c r="N105" s="18">
        <f t="shared" si="215"/>
        <v>5.1664519659951225</v>
      </c>
      <c r="O105" s="18">
        <f t="shared" si="215"/>
        <v>10.990879668602883</v>
      </c>
      <c r="P105" s="18">
        <f t="shared" si="215"/>
        <v>7.1963178641016867</v>
      </c>
      <c r="Q105" s="18">
        <f t="shared" si="216"/>
        <v>8.2385642841838358</v>
      </c>
      <c r="S105" s="18">
        <f t="shared" si="217"/>
        <v>8.4465340114082252</v>
      </c>
      <c r="T105" s="18">
        <f t="shared" si="218"/>
        <v>6.0504182964793429</v>
      </c>
      <c r="U105" s="18">
        <f t="shared" si="219"/>
        <v>11.005912409842589</v>
      </c>
      <c r="W105" t="str">
        <f t="shared" si="256"/>
        <v>82 Transport and mobile machine drivers and operatives</v>
      </c>
      <c r="X105" s="18">
        <f t="shared" si="220"/>
        <v>5.8774824211024868</v>
      </c>
      <c r="Y105" s="18">
        <f t="shared" si="220"/>
        <v>3.5508289671393634</v>
      </c>
      <c r="Z105" s="18">
        <f t="shared" si="220"/>
        <v>3.6800846435257828</v>
      </c>
      <c r="AA105" s="18">
        <f t="shared" si="220"/>
        <v>1.9798314800791195</v>
      </c>
      <c r="AB105" s="18">
        <f t="shared" si="221"/>
        <v>2.6061340341558825</v>
      </c>
      <c r="AD105" s="18">
        <f t="shared" si="222"/>
        <v>2.5434616796330412</v>
      </c>
      <c r="AE105" s="18">
        <f t="shared" si="223"/>
        <v>4.4214030114926306</v>
      </c>
      <c r="AF105" s="18">
        <f t="shared" si="224"/>
        <v>5.9245589458839731</v>
      </c>
      <c r="AH105" t="str">
        <f t="shared" si="257"/>
        <v>82 Transport and mobile machine drivers and operatives</v>
      </c>
      <c r="AI105" s="18">
        <f t="shared" si="225"/>
        <v>6.9338362139542253</v>
      </c>
      <c r="AJ105" s="18">
        <f t="shared" si="225"/>
        <v>8.2745210691797855</v>
      </c>
      <c r="AK105" s="18">
        <f t="shared" si="225"/>
        <v>3.725330639672908</v>
      </c>
      <c r="AL105" s="18">
        <f t="shared" si="225"/>
        <v>1.8098815444800298</v>
      </c>
      <c r="AM105" s="18">
        <f t="shared" si="226"/>
        <v>2.7994067239526688</v>
      </c>
      <c r="AO105" s="18">
        <f t="shared" si="227"/>
        <v>2.4444017747802471</v>
      </c>
      <c r="AP105" s="18">
        <f t="shared" si="228"/>
        <v>4.3501278704265012</v>
      </c>
      <c r="AQ105" s="18">
        <f t="shared" si="229"/>
        <v>5.8030390014241817</v>
      </c>
      <c r="AS105" t="str">
        <f t="shared" si="258"/>
        <v>82 Transport and mobile machine drivers and operatives</v>
      </c>
      <c r="AT105" s="18">
        <f t="shared" si="230"/>
        <v>4.0928685667819931</v>
      </c>
      <c r="AU105" s="18">
        <f t="shared" si="230"/>
        <v>7.5519137571938844</v>
      </c>
      <c r="AV105" s="18">
        <f t="shared" si="230"/>
        <v>2.1583634185438294</v>
      </c>
      <c r="AW105" s="18">
        <f t="shared" si="230"/>
        <v>1.2542254627675886</v>
      </c>
      <c r="AX105" s="18">
        <f t="shared" si="231"/>
        <v>1.9195408536545333</v>
      </c>
      <c r="AZ105" s="18">
        <f t="shared" si="232"/>
        <v>1.5547121610868908</v>
      </c>
      <c r="BA105" s="18">
        <f t="shared" si="233"/>
        <v>4.1040675723526432</v>
      </c>
      <c r="BB105" s="18">
        <f t="shared" si="234"/>
        <v>5.0323095487957659</v>
      </c>
      <c r="BD105" t="str">
        <f t="shared" si="259"/>
        <v>82 Transport and mobile machine drivers and operatives</v>
      </c>
      <c r="BE105" s="18">
        <f t="shared" si="235"/>
        <v>5.2318933315742555E-2</v>
      </c>
      <c r="BF105" s="18">
        <f t="shared" si="235"/>
        <v>14.842580811846062</v>
      </c>
      <c r="BG105" s="18">
        <f t="shared" si="235"/>
        <v>-1.3162658122325421</v>
      </c>
      <c r="BH105" s="18">
        <f t="shared" si="235"/>
        <v>-1.4477186226016903</v>
      </c>
      <c r="BI105" s="18">
        <f t="shared" si="236"/>
        <v>-0.45949207977122875</v>
      </c>
      <c r="BK105" s="18">
        <f t="shared" si="237"/>
        <v>-1.4039204865879951</v>
      </c>
      <c r="BL105" s="18">
        <f t="shared" si="238"/>
        <v>2.4878902342744702</v>
      </c>
      <c r="BM105" s="18">
        <f t="shared" si="239"/>
        <v>1.5237824727907023</v>
      </c>
      <c r="BO105" t="str">
        <f t="shared" si="260"/>
        <v>82 Transport and mobile machine drivers and operatives</v>
      </c>
      <c r="BP105" s="18">
        <f t="shared" si="240"/>
        <v>5.7638432735373613</v>
      </c>
      <c r="BQ105" s="18">
        <f t="shared" si="240"/>
        <v>-23.090640389643703</v>
      </c>
      <c r="BR105" s="18">
        <f t="shared" si="240"/>
        <v>2.3623399082369767</v>
      </c>
      <c r="BS105" s="18">
        <f t="shared" si="240"/>
        <v>-1.4352411269362042</v>
      </c>
      <c r="BT105" s="18">
        <f t="shared" si="241"/>
        <v>-1.7984023078710387</v>
      </c>
      <c r="BV105" s="18">
        <f t="shared" si="242"/>
        <v>-0.18529884457857415</v>
      </c>
      <c r="BW105" s="18">
        <f t="shared" si="243"/>
        <v>2.7570967338816921</v>
      </c>
      <c r="BX105" s="18">
        <f t="shared" si="244"/>
        <v>2.6310276486187778</v>
      </c>
      <c r="BZ105" t="str">
        <f t="shared" si="261"/>
        <v>82 Transport and mobile machine drivers and operatives</v>
      </c>
      <c r="CA105" s="18">
        <f t="shared" si="245"/>
        <v>1.6090593785642371</v>
      </c>
      <c r="CB105" s="18">
        <f t="shared" si="245"/>
        <v>-13.845206141205225</v>
      </c>
      <c r="CC105" s="18">
        <f t="shared" si="245"/>
        <v>0.22867710650738005</v>
      </c>
      <c r="CD105" s="18">
        <f t="shared" si="245"/>
        <v>-2.9970414251704436</v>
      </c>
      <c r="CE105" s="18">
        <f t="shared" si="246"/>
        <v>-2.7240283094681628</v>
      </c>
      <c r="CG105" s="18">
        <f t="shared" si="247"/>
        <v>-1.9335050971732048</v>
      </c>
      <c r="CH105" s="18">
        <f t="shared" si="248"/>
        <v>2.1077889096810409</v>
      </c>
      <c r="CI105" s="18">
        <f t="shared" si="249"/>
        <v>0.71919084103042596</v>
      </c>
      <c r="CK105" t="str">
        <f t="shared" si="262"/>
        <v>82 Transport and mobile machine drivers and operatives</v>
      </c>
      <c r="CL105" s="18">
        <f t="shared" si="250"/>
        <v>-4.7787280807431998E-2</v>
      </c>
      <c r="CM105" s="18">
        <f t="shared" si="250"/>
        <v>-38.287206641911851</v>
      </c>
      <c r="CN105" s="18">
        <f t="shared" si="250"/>
        <v>-5.297245544838769</v>
      </c>
      <c r="CO105" s="18">
        <f t="shared" si="250"/>
        <v>-9.4812188342293986</v>
      </c>
      <c r="CP105" s="18">
        <f t="shared" si="251"/>
        <v>-10.36586079437477</v>
      </c>
      <c r="CR105" s="18">
        <f t="shared" si="252"/>
        <v>-8.1075137573231597</v>
      </c>
      <c r="CS105" s="18">
        <f t="shared" si="253"/>
        <v>1.4250119736659128</v>
      </c>
      <c r="CT105" s="18">
        <f t="shared" si="254"/>
        <v>-4.2932979267577114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3.8779585864852528</v>
      </c>
      <c r="C106" s="18">
        <f t="shared" si="210"/>
        <v>12.617752822189111</v>
      </c>
      <c r="D106" s="18">
        <f t="shared" si="210"/>
        <v>28.848506325854562</v>
      </c>
      <c r="E106" s="18">
        <f t="shared" si="210"/>
        <v>11.778519912951291</v>
      </c>
      <c r="F106" s="18">
        <f t="shared" si="211"/>
        <v>16.909340102831138</v>
      </c>
      <c r="H106" s="18">
        <f t="shared" si="212"/>
        <v>17.201193048044484</v>
      </c>
      <c r="I106" s="18">
        <f t="shared" si="213"/>
        <v>10.001955472518919</v>
      </c>
      <c r="J106" s="18">
        <f t="shared" si="214"/>
        <v>19.231891349522058</v>
      </c>
      <c r="L106" t="str">
        <f t="shared" si="255"/>
        <v>91 Elementary trades and related occupations</v>
      </c>
      <c r="M106" s="18">
        <f t="shared" si="215"/>
        <v>4.0343001989898708</v>
      </c>
      <c r="N106" s="18">
        <f t="shared" si="215"/>
        <v>1.1698007640201347</v>
      </c>
      <c r="O106" s="18">
        <f t="shared" si="215"/>
        <v>27.578903615417282</v>
      </c>
      <c r="P106" s="18">
        <f t="shared" si="215"/>
        <v>10.941054109731674</v>
      </c>
      <c r="Q106" s="18">
        <f t="shared" si="216"/>
        <v>15.227000399581403</v>
      </c>
      <c r="S106" s="18">
        <f t="shared" si="217"/>
        <v>16.230778647193446</v>
      </c>
      <c r="T106" s="18">
        <f t="shared" si="218"/>
        <v>9.7866309357212522</v>
      </c>
      <c r="U106" s="18">
        <f t="shared" si="219"/>
        <v>18.403763554321671</v>
      </c>
      <c r="W106" t="str">
        <f t="shared" si="256"/>
        <v>91 Elementary trades and related occupations</v>
      </c>
      <c r="X106" s="18">
        <f t="shared" si="220"/>
        <v>-0.16223791272239607</v>
      </c>
      <c r="Y106" s="18">
        <f t="shared" si="220"/>
        <v>1.6254712900068968</v>
      </c>
      <c r="Z106" s="18">
        <f t="shared" si="220"/>
        <v>20.831171816856966</v>
      </c>
      <c r="AA106" s="18">
        <f t="shared" si="220"/>
        <v>3.4670732076871991</v>
      </c>
      <c r="AB106" s="18">
        <f t="shared" si="221"/>
        <v>8.4850633673026365</v>
      </c>
      <c r="AD106" s="18">
        <f t="shared" si="222"/>
        <v>8.9584973616436692</v>
      </c>
      <c r="AE106" s="18">
        <f t="shared" si="223"/>
        <v>7.4132303103695341</v>
      </c>
      <c r="AF106" s="18">
        <f t="shared" si="224"/>
        <v>12.096842370970705</v>
      </c>
      <c r="AH106" t="str">
        <f t="shared" si="257"/>
        <v>91 Elementary trades and related occupations</v>
      </c>
      <c r="AI106" s="18">
        <f t="shared" si="225"/>
        <v>-1.4386709148767718</v>
      </c>
      <c r="AJ106" s="18">
        <f t="shared" si="225"/>
        <v>7.1814424475353578</v>
      </c>
      <c r="AK106" s="18">
        <f t="shared" si="225"/>
        <v>19.306420411062962</v>
      </c>
      <c r="AL106" s="18">
        <f t="shared" si="225"/>
        <v>2.9379818138438374</v>
      </c>
      <c r="AM106" s="18">
        <f t="shared" si="226"/>
        <v>8.0686429728999087</v>
      </c>
      <c r="AO106" s="18">
        <f t="shared" si="227"/>
        <v>8.1280501196130839</v>
      </c>
      <c r="AP106" s="18">
        <f t="shared" si="228"/>
        <v>7.1040174145040824</v>
      </c>
      <c r="AQ106" s="18">
        <f t="shared" si="229"/>
        <v>11.368688808644634</v>
      </c>
      <c r="AS106" t="str">
        <f t="shared" si="258"/>
        <v>91 Elementary trades and related occupations</v>
      </c>
      <c r="AT106" s="18">
        <f t="shared" si="230"/>
        <v>0.87300250671762392</v>
      </c>
      <c r="AU106" s="18">
        <f t="shared" si="230"/>
        <v>14.195163117472109</v>
      </c>
      <c r="AV106" s="18">
        <f t="shared" si="230"/>
        <v>19.468780073793024</v>
      </c>
      <c r="AW106" s="18">
        <f t="shared" si="230"/>
        <v>3.3939827273320455</v>
      </c>
      <c r="AX106" s="18">
        <f t="shared" si="231"/>
        <v>8.8440094324668586</v>
      </c>
      <c r="AZ106" s="18">
        <f t="shared" si="232"/>
        <v>8.4963145415990038</v>
      </c>
      <c r="BA106" s="18">
        <f t="shared" si="233"/>
        <v>6.9072213832884755</v>
      </c>
      <c r="BB106" s="18">
        <f t="shared" si="234"/>
        <v>11.504510818549774</v>
      </c>
      <c r="BD106" t="str">
        <f t="shared" si="259"/>
        <v>91 Elementary trades and related occupations</v>
      </c>
      <c r="BE106" s="18">
        <f t="shared" si="235"/>
        <v>-5.2896470004663794</v>
      </c>
      <c r="BF106" s="18">
        <f t="shared" si="235"/>
        <v>7.8634231361680573</v>
      </c>
      <c r="BG106" s="18">
        <f t="shared" si="235"/>
        <v>13.721187855692341</v>
      </c>
      <c r="BH106" s="18">
        <f t="shared" si="235"/>
        <v>2.0529049676476951</v>
      </c>
      <c r="BI106" s="18">
        <f t="shared" si="236"/>
        <v>5.9304770772609539</v>
      </c>
      <c r="BK106" s="18">
        <f t="shared" si="237"/>
        <v>5.8028525419234755</v>
      </c>
      <c r="BL106" s="18">
        <f t="shared" si="238"/>
        <v>4.581240900006156</v>
      </c>
      <c r="BM106" s="18">
        <f t="shared" si="239"/>
        <v>8.2597044673450526</v>
      </c>
      <c r="BO106" t="str">
        <f t="shared" si="260"/>
        <v>91 Elementary trades and related occupations</v>
      </c>
      <c r="BP106" s="18">
        <f t="shared" si="240"/>
        <v>0.64830209819779494</v>
      </c>
      <c r="BQ106" s="18">
        <f t="shared" si="240"/>
        <v>-18.274510156923583</v>
      </c>
      <c r="BR106" s="18">
        <f t="shared" si="240"/>
        <v>12.550911972790836</v>
      </c>
      <c r="BS106" s="18">
        <f t="shared" si="240"/>
        <v>-0.12665654105948887</v>
      </c>
      <c r="BT106" s="18">
        <f t="shared" si="241"/>
        <v>2.3823059991249895</v>
      </c>
      <c r="BV106" s="18">
        <f t="shared" si="242"/>
        <v>3.9320273113920168</v>
      </c>
      <c r="BW106" s="18">
        <f t="shared" si="243"/>
        <v>3.3412724499790381</v>
      </c>
      <c r="BX106" s="18">
        <f t="shared" si="244"/>
        <v>6.0705270979992454</v>
      </c>
      <c r="BZ106" t="str">
        <f t="shared" si="261"/>
        <v>91 Elementary trades and related occupations</v>
      </c>
      <c r="CA106" s="18">
        <f t="shared" si="245"/>
        <v>-3.3744233782372901</v>
      </c>
      <c r="CB106" s="18">
        <f t="shared" si="245"/>
        <v>-10.221778159624318</v>
      </c>
      <c r="CC106" s="18">
        <f t="shared" si="245"/>
        <v>12.098271520664095</v>
      </c>
      <c r="CD106" s="18">
        <f t="shared" si="245"/>
        <v>-1.9824768550016025</v>
      </c>
      <c r="CE106" s="18">
        <f t="shared" si="246"/>
        <v>1.6570906110530803</v>
      </c>
      <c r="CG106" s="18">
        <f t="shared" si="247"/>
        <v>2.5027352734766861</v>
      </c>
      <c r="CH106" s="18">
        <f t="shared" si="248"/>
        <v>3.2766056105447028</v>
      </c>
      <c r="CI106" s="18">
        <f t="shared" si="249"/>
        <v>4.9725734331933502</v>
      </c>
      <c r="CK106" t="str">
        <f t="shared" si="262"/>
        <v>91 Elementary trades and related occupations</v>
      </c>
      <c r="CL106" s="18">
        <f t="shared" si="250"/>
        <v>-4.9099830411566519</v>
      </c>
      <c r="CM106" s="18">
        <f t="shared" si="250"/>
        <v>-29.613965006755439</v>
      </c>
      <c r="CN106" s="18">
        <f t="shared" si="250"/>
        <v>12.131272987664786</v>
      </c>
      <c r="CO106" s="18">
        <f t="shared" si="250"/>
        <v>-1.3313996706504017</v>
      </c>
      <c r="CP106" s="18">
        <f t="shared" si="251"/>
        <v>0.54705881312298033</v>
      </c>
      <c r="CR106" s="18">
        <f t="shared" si="252"/>
        <v>2.9662499345028737</v>
      </c>
      <c r="CS106" s="18">
        <f t="shared" si="253"/>
        <v>2.8667705617987815</v>
      </c>
      <c r="CT106" s="18">
        <f t="shared" si="254"/>
        <v>4.9980152974009817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7.5118521975877428</v>
      </c>
      <c r="C107" s="18">
        <f t="shared" si="210"/>
        <v>14.000247479497574</v>
      </c>
      <c r="D107" s="18">
        <f t="shared" si="210"/>
        <v>7.4452119704514486</v>
      </c>
      <c r="E107" s="18">
        <f t="shared" si="210"/>
        <v>5.5397927404102543</v>
      </c>
      <c r="F107" s="18">
        <f t="shared" si="211"/>
        <v>6.6443173736749017</v>
      </c>
      <c r="H107" s="18">
        <f t="shared" si="212"/>
        <v>6.1711480872596036</v>
      </c>
      <c r="I107" s="18">
        <f t="shared" si="213"/>
        <v>4.7201012770902828</v>
      </c>
      <c r="J107" s="18">
        <f t="shared" si="214"/>
        <v>8.6116426044317009</v>
      </c>
      <c r="L107" t="str">
        <f t="shared" ref="L107" si="263">A107</f>
        <v>92 Elementary administration and service occupations</v>
      </c>
      <c r="M107" s="18">
        <f t="shared" si="215"/>
        <v>10.662716478845248</v>
      </c>
      <c r="N107" s="18">
        <f t="shared" si="215"/>
        <v>12.672897440747576</v>
      </c>
      <c r="O107" s="18">
        <f t="shared" si="215"/>
        <v>8.5970113076391019</v>
      </c>
      <c r="P107" s="18">
        <f t="shared" si="215"/>
        <v>7.7045642810212644</v>
      </c>
      <c r="Q107" s="18">
        <f t="shared" si="216"/>
        <v>8.2874481281999035</v>
      </c>
      <c r="S107" s="18">
        <f t="shared" si="217"/>
        <v>8.0012287321499223</v>
      </c>
      <c r="T107" s="18">
        <f t="shared" si="218"/>
        <v>5.4030824894685248</v>
      </c>
      <c r="U107" s="18">
        <f t="shared" si="219"/>
        <v>10.339081098801861</v>
      </c>
      <c r="W107" t="str">
        <f t="shared" ref="W107" si="264">A107</f>
        <v>92 Elementary administration and service occupations</v>
      </c>
      <c r="X107" s="18">
        <f t="shared" si="220"/>
        <v>5.4090790007127021</v>
      </c>
      <c r="Y107" s="18">
        <f t="shared" si="220"/>
        <v>7.4495157834381986</v>
      </c>
      <c r="Z107" s="18">
        <f t="shared" si="220"/>
        <v>0.55864487138095331</v>
      </c>
      <c r="AA107" s="18">
        <f t="shared" si="220"/>
        <v>1.7849030174118541</v>
      </c>
      <c r="AB107" s="18">
        <f t="shared" si="221"/>
        <v>1.7439161445005125</v>
      </c>
      <c r="AD107" s="18">
        <f t="shared" si="222"/>
        <v>1.3744977375843348</v>
      </c>
      <c r="AE107" s="18">
        <f t="shared" si="223"/>
        <v>3.7533499140165683</v>
      </c>
      <c r="AF107" s="18">
        <f t="shared" si="224"/>
        <v>4.606829216160313</v>
      </c>
      <c r="AH107" t="str">
        <f t="shared" ref="AH107" si="265">L107</f>
        <v>92 Elementary administration and service occupations</v>
      </c>
      <c r="AI107" s="18">
        <f t="shared" si="225"/>
        <v>5.1905713515776775</v>
      </c>
      <c r="AJ107" s="18">
        <f t="shared" si="225"/>
        <v>11.853449392827375</v>
      </c>
      <c r="AK107" s="18">
        <f t="shared" si="225"/>
        <v>-0.43516517599145876</v>
      </c>
      <c r="AL107" s="18">
        <f t="shared" si="225"/>
        <v>1.7389544906638132</v>
      </c>
      <c r="AM107" s="18">
        <f t="shared" si="226"/>
        <v>1.6548838118134457</v>
      </c>
      <c r="AO107" s="18">
        <f t="shared" si="227"/>
        <v>1.0090235350290966</v>
      </c>
      <c r="AP107" s="18">
        <f t="shared" si="228"/>
        <v>3.5172096139901798</v>
      </c>
      <c r="AQ107" s="18">
        <f t="shared" si="229"/>
        <v>4.1566222152600529</v>
      </c>
      <c r="AS107" t="str">
        <f t="shared" ref="AS107" si="266">W107</f>
        <v>92 Elementary administration and service occupations</v>
      </c>
      <c r="AT107" s="18">
        <f t="shared" si="230"/>
        <v>3.5399012768547733</v>
      </c>
      <c r="AU107" s="18">
        <f t="shared" si="230"/>
        <v>16.960630829540648</v>
      </c>
      <c r="AV107" s="18">
        <f t="shared" si="230"/>
        <v>-0.51820524639618615</v>
      </c>
      <c r="AW107" s="18">
        <f t="shared" si="230"/>
        <v>1.9250207630527427</v>
      </c>
      <c r="AX107" s="18">
        <f t="shared" si="231"/>
        <v>2.0288203570208108</v>
      </c>
      <c r="AZ107" s="18">
        <f t="shared" si="232"/>
        <v>1.1040166774119342</v>
      </c>
      <c r="BA107" s="18">
        <f t="shared" si="233"/>
        <v>3.410146162267691</v>
      </c>
      <c r="BB107" s="18">
        <f t="shared" si="234"/>
        <v>4.1212531181061829</v>
      </c>
      <c r="BD107" t="str">
        <f t="shared" ref="BD107" si="267">AH107</f>
        <v>92 Elementary administration and service occupations</v>
      </c>
      <c r="BE107" s="18">
        <f t="shared" si="235"/>
        <v>0.27050305976359379</v>
      </c>
      <c r="BF107" s="18">
        <f t="shared" si="235"/>
        <v>-6.0991754987858249</v>
      </c>
      <c r="BG107" s="18">
        <f t="shared" si="235"/>
        <v>-3.993336766965061</v>
      </c>
      <c r="BH107" s="18">
        <f t="shared" si="235"/>
        <v>-1.6377592458392987</v>
      </c>
      <c r="BI107" s="18">
        <f t="shared" si="236"/>
        <v>-2.6628163253737958</v>
      </c>
      <c r="BK107" s="18">
        <f t="shared" si="237"/>
        <v>-2.4293044255743634</v>
      </c>
      <c r="BL107" s="18">
        <f t="shared" si="238"/>
        <v>2.2068920714070739</v>
      </c>
      <c r="BM107" s="18">
        <f t="shared" si="239"/>
        <v>0.50757297150394454</v>
      </c>
      <c r="BO107" t="str">
        <f t="shared" ref="BO107" si="268">AS107</f>
        <v>92 Elementary administration and service occupations</v>
      </c>
      <c r="BP107" s="18">
        <f t="shared" si="240"/>
        <v>3.2695037178135822</v>
      </c>
      <c r="BQ107" s="18">
        <f t="shared" si="240"/>
        <v>-19.067048186329359</v>
      </c>
      <c r="BR107" s="18">
        <f t="shared" si="240"/>
        <v>-0.97275654884781959</v>
      </c>
      <c r="BS107" s="18">
        <f t="shared" si="240"/>
        <v>-2.9487392232138809</v>
      </c>
      <c r="BT107" s="18">
        <f t="shared" si="241"/>
        <v>-3.437852563348065</v>
      </c>
      <c r="BV107" s="18">
        <f t="shared" si="242"/>
        <v>-2.2944985999900358</v>
      </c>
      <c r="BW107" s="18">
        <f t="shared" si="243"/>
        <v>2.1377450563942579</v>
      </c>
      <c r="BX107" s="18">
        <f t="shared" si="244"/>
        <v>0.51041215488880631</v>
      </c>
      <c r="BZ107" t="str">
        <f t="shared" ref="BZ107" si="269">BD107</f>
        <v>92 Elementary administration and service occupations</v>
      </c>
      <c r="CA107" s="18">
        <f t="shared" si="245"/>
        <v>0.13992398215716406</v>
      </c>
      <c r="CB107" s="18">
        <f t="shared" si="245"/>
        <v>-5.7438141202641564</v>
      </c>
      <c r="CC107" s="18">
        <f t="shared" si="245"/>
        <v>-3.1768409929222807</v>
      </c>
      <c r="CD107" s="18">
        <f t="shared" si="245"/>
        <v>-4.8094247041268972</v>
      </c>
      <c r="CE107" s="18">
        <f t="shared" si="246"/>
        <v>-4.3612037862731263</v>
      </c>
      <c r="CG107" s="18">
        <f t="shared" si="247"/>
        <v>-4.2683119288464688</v>
      </c>
      <c r="CH107" s="18">
        <f t="shared" si="248"/>
        <v>1.6250619412453648</v>
      </c>
      <c r="CI107" s="18">
        <f t="shared" si="249"/>
        <v>-1.5315182583222064</v>
      </c>
      <c r="CK107" t="str">
        <f t="shared" ref="CK107" si="270">BO107</f>
        <v>92 Elementary administration and service occupations</v>
      </c>
      <c r="CL107" s="18">
        <f t="shared" si="250"/>
        <v>-6.0030633628780583</v>
      </c>
      <c r="CM107" s="18">
        <f t="shared" si="250"/>
        <v>-38.076075051289394</v>
      </c>
      <c r="CN107" s="18">
        <f t="shared" si="250"/>
        <v>-9.5456174687888797</v>
      </c>
      <c r="CO107" s="18">
        <f t="shared" si="250"/>
        <v>-9.0339599598160181</v>
      </c>
      <c r="CP107" s="18">
        <f t="shared" si="251"/>
        <v>-11.350770612910432</v>
      </c>
      <c r="CR107" s="18">
        <f t="shared" si="252"/>
        <v>-9.2048332351996613</v>
      </c>
      <c r="CS107" s="18">
        <f t="shared" si="253"/>
        <v>0.84410493202085046</v>
      </c>
      <c r="CT107" s="18">
        <f t="shared" si="254"/>
        <v>-6.4251067216677278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7.4167821158668712</v>
      </c>
      <c r="C109" s="26">
        <f>IF(AND(D$6-C$6 &lt;&gt; 0,C35&lt;&gt;0,D35&lt;&gt;0),(EXP(LN(D35/C35)/(D$6-C$6))-1)*100,0)</f>
        <v>6.8411603528869325</v>
      </c>
      <c r="D109" s="26">
        <f>IF(AND(E$6-D$6 &lt;&gt; 0,D35&lt;&gt;0,E35&lt;&gt;0),(EXP(LN(E35/D35)/(E$6-D$6))-1)*100,0)</f>
        <v>6.3968139087429599</v>
      </c>
      <c r="E109" s="26">
        <f>IF(AND(F$6-E$6 &lt;&gt; 0,E35&lt;&gt;0,F35&lt;&gt;0),(EXP(LN(F35/E35)/(F$6-E$6))-1)*100,0)</f>
        <v>4.1622218148443357</v>
      </c>
      <c r="F109" s="26">
        <f>IF(AND(F$6-C$6 &lt;&gt; 0,C35&lt;&gt;0,F35&lt;&gt;0),(EXP(LN(F35/C35)/(F$6-C$6))-1)*100,0)</f>
        <v>5.0219925610911487</v>
      </c>
      <c r="H109" s="26">
        <f t="shared" ref="H109" si="271">IF($F$6-$D$6 &lt;&gt; 0,(EXP(LN(1+(H72/100))/($F$6-$D$6))-1)*100,0)</f>
        <v>4.9018219129588037</v>
      </c>
      <c r="I109" s="26">
        <f t="shared" ref="I109" si="272">IF(D35&gt;0,((1+(I35/D35))^(1/($F$6-$D$6))-1)*100,0)</f>
        <v>3.8039991738192613</v>
      </c>
      <c r="J109" s="26">
        <f t="shared" ref="J109" si="273">IF($F$6-$D$6 &lt;&gt; 0,(EXP(LN(1+(J72/100))/($F$6-$D$6))-1)*100,0)</f>
        <v>7.1068740245709083</v>
      </c>
      <c r="L109" s="24" t="str">
        <f>L35</f>
        <v>All occupations</v>
      </c>
      <c r="M109" s="26">
        <f>IF(AND(N$6-M$6 &lt;&gt; 0,M35&lt;&gt;0,N35&lt;&gt;0),(EXP(LN(N35/M35)/(N$6-M$6))-1)*100,0)</f>
        <v>7.3575947239819417</v>
      </c>
      <c r="N109" s="26">
        <f>IF(AND(O$6-N$6 &lt;&gt; 0,N35&lt;&gt;0,O35&lt;&gt;0),(EXP(LN(O35/N35)/(O$6-N$6))-1)*100,0)</f>
        <v>9.8904372560508556</v>
      </c>
      <c r="O109" s="26">
        <f>IF(AND(P$6-O$6 &lt;&gt; 0,O35&lt;&gt;0,P35&lt;&gt;0),(EXP(LN(P35/O35)/(P$6-O$6))-1)*100,0)</f>
        <v>6.2610248886740605</v>
      </c>
      <c r="P109" s="26">
        <f>IF(AND(Q$6-P$6 &lt;&gt; 0,P35&lt;&gt;0,Q35&lt;&gt;0),(EXP(LN(Q35/P35)/(Q$6-P$6))-1)*100,0)</f>
        <v>4.213626276919058</v>
      </c>
      <c r="Q109" s="26">
        <f>IF(AND(Q$6-N$6 &lt;&gt; 0,N35&lt;&gt;0,Q35&lt;&gt;0),(EXP(LN(Q35/N35)/(Q$6-N$6))-1)*100,0)</f>
        <v>5.1973225746668072</v>
      </c>
      <c r="S109" s="26">
        <f t="shared" ref="S109" si="274">IF($F$6-$D$6 &lt;&gt; 0,(EXP(LN(1+(S72/100))/($F$6-$D$6))-1)*100,0)</f>
        <v>4.8916713488240449</v>
      </c>
      <c r="T109" s="26">
        <f t="shared" ref="T109" si="275">IF(O35&gt;0,((1+(T35/O35))^(1/($F$6-$D$6))-1)*100,0)</f>
        <v>3.9033498940935774</v>
      </c>
      <c r="U109" s="26">
        <f t="shared" ref="U109" si="276">IF($F$6-$D$6 &lt;&gt; 0,(EXP(LN(1+(U72/100))/($F$6-$D$6))-1)*100,0)</f>
        <v>7.1635940043615953</v>
      </c>
      <c r="W109" s="24" t="str">
        <f>W35</f>
        <v>All occupations</v>
      </c>
      <c r="X109" s="26">
        <f>IF(AND(Y$6-X$6 &lt;&gt; 0,X35&lt;&gt;0,Y35&lt;&gt;0),(EXP(LN(Y35/X35)/(Y$6-X$6))-1)*100,0)</f>
        <v>1.6570454214594355</v>
      </c>
      <c r="Y109" s="26">
        <f>IF(AND(Z$6-Y$6 &lt;&gt; 0,Y35&lt;&gt;0,Z35&lt;&gt;0),(EXP(LN(Z35/Y35)/(Z$6-Y$6))-1)*100,0)</f>
        <v>4.168472854861438</v>
      </c>
      <c r="Z109" s="26">
        <f>IF(AND(AA$6-Z$6 &lt;&gt; 0,Z35&lt;&gt;0,AA35&lt;&gt;0),(EXP(LN(AA35/Z35)/(AA$6-Z$6))-1)*100,0)</f>
        <v>-0.4818946945165159</v>
      </c>
      <c r="AA109" s="26">
        <f>IF(AND(AB$6-AA$6 &lt;&gt; 0,AA35&lt;&gt;0,AB35&lt;&gt;0),(EXP(LN(AB35/AA35)/(AB$6-AA$6))-1)*100,0)</f>
        <v>-0.74161830217512881</v>
      </c>
      <c r="AB109" s="26">
        <f>IF(AND(AB$6-Y$6 &lt;&gt; 0,Y35&lt;&gt;0,AB35&lt;&gt;0),(EXP(LN(AB35/Y35)/(AB$6-Y$6))-1)*100,0)</f>
        <v>-0.36029836257595038</v>
      </c>
      <c r="AD109" s="26">
        <f t="shared" ref="AD109" si="277">IF($F$6-$D$6 &lt;&gt; 0,(EXP(LN(1+(AD72/100))/($F$6-$D$6))-1)*100,0)</f>
        <v>-0.6551191682195534</v>
      </c>
      <c r="AE109" s="26">
        <f t="shared" ref="AE109" si="278">IF(Z35&gt;0,((1+(AE35/Z35))^(1/($F$6-$D$6))-1)*100,0)</f>
        <v>2.8256861603751293</v>
      </c>
      <c r="AF109" s="26">
        <f t="shared" ref="AF109" si="279">IF($F$6-$D$6 &lt;&gt; 0,(EXP(LN(1+(AF72/100))/($F$6-$D$6))-1)*100,0)</f>
        <v>2.3892210557667992</v>
      </c>
      <c r="AH109" s="24" t="str">
        <f>AH35</f>
        <v>All occupations</v>
      </c>
      <c r="AI109" s="26">
        <f>IF(AND(AJ$6-AI$6 &lt;&gt; 0,AI35&lt;&gt;0,AJ35&lt;&gt;0),(EXP(LN(AJ35/AI35)/(AJ$6-AI$6))-1)*100,0)</f>
        <v>-0.12127933016637948</v>
      </c>
      <c r="AJ109" s="26">
        <f>IF(AND(AK$6-AJ$6 &lt;&gt; 0,AJ35&lt;&gt;0,AK35&lt;&gt;0),(EXP(LN(AK35/AJ35)/(AK$6-AJ$6))-1)*100,0)</f>
        <v>6.8426886283032839</v>
      </c>
      <c r="AK109" s="26">
        <f>IF(AND(AL$6-AK$6 &lt;&gt; 0,AK35&lt;&gt;0,AL35&lt;&gt;0),(EXP(LN(AL35/AK35)/(AL$6-AK$6))-1)*100,0)</f>
        <v>-1.143065058278625</v>
      </c>
      <c r="AL109" s="26">
        <f>IF(AND(AM$6-AL$6 &lt;&gt; 0,AL35&lt;&gt;0,AM35&lt;&gt;0),(EXP(LN(AM35/AL35)/(AM$6-AL$6))-1)*100,0)</f>
        <v>-0.19425845876448466</v>
      </c>
      <c r="AM109" s="26">
        <f>IF(AND(AM$6-AJ$6 &lt;&gt; 0,AJ35&lt;&gt;0,AM35&lt;&gt;0),(EXP(LN(AM35/AJ35)/(AM$6-AJ$6))-1)*100,0)</f>
        <v>-6.7101131369440292E-2</v>
      </c>
      <c r="AO109" s="26">
        <f t="shared" ref="AO109" si="280">IF($F$6-$D$6 &lt;&gt; 0,(EXP(LN(1+(AO72/100))/($F$6-$D$6))-1)*100,0)</f>
        <v>-0.51153485894386286</v>
      </c>
      <c r="AP109" s="26">
        <f t="shared" ref="AP109" si="281">IF(AK35&gt;0,((1+(AP35/AK35))^(1/($F$6-$D$6))-1)*100,0)</f>
        <v>2.7783213585326871</v>
      </c>
      <c r="AQ109" s="26">
        <f t="shared" ref="AQ109" si="282">IF($F$6-$D$6 &lt;&gt; 0,(EXP(LN(1+(AQ72/100))/($F$6-$D$6))-1)*100,0)</f>
        <v>2.4340310233568418</v>
      </c>
      <c r="AS109" s="24" t="str">
        <f>AS35</f>
        <v>All occupations</v>
      </c>
      <c r="AT109" s="26">
        <f>IF(AND(AU$6-AT$6 &lt;&gt; 0,AT35&lt;&gt;0,AU35&lt;&gt;0),(EXP(LN(AU35/AT35)/(AU$6-AT$6))-1)*100,0)</f>
        <v>1.3598285858215098</v>
      </c>
      <c r="AU109" s="26">
        <f>IF(AND(AV$6-AU$6 &lt;&gt; 0,AU35&lt;&gt;0,AV35&lt;&gt;0),(EXP(LN(AV35/AU35)/(AV$6-AU$6))-1)*100,0)</f>
        <v>6.8250463446239529</v>
      </c>
      <c r="AV109" s="26">
        <f>IF(AND(AW$6-AV$6 &lt;&gt; 0,AV35&lt;&gt;0,AW35&lt;&gt;0),(EXP(LN(AW35/AV35)/(AW$6-AV$6))-1)*100,0)</f>
        <v>-0.39992409933051754</v>
      </c>
      <c r="AW109" s="26">
        <f>IF(AND(AX$6-AW$6 &lt;&gt; 0,AW35&lt;&gt;0,AX35&lt;&gt;0),(EXP(LN(AX35/AW35)/(AX$6-AW$6))-1)*100,0)</f>
        <v>-1.53114949493105E-2</v>
      </c>
      <c r="AX109" s="26">
        <f>IF(AND(AX$6-AU$6 &lt;&gt; 0,AU35&lt;&gt;0,AX35&lt;&gt;0),(EXP(LN(AX35/AU35)/(AX$6-AU$6))-1)*100,0)</f>
        <v>0.27822799976775503</v>
      </c>
      <c r="AZ109" s="26">
        <f t="shared" ref="AZ109" si="283">IF($F$6-$D$6 &lt;&gt; 0,(EXP(LN(1+(AZ72/100))/($F$6-$D$6))-1)*100,0)</f>
        <v>-0.14368043696461053</v>
      </c>
      <c r="BA109" s="26">
        <f t="shared" ref="BA109" si="284">IF(AV35&gt;0,((1+(BA35/AV35))^(1/($F$6-$D$6))-1)*100,0)</f>
        <v>2.876629009601972</v>
      </c>
      <c r="BB109" s="26">
        <f t="shared" ref="BB109" si="285">IF($F$6-$D$6 &lt;&gt; 0,(EXP(LN(1+(BB72/100))/($F$6-$D$6))-1)*100,0)</f>
        <v>2.780369631626689</v>
      </c>
      <c r="BD109" s="24" t="str">
        <f>BD35</f>
        <v>All occupations</v>
      </c>
      <c r="BE109" s="26">
        <f>IF(AND(BF$6-BE$6 &lt;&gt; 0,BE35&lt;&gt;0,BF35&lt;&gt;0),(EXP(LN(BF35/BE35)/(BF$6-BE$6))-1)*100,0)</f>
        <v>-0.78263620366680886</v>
      </c>
      <c r="BF109" s="26">
        <f>IF(AND(BG$6-BF$6 &lt;&gt; 0,BF35&lt;&gt;0,BG35&lt;&gt;0),(EXP(LN(BG35/BF35)/(BG$6-BF$6))-1)*100,0)</f>
        <v>-0.58694925814889443</v>
      </c>
      <c r="BG109" s="26">
        <f>IF(AND(BH$6-BG$6 &lt;&gt; 0,BG35&lt;&gt;0,BH35&lt;&gt;0),(EXP(LN(BH35/BG35)/(BH$6-BG$6))-1)*100,0)</f>
        <v>-2.275555414729058</v>
      </c>
      <c r="BH109" s="26">
        <f>IF(AND(BI$6-BH$6 &lt;&gt; 0,BH35&lt;&gt;0,BI35&lt;&gt;0),(EXP(LN(BI35/BH35)/(BI$6-BH$6))-1)*100,0)</f>
        <v>-2.45982069992563</v>
      </c>
      <c r="BI109" s="26">
        <f>IF(AND(BI$6-BF$6 &lt;&gt; 0,BF35&lt;&gt;0,BI35&lt;&gt;0),(EXP(LN(BI35/BF35)/(BI$6-BF$6))-1)*100,0)</f>
        <v>-2.2861929058725639</v>
      </c>
      <c r="BK109" s="26">
        <f t="shared" ref="BK109" si="286">IF($F$6-$D$6 &lt;&gt; 0,(EXP(LN(1+(BK72/100))/($F$6-$D$6))-1)*100,0)</f>
        <v>-2.398437575382717</v>
      </c>
      <c r="BL109" s="26">
        <f t="shared" ref="BL109" si="287">IF(BG35&gt;0,((1+(BL35/BG35))^(1/($F$6-$D$6))-1)*100,0)</f>
        <v>2.0615203454791731</v>
      </c>
      <c r="BM109" s="26">
        <f t="shared" ref="BM109" si="288">IF($F$6-$D$6 &lt;&gt; 0,(EXP(LN(1+(BM72/100))/($F$6-$D$6))-1)*100,0)</f>
        <v>0.34413750766850715</v>
      </c>
      <c r="BO109" s="24" t="str">
        <f>BO35</f>
        <v>All occupations</v>
      </c>
      <c r="BP109" s="26">
        <f>IF(AND(BQ$6-BP$6 &lt;&gt; 0,BP35&lt;&gt;0,BQ35&lt;&gt;0),(EXP(LN(BQ35/BP35)/(BQ$6-BP$6))-1)*100,0)</f>
        <v>1.4790950013394699</v>
      </c>
      <c r="BQ109" s="26">
        <f>IF(AND(BR$6-BQ$6 &lt;&gt; 0,BQ35&lt;&gt;0,BR35&lt;&gt;0),(EXP(LN(BR35/BQ35)/(BR$6-BQ$6))-1)*100,0)</f>
        <v>-18.939319345540252</v>
      </c>
      <c r="BR109" s="26">
        <f>IF(AND(BS$6-BR$6 &lt;&gt; 0,BR35&lt;&gt;0,BS35&lt;&gt;0),(EXP(LN(BS35/BR35)/(BS$6-BR$6))-1)*100,0)</f>
        <v>-0.98587719777959437</v>
      </c>
      <c r="BS109" s="26">
        <f>IF(AND(BT$6-BS$6 &lt;&gt; 0,BS35&lt;&gt;0,BT35&lt;&gt;0),(EXP(LN(BT35/BS35)/(BT$6-BS$6))-1)*100,0)</f>
        <v>-3.7091723195542881</v>
      </c>
      <c r="BT109" s="26">
        <f>IF(AND(BT$6-BQ$6 &lt;&gt; 0,BQ35&lt;&gt;0,BT35&lt;&gt;0),(EXP(LN(BT35/BQ35)/(BT$6-BQ$6))-1)*100,0)</f>
        <v>-3.9059333653035488</v>
      </c>
      <c r="BV109" s="26">
        <f t="shared" ref="BV109" si="289">IF($F$6-$D$6 &lt;&gt; 0,(EXP(LN(1+(BV72/100))/($F$6-$D$6))-1)*100,0)</f>
        <v>-2.8098330979683395</v>
      </c>
      <c r="BW109" s="26">
        <f t="shared" ref="BW109" si="290">IF(BR35&gt;0,((1+(BW35/BR35))^(1/($F$6-$D$6))-1)*100,0)</f>
        <v>1.9553866733159175</v>
      </c>
      <c r="BX109" s="26">
        <f t="shared" ref="BX109" si="291">IF($F$6-$D$6 &lt;&gt; 0,(EXP(LN(1+(BX72/100))/($F$6-$D$6))-1)*100,0)</f>
        <v>-7.2389121764693254E-2</v>
      </c>
      <c r="BZ109" s="24" t="str">
        <f>BZ35</f>
        <v>All occupations</v>
      </c>
      <c r="CA109" s="26">
        <f>IF(AND(CB$6-CA$6 &lt;&gt; 0,CA35&lt;&gt;0,CB35&lt;&gt;0),(EXP(LN(CB35/CA35)/(CB$6-CA$6))-1)*100,0)</f>
        <v>-1.2122241639891507</v>
      </c>
      <c r="CB109" s="26">
        <f>IF(AND(CC$6-CB$6 &lt;&gt; 0,CB35&lt;&gt;0,CC35&lt;&gt;0),(EXP(LN(CC35/CB35)/(CC$6-CB$6))-1)*100,0)</f>
        <v>-6.9594366398212042</v>
      </c>
      <c r="CC109" s="26">
        <f>IF(AND(CD$6-CC$6 &lt;&gt; 0,CC35&lt;&gt;0,CD35&lt;&gt;0),(EXP(LN(CD35/CC35)/(CD$6-CC$6))-1)*100,0)</f>
        <v>-2.4818295183333672</v>
      </c>
      <c r="CD109" s="26">
        <f>IF(AND(CE$6-CD$6 &lt;&gt; 0,CD35&lt;&gt;0,CE35&lt;&gt;0),(EXP(LN(CE35/CD35)/(CE$6-CD$6))-1)*100,0)</f>
        <v>-4.7026589524565949</v>
      </c>
      <c r="CE109" s="26">
        <f>IF(AND(CE$6-CB$6 &lt;&gt; 0,CB35&lt;&gt;0,CE35&lt;&gt;0),(EXP(LN(CE35/CB35)/(CE$6-CB$6))-1)*100,0)</f>
        <v>-4.1578068551263776</v>
      </c>
      <c r="CG109" s="26">
        <f t="shared" ref="CG109" si="292">IF($F$6-$D$6 &lt;&gt; 0,(EXP(LN(1+(CG72/100))/($F$6-$D$6))-1)*100,0)</f>
        <v>-3.968059680916769</v>
      </c>
      <c r="CH109" s="26">
        <f t="shared" ref="CH109" si="293">IF(CC35&gt;0,((1+(CH35/CC35))^(1/($F$6-$D$6))-1)*100,0)</f>
        <v>1.6205098432570564</v>
      </c>
      <c r="CI109" s="26">
        <f t="shared" ref="CI109" si="294">IF($F$6-$D$6 &lt;&gt; 0,(EXP(LN(1+(CI72/100))/($F$6-$D$6))-1)*100,0)</f>
        <v>-1.3345249465428366</v>
      </c>
      <c r="CK109" s="24" t="str">
        <f>CK35</f>
        <v>All occupations</v>
      </c>
      <c r="CL109" s="26">
        <f>IF(AND(CM$6-CL$6 &lt;&gt; 0,CL35&lt;&gt;0,CM35&lt;&gt;0),(EXP(LN(CM35/CL35)/(CM$6-CL$6))-1)*100,0)</f>
        <v>-3.9132652324528672</v>
      </c>
      <c r="CM109" s="26">
        <f>IF(AND(CN$6-CM$6 &lt;&gt; 0,CM35&lt;&gt;0,CN35&lt;&gt;0),(EXP(LN(CN35/CM35)/(CN$6-CM$6))-1)*100,0)</f>
        <v>-35.79331272385128</v>
      </c>
      <c r="CN109" s="26">
        <f>IF(AND(CO$6-CN$6 &lt;&gt; 0,CN35&lt;&gt;0,CO35&lt;&gt;0),(EXP(LN(CO35/CN35)/(CO$6-CN$6))-1)*100,0)</f>
        <v>-4.1373399322304216</v>
      </c>
      <c r="CO109" s="26">
        <f>IF(AND(CP$6-CO$6 &lt;&gt; 0,CO35&lt;&gt;0,CP35&lt;&gt;0),(EXP(LN(CP35/CO35)/(CP$6-CO$6))-1)*100,0)</f>
        <v>-6.3742113286951119</v>
      </c>
      <c r="CP109" s="26">
        <f>IF(AND(CP$6-CM$6 &lt;&gt; 0,CM35&lt;&gt;0,CP35&lt;&gt;0),(EXP(LN(CP35/CM35)/(CP$6-CM$6))-1)*100,0)</f>
        <v>-7.8784135719587649</v>
      </c>
      <c r="CR109" s="26">
        <f t="shared" ref="CR109" si="295">IF($F$6-$D$6 &lt;&gt; 0,(EXP(LN(1+(CR72/100))/($F$6-$D$6))-1)*100,0)</f>
        <v>-5.6344479996743075</v>
      </c>
      <c r="CS109" s="26">
        <f t="shared" ref="CS109" si="296">IF(CN35&gt;0,((1+(CS35/CN35))^(1/($F$6-$D$6))-1)*100,0)</f>
        <v>1.2696015308267805</v>
      </c>
      <c r="CT109" s="26">
        <f t="shared" ref="CT109" si="297">IF($F$6-$D$6 &lt;&gt; 0,(EXP(LN(1+(CT72/100))/($F$6-$D$6))-1)*100,0)</f>
        <v>-3.0608210657489421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London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London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London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London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London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London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London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London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London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4.4157812685296403</v>
      </c>
      <c r="C119" s="27">
        <f t="shared" si="299"/>
        <v>0.46136110483308634</v>
      </c>
      <c r="D119" s="27">
        <f t="shared" si="299"/>
        <v>4.2868931077374146</v>
      </c>
      <c r="E119" s="27">
        <f t="shared" si="299"/>
        <v>11.143269667295449</v>
      </c>
      <c r="F119" s="27">
        <f t="shared" ref="F119:F144" si="300">F8-D8</f>
        <v>15.430162775032864</v>
      </c>
      <c r="L119" t="str">
        <f>A119</f>
        <v>11 Corporate managers and directors</v>
      </c>
      <c r="M119" s="27">
        <f t="shared" ref="M119:P144" si="301">N8-M8</f>
        <v>34.353900328150075</v>
      </c>
      <c r="N119" s="27">
        <f t="shared" si="301"/>
        <v>10.70121309285679</v>
      </c>
      <c r="O119" s="27">
        <f t="shared" si="301"/>
        <v>28.507593721363975</v>
      </c>
      <c r="P119" s="27">
        <f t="shared" si="301"/>
        <v>82.73367069065992</v>
      </c>
      <c r="Q119" s="27">
        <f t="shared" ref="Q119:Q144" si="302">Q8-O8</f>
        <v>111.2412644120239</v>
      </c>
      <c r="W119" t="str">
        <f>A119</f>
        <v>11 Corporate managers and directors</v>
      </c>
      <c r="X119" s="27">
        <f t="shared" ref="X119:AA144" si="303">Y8-X8</f>
        <v>26.255616558485258</v>
      </c>
      <c r="Y119" s="27">
        <f t="shared" si="303"/>
        <v>0.89827451376876866</v>
      </c>
      <c r="Z119" s="27">
        <f t="shared" si="303"/>
        <v>-26.127196907581009</v>
      </c>
      <c r="AA119" s="27">
        <f t="shared" si="303"/>
        <v>-14.275066770989042</v>
      </c>
      <c r="AB119" s="27">
        <f t="shared" ref="AB119:AB144" si="304">AB8-Z8</f>
        <v>-40.402263678570051</v>
      </c>
      <c r="AH119" t="str">
        <f>L119</f>
        <v>11 Corporate managers and directors</v>
      </c>
      <c r="AI119" s="27">
        <f t="shared" ref="AI119:AL144" si="305">AJ8-AI8</f>
        <v>2.5107577320814016</v>
      </c>
      <c r="AJ119" s="27">
        <f t="shared" si="305"/>
        <v>1.5741945768089103</v>
      </c>
      <c r="AK119" s="27">
        <f t="shared" si="305"/>
        <v>-5.1518527431585817</v>
      </c>
      <c r="AL119" s="27">
        <f t="shared" si="305"/>
        <v>-1.6562445024787706</v>
      </c>
      <c r="AM119" s="27">
        <f t="shared" ref="AM119:AM144" si="306">AM8-AK8</f>
        <v>-6.8080972456373523</v>
      </c>
      <c r="AS119" t="str">
        <f>W119</f>
        <v>11 Corporate managers and directors</v>
      </c>
      <c r="AT119" s="27">
        <f t="shared" ref="AT119:AW144" si="307">AU8-AT8</f>
        <v>4.7101928148040741</v>
      </c>
      <c r="AU119" s="27">
        <f t="shared" si="307"/>
        <v>1.8409939075155393</v>
      </c>
      <c r="AV119" s="27">
        <f t="shared" si="307"/>
        <v>-8.3580891432786117</v>
      </c>
      <c r="AW119" s="27">
        <f t="shared" si="307"/>
        <v>-3.6602318134523912</v>
      </c>
      <c r="AX119" s="27">
        <f t="shared" ref="AX119:AX144" si="308">AX8-AV8</f>
        <v>-12.018320956731003</v>
      </c>
      <c r="BD119" t="str">
        <f>AH119</f>
        <v>11 Corporate managers and directors</v>
      </c>
      <c r="BE119" s="27">
        <f t="shared" ref="BE119:BH144" si="309">BF8-BE8</f>
        <v>2.2792776961254404</v>
      </c>
      <c r="BF119" s="27">
        <f t="shared" si="309"/>
        <v>1.9410051430746478</v>
      </c>
      <c r="BG119" s="27">
        <f t="shared" si="309"/>
        <v>-16.31912648971786</v>
      </c>
      <c r="BH119" s="27">
        <f t="shared" si="309"/>
        <v>-11.592988629621171</v>
      </c>
      <c r="BI119" s="27">
        <f t="shared" ref="BI119:BI144" si="310">BI8-BG8</f>
        <v>-27.912115119339031</v>
      </c>
      <c r="BO119" t="str">
        <f>AS119</f>
        <v>11 Corporate managers and directors</v>
      </c>
      <c r="BP119" s="27">
        <f t="shared" ref="BP119:BS144" si="311">BQ8-BP8</f>
        <v>6.4338712257676178</v>
      </c>
      <c r="BQ119" s="27">
        <f t="shared" si="311"/>
        <v>-9.5038324790308835</v>
      </c>
      <c r="BR119" s="27">
        <f t="shared" si="311"/>
        <v>-9.1065727591708985</v>
      </c>
      <c r="BS119" s="27">
        <f t="shared" si="311"/>
        <v>-15.576489017904347</v>
      </c>
      <c r="BT119" s="27">
        <f t="shared" ref="BT119:BT144" si="312">BT8-BR8</f>
        <v>-24.683061777075245</v>
      </c>
      <c r="BZ119" t="str">
        <f>BD119</f>
        <v>11 Corporate managers and directors</v>
      </c>
      <c r="CA119" s="68">
        <f t="shared" ref="CA119:CD144" si="313">CB8-CA8</f>
        <v>2.8391516244298742</v>
      </c>
      <c r="CB119" s="68">
        <f t="shared" si="313"/>
        <v>-0.88103476170420691</v>
      </c>
      <c r="CC119" s="68">
        <f t="shared" si="313"/>
        <v>-5.6543426416864087</v>
      </c>
      <c r="CD119" s="68">
        <f t="shared" si="313"/>
        <v>-12.340893178605548</v>
      </c>
      <c r="CE119" s="68">
        <f t="shared" ref="CE119:CE144" si="314">CE8-CC8</f>
        <v>-17.995235820291956</v>
      </c>
      <c r="CK119" t="str">
        <f>BO119</f>
        <v>11 Corporate managers and directors</v>
      </c>
      <c r="CL119" s="68">
        <f t="shared" ref="CL119:CO144" si="315">CM8-CL8</f>
        <v>9.6908720897604717E-2</v>
      </c>
      <c r="CM119" s="68">
        <f t="shared" si="315"/>
        <v>-2.202858306579718</v>
      </c>
      <c r="CN119" s="68">
        <f t="shared" si="315"/>
        <v>-0.82233191043848963</v>
      </c>
      <c r="CO119" s="68">
        <f t="shared" si="315"/>
        <v>-0.99199342630532472</v>
      </c>
      <c r="CP119" s="68">
        <f t="shared" ref="CP119:CP144" si="316">CP8-CN8</f>
        <v>-1.8143253367438144</v>
      </c>
    </row>
    <row r="120" spans="1:94" x14ac:dyDescent="0.2">
      <c r="A120" t="str">
        <f t="shared" si="298"/>
        <v>12 Other managers and proprietors</v>
      </c>
      <c r="B120" s="27">
        <f t="shared" si="299"/>
        <v>1.2338764968685507</v>
      </c>
      <c r="C120" s="27">
        <f t="shared" si="299"/>
        <v>-3.8647433258046426E-2</v>
      </c>
      <c r="D120" s="27">
        <f t="shared" si="299"/>
        <v>2.6118336070351456</v>
      </c>
      <c r="E120" s="27">
        <f t="shared" si="299"/>
        <v>5.670389030150063</v>
      </c>
      <c r="F120" s="27">
        <f t="shared" si="300"/>
        <v>8.2822226371852086</v>
      </c>
      <c r="L120" t="str">
        <f t="shared" ref="L120:L143" si="317">A120</f>
        <v>12 Other managers and proprietors</v>
      </c>
      <c r="M120" s="27">
        <f t="shared" si="301"/>
        <v>9.2363325915130794</v>
      </c>
      <c r="N120" s="27">
        <f t="shared" si="301"/>
        <v>3.1106154749384842</v>
      </c>
      <c r="O120" s="27">
        <f t="shared" si="301"/>
        <v>17.332413597967914</v>
      </c>
      <c r="P120" s="27">
        <f t="shared" si="301"/>
        <v>37.013483548702538</v>
      </c>
      <c r="Q120" s="27">
        <f t="shared" si="302"/>
        <v>54.345897146670453</v>
      </c>
      <c r="W120" t="str">
        <f t="shared" ref="W120:W143" si="318">A120</f>
        <v>12 Other managers and proprietors</v>
      </c>
      <c r="X120" s="27">
        <f t="shared" si="303"/>
        <v>3.1808240376782422</v>
      </c>
      <c r="Y120" s="27">
        <f t="shared" si="303"/>
        <v>1.0541385688029905</v>
      </c>
      <c r="Z120" s="27">
        <f t="shared" si="303"/>
        <v>1.2228695365354838</v>
      </c>
      <c r="AA120" s="27">
        <f t="shared" si="303"/>
        <v>-0.68722036921419516</v>
      </c>
      <c r="AB120" s="27">
        <f t="shared" si="304"/>
        <v>0.53564916732128864</v>
      </c>
      <c r="AH120" t="str">
        <f t="shared" ref="AH120:AH143" si="319">L120</f>
        <v>12 Other managers and proprietors</v>
      </c>
      <c r="AI120" s="27">
        <f t="shared" si="305"/>
        <v>1.0852514236890212</v>
      </c>
      <c r="AJ120" s="27">
        <f t="shared" si="305"/>
        <v>0.74847256250139971</v>
      </c>
      <c r="AK120" s="27">
        <f t="shared" si="305"/>
        <v>-0.95493665334443456</v>
      </c>
      <c r="AL120" s="27">
        <f t="shared" si="305"/>
        <v>-0.24790630932906765</v>
      </c>
      <c r="AM120" s="27">
        <f t="shared" si="306"/>
        <v>-1.2028429626735022</v>
      </c>
      <c r="AS120" t="str">
        <f t="shared" ref="AS120:AS143" si="320">W120</f>
        <v>12 Other managers and proprietors</v>
      </c>
      <c r="AT120" s="27">
        <f t="shared" si="307"/>
        <v>1.1061589964685759</v>
      </c>
      <c r="AU120" s="27">
        <f t="shared" si="307"/>
        <v>0.67964675517961481</v>
      </c>
      <c r="AV120" s="27">
        <f t="shared" si="307"/>
        <v>0.3068362984745221</v>
      </c>
      <c r="AW120" s="27">
        <f t="shared" si="307"/>
        <v>-0.91493573805863093</v>
      </c>
      <c r="AX120" s="27">
        <f t="shared" si="308"/>
        <v>-0.60809943958410884</v>
      </c>
      <c r="BD120" t="str">
        <f t="shared" ref="BD120:BD143" si="321">AH120</f>
        <v>12 Other managers and proprietors</v>
      </c>
      <c r="BE120" s="27">
        <f t="shared" si="309"/>
        <v>-2.2101551447806997</v>
      </c>
      <c r="BF120" s="27">
        <f t="shared" si="309"/>
        <v>0.42161164708216603</v>
      </c>
      <c r="BG120" s="27">
        <f t="shared" si="309"/>
        <v>-4.8322426457213012</v>
      </c>
      <c r="BH120" s="27">
        <f t="shared" si="309"/>
        <v>-5.5541513783811869</v>
      </c>
      <c r="BI120" s="27">
        <f t="shared" si="310"/>
        <v>-10.386394024102488</v>
      </c>
      <c r="BO120" t="str">
        <f t="shared" ref="BO120:BO143" si="322">AS120</f>
        <v>12 Other managers and proprietors</v>
      </c>
      <c r="BP120" s="27">
        <f t="shared" si="311"/>
        <v>1.6645173302509981</v>
      </c>
      <c r="BQ120" s="27">
        <f t="shared" si="311"/>
        <v>-4.6473438562302718</v>
      </c>
      <c r="BR120" s="27">
        <f t="shared" si="311"/>
        <v>-1.1407415798164422</v>
      </c>
      <c r="BS120" s="27">
        <f t="shared" si="311"/>
        <v>-7.1308780917195804</v>
      </c>
      <c r="BT120" s="27">
        <f t="shared" si="312"/>
        <v>-8.2716196715360226</v>
      </c>
      <c r="BZ120" t="str">
        <f t="shared" ref="BZ120:BZ143" si="323">BD120</f>
        <v>12 Other managers and proprietors</v>
      </c>
      <c r="CA120" s="68">
        <f t="shared" si="313"/>
        <v>0.14729857561262349</v>
      </c>
      <c r="CB120" s="68">
        <f t="shared" si="313"/>
        <v>-1.9155689756967433</v>
      </c>
      <c r="CC120" s="68">
        <f t="shared" si="313"/>
        <v>-1.4561750096161035</v>
      </c>
      <c r="CD120" s="68">
        <f t="shared" si="313"/>
        <v>-7.0214217915107113</v>
      </c>
      <c r="CE120" s="68">
        <f t="shared" si="314"/>
        <v>-8.4775968011268148</v>
      </c>
      <c r="CK120" t="str">
        <f t="shared" ref="CK120:CK143" si="324">BO120</f>
        <v>12 Other managers and proprietors</v>
      </c>
      <c r="CL120" s="68">
        <f t="shared" si="315"/>
        <v>-0.93219390128631385</v>
      </c>
      <c r="CM120" s="68">
        <f t="shared" si="315"/>
        <v>-2.1591217597868431</v>
      </c>
      <c r="CN120" s="68">
        <f t="shared" si="315"/>
        <v>-0.46622867327646</v>
      </c>
      <c r="CO120" s="68">
        <f t="shared" si="315"/>
        <v>-1.7144431562501412</v>
      </c>
      <c r="CP120" s="68">
        <f t="shared" si="316"/>
        <v>-2.1806718295266014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6.7792532526676972</v>
      </c>
      <c r="C121" s="27">
        <f t="shared" si="299"/>
        <v>1.1560601628593865</v>
      </c>
      <c r="D121" s="27">
        <f t="shared" si="299"/>
        <v>14.167014378971192</v>
      </c>
      <c r="E121" s="27">
        <f t="shared" si="299"/>
        <v>17.688691379186288</v>
      </c>
      <c r="F121" s="27">
        <f t="shared" si="300"/>
        <v>31.85570575815748</v>
      </c>
      <c r="L121" t="str">
        <f t="shared" si="317"/>
        <v>21 Science, research, engineering and technology professionals</v>
      </c>
      <c r="M121" s="27">
        <f t="shared" si="301"/>
        <v>37.995610478383469</v>
      </c>
      <c r="N121" s="27">
        <f t="shared" si="301"/>
        <v>11.996886006174336</v>
      </c>
      <c r="O121" s="27">
        <f t="shared" si="301"/>
        <v>87.499349720393468</v>
      </c>
      <c r="P121" s="27">
        <f t="shared" si="301"/>
        <v>116.81961541707025</v>
      </c>
      <c r="Q121" s="27">
        <f t="shared" si="302"/>
        <v>204.31896513746372</v>
      </c>
      <c r="W121" t="str">
        <f t="shared" si="318"/>
        <v>21 Science, research, engineering and technology professionals</v>
      </c>
      <c r="X121" s="27">
        <f t="shared" si="303"/>
        <v>12.217503772390813</v>
      </c>
      <c r="Y121" s="27">
        <f t="shared" si="303"/>
        <v>4.4999837642504303</v>
      </c>
      <c r="Z121" s="27">
        <f t="shared" si="303"/>
        <v>14.923882536889721</v>
      </c>
      <c r="AA121" s="27">
        <f t="shared" si="303"/>
        <v>-27.082417618377036</v>
      </c>
      <c r="AB121" s="27">
        <f t="shared" si="304"/>
        <v>-12.158535081487315</v>
      </c>
      <c r="AH121" t="str">
        <f t="shared" si="319"/>
        <v>21 Science, research, engineering and technology professionals</v>
      </c>
      <c r="AI121" s="27">
        <f t="shared" si="305"/>
        <v>1.5257261689013344</v>
      </c>
      <c r="AJ121" s="27">
        <f t="shared" si="305"/>
        <v>1.4232618469093428</v>
      </c>
      <c r="AK121" s="27">
        <f t="shared" si="305"/>
        <v>2.7782990474314566</v>
      </c>
      <c r="AL121" s="27">
        <f t="shared" si="305"/>
        <v>-1.3095348131095186</v>
      </c>
      <c r="AM121" s="27">
        <f t="shared" si="306"/>
        <v>1.468764234321938</v>
      </c>
      <c r="AS121" t="str">
        <f t="shared" si="320"/>
        <v>21 Science, research, engineering and technology professionals</v>
      </c>
      <c r="AT121" s="27">
        <f t="shared" si="307"/>
        <v>2.7051510526903755</v>
      </c>
      <c r="AU121" s="27">
        <f t="shared" si="307"/>
        <v>1.5884757377276735</v>
      </c>
      <c r="AV121" s="27">
        <f t="shared" si="307"/>
        <v>1.0929813627674285</v>
      </c>
      <c r="AW121" s="27">
        <f t="shared" si="307"/>
        <v>-4.7739427270907129</v>
      </c>
      <c r="AX121" s="27">
        <f t="shared" si="308"/>
        <v>-3.6809613643232844</v>
      </c>
      <c r="BD121" t="str">
        <f t="shared" si="321"/>
        <v>21 Science, research, engineering and technology professionals</v>
      </c>
      <c r="BE121" s="27">
        <f t="shared" si="309"/>
        <v>-1.6072149899851986</v>
      </c>
      <c r="BF121" s="27">
        <f t="shared" si="309"/>
        <v>2.9180547768621139</v>
      </c>
      <c r="BG121" s="27">
        <f t="shared" si="309"/>
        <v>-3.677962213950515</v>
      </c>
      <c r="BH121" s="27">
        <f t="shared" si="309"/>
        <v>-7.7857677562149945</v>
      </c>
      <c r="BI121" s="27">
        <f t="shared" si="310"/>
        <v>-11.46372997016551</v>
      </c>
      <c r="BO121" t="str">
        <f t="shared" si="322"/>
        <v>21 Science, research, engineering and technology professionals</v>
      </c>
      <c r="BP121" s="27">
        <f t="shared" si="311"/>
        <v>2.8144205352998313</v>
      </c>
      <c r="BQ121" s="27">
        <f t="shared" si="311"/>
        <v>-3.892900563632157</v>
      </c>
      <c r="BR121" s="27">
        <f t="shared" si="311"/>
        <v>1.1613752438423788</v>
      </c>
      <c r="BS121" s="27">
        <f t="shared" si="311"/>
        <v>-7.8974355373203373</v>
      </c>
      <c r="BT121" s="27">
        <f t="shared" si="312"/>
        <v>-6.7360602934779585</v>
      </c>
      <c r="BZ121" t="str">
        <f t="shared" si="323"/>
        <v>21 Science, research, engineering and technology professionals</v>
      </c>
      <c r="CA121" s="68">
        <f t="shared" si="313"/>
        <v>0.99880357548931009</v>
      </c>
      <c r="CB121" s="68">
        <f t="shared" si="313"/>
        <v>-0.73008051574046817</v>
      </c>
      <c r="CC121" s="68">
        <f t="shared" si="313"/>
        <v>-0.11791209760127863</v>
      </c>
      <c r="CD121" s="68">
        <f t="shared" si="313"/>
        <v>-8.9883786921153792</v>
      </c>
      <c r="CE121" s="68">
        <f t="shared" si="314"/>
        <v>-9.1062907897166578</v>
      </c>
      <c r="CK121" t="str">
        <f t="shared" si="324"/>
        <v>21 Science, research, engineering and technology professionals</v>
      </c>
      <c r="CL121" s="68">
        <f t="shared" si="315"/>
        <v>0.75096326909071287</v>
      </c>
      <c r="CM121" s="68">
        <f t="shared" si="315"/>
        <v>-1.2740072435207601</v>
      </c>
      <c r="CN121" s="68">
        <f t="shared" si="315"/>
        <v>1.0557254105079252</v>
      </c>
      <c r="CO121" s="68">
        <f t="shared" si="315"/>
        <v>-0.6917553437955215</v>
      </c>
      <c r="CP121" s="68">
        <f t="shared" si="316"/>
        <v>0.36397006671240373</v>
      </c>
    </row>
    <row r="122" spans="1:94" x14ac:dyDescent="0.2">
      <c r="A122" t="str">
        <f t="shared" si="298"/>
        <v>22 Health professionals</v>
      </c>
      <c r="B122" s="27">
        <f t="shared" si="299"/>
        <v>7.5390045159548276</v>
      </c>
      <c r="C122" s="27">
        <f t="shared" si="299"/>
        <v>2.0768378702643879</v>
      </c>
      <c r="D122" s="27">
        <f t="shared" si="299"/>
        <v>8.2553408690079415</v>
      </c>
      <c r="E122" s="27">
        <f t="shared" si="299"/>
        <v>13.392281031837506</v>
      </c>
      <c r="F122" s="27">
        <f t="shared" si="300"/>
        <v>21.647621900845447</v>
      </c>
      <c r="L122" t="str">
        <f t="shared" si="317"/>
        <v>22 Health professionals</v>
      </c>
      <c r="M122" s="27">
        <f t="shared" si="301"/>
        <v>20.536710889137538</v>
      </c>
      <c r="N122" s="27">
        <f t="shared" si="301"/>
        <v>5.2153398097834724</v>
      </c>
      <c r="O122" s="27">
        <f t="shared" si="301"/>
        <v>15.53099117301899</v>
      </c>
      <c r="P122" s="27">
        <f t="shared" si="301"/>
        <v>30.588961576928156</v>
      </c>
      <c r="Q122" s="27">
        <f t="shared" si="302"/>
        <v>46.119952749947146</v>
      </c>
      <c r="W122" t="str">
        <f t="shared" si="318"/>
        <v>22 Health professionals</v>
      </c>
      <c r="X122" s="27">
        <f t="shared" si="303"/>
        <v>13.255313649950708</v>
      </c>
      <c r="Y122" s="27">
        <f t="shared" si="303"/>
        <v>-0.58120771179630992</v>
      </c>
      <c r="Z122" s="27">
        <f t="shared" si="303"/>
        <v>-13.499399594348475</v>
      </c>
      <c r="AA122" s="27">
        <f t="shared" si="303"/>
        <v>-18.592063192885931</v>
      </c>
      <c r="AB122" s="27">
        <f t="shared" si="304"/>
        <v>-32.091462787234406</v>
      </c>
      <c r="AH122" t="str">
        <f t="shared" si="319"/>
        <v>22 Health professionals</v>
      </c>
      <c r="AI122" s="27">
        <f t="shared" si="305"/>
        <v>-9.9176851940497315</v>
      </c>
      <c r="AJ122" s="27">
        <f t="shared" si="305"/>
        <v>-3.4517124674922286</v>
      </c>
      <c r="AK122" s="27">
        <f t="shared" si="305"/>
        <v>-16.074435806126282</v>
      </c>
      <c r="AL122" s="27">
        <f t="shared" si="305"/>
        <v>-10.340424291298975</v>
      </c>
      <c r="AM122" s="27">
        <f t="shared" si="306"/>
        <v>-26.414860097425255</v>
      </c>
      <c r="AS122" t="str">
        <f t="shared" si="320"/>
        <v>22 Health professionals</v>
      </c>
      <c r="AT122" s="27">
        <f t="shared" si="307"/>
        <v>0.63926494685263879</v>
      </c>
      <c r="AU122" s="27">
        <f t="shared" si="307"/>
        <v>0.8444149830708545</v>
      </c>
      <c r="AV122" s="27">
        <f t="shared" si="307"/>
        <v>-0.43190990069388047</v>
      </c>
      <c r="AW122" s="27">
        <f t="shared" si="307"/>
        <v>-0.60992477673341128</v>
      </c>
      <c r="AX122" s="27">
        <f t="shared" si="308"/>
        <v>-1.0418346774272917</v>
      </c>
      <c r="BD122" t="str">
        <f t="shared" si="321"/>
        <v>22 Health professionals</v>
      </c>
      <c r="BE122" s="27">
        <f t="shared" si="309"/>
        <v>4.3501763584957232</v>
      </c>
      <c r="BF122" s="27">
        <f t="shared" si="309"/>
        <v>-2.9680326923447389</v>
      </c>
      <c r="BG122" s="27">
        <f t="shared" si="309"/>
        <v>0.32984547685475718</v>
      </c>
      <c r="BH122" s="27">
        <f t="shared" si="309"/>
        <v>-3.5514341542961247</v>
      </c>
      <c r="BI122" s="27">
        <f t="shared" si="310"/>
        <v>-3.2215886774413676</v>
      </c>
      <c r="BO122" t="str">
        <f t="shared" si="322"/>
        <v>22 Health professionals</v>
      </c>
      <c r="BP122" s="27">
        <f t="shared" si="311"/>
        <v>1.9649080935588579</v>
      </c>
      <c r="BQ122" s="27">
        <f t="shared" si="311"/>
        <v>-2.4254844139534573</v>
      </c>
      <c r="BR122" s="27">
        <f t="shared" si="311"/>
        <v>-0.67870658765967207</v>
      </c>
      <c r="BS122" s="27">
        <f t="shared" si="311"/>
        <v>-4.3722965765591271</v>
      </c>
      <c r="BT122" s="27">
        <f t="shared" si="312"/>
        <v>-5.0510031642187991</v>
      </c>
      <c r="BZ122" t="str">
        <f t="shared" si="323"/>
        <v>22 Health professionals</v>
      </c>
      <c r="CA122" s="68">
        <f t="shared" si="313"/>
        <v>0.8894466199819977</v>
      </c>
      <c r="CB122" s="68">
        <f t="shared" si="313"/>
        <v>-1.0065681086451779</v>
      </c>
      <c r="CC122" s="68">
        <f t="shared" si="313"/>
        <v>-0.42523124089302122</v>
      </c>
      <c r="CD122" s="68">
        <f t="shared" si="313"/>
        <v>-3.6332543366381671</v>
      </c>
      <c r="CE122" s="68">
        <f t="shared" si="314"/>
        <v>-4.0584855775311883</v>
      </c>
      <c r="CK122" t="str">
        <f t="shared" si="324"/>
        <v>22 Health professionals</v>
      </c>
      <c r="CL122" s="68">
        <f t="shared" si="315"/>
        <v>0.23793219092994544</v>
      </c>
      <c r="CM122" s="68">
        <f t="shared" si="315"/>
        <v>-0.39061395621603123</v>
      </c>
      <c r="CN122" s="68">
        <f t="shared" si="315"/>
        <v>0.1745446580372908</v>
      </c>
      <c r="CO122" s="68">
        <f t="shared" si="315"/>
        <v>-0.12892916884882077</v>
      </c>
      <c r="CP122" s="68">
        <f t="shared" si="316"/>
        <v>4.5615489188470026E-2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4.0193825981110471</v>
      </c>
      <c r="C123" s="27">
        <f t="shared" si="299"/>
        <v>2.5532855440938604</v>
      </c>
      <c r="D123" s="27">
        <f t="shared" si="299"/>
        <v>4.2294356381114255</v>
      </c>
      <c r="E123" s="27">
        <f t="shared" si="299"/>
        <v>10.001942658257242</v>
      </c>
      <c r="F123" s="27">
        <f t="shared" si="300"/>
        <v>14.231378296368668</v>
      </c>
      <c r="L123" t="str">
        <f t="shared" si="317"/>
        <v>23 Teaching and other educational professionals</v>
      </c>
      <c r="M123" s="27">
        <f t="shared" si="301"/>
        <v>23.741953997208924</v>
      </c>
      <c r="N123" s="27">
        <f t="shared" si="301"/>
        <v>15.134042694165885</v>
      </c>
      <c r="O123" s="27">
        <f t="shared" si="301"/>
        <v>16.188162628100969</v>
      </c>
      <c r="P123" s="27">
        <f t="shared" si="301"/>
        <v>38.224634248873684</v>
      </c>
      <c r="Q123" s="27">
        <f t="shared" si="302"/>
        <v>54.412796876974653</v>
      </c>
      <c r="W123" t="str">
        <f t="shared" si="318"/>
        <v>23 Teaching and other educational professionals</v>
      </c>
      <c r="X123" s="27">
        <f t="shared" si="303"/>
        <v>-17.030393992043656</v>
      </c>
      <c r="Y123" s="27">
        <f t="shared" si="303"/>
        <v>4.43283960096187</v>
      </c>
      <c r="Z123" s="27">
        <f t="shared" si="303"/>
        <v>-25.675391669696921</v>
      </c>
      <c r="AA123" s="27">
        <f t="shared" si="303"/>
        <v>-23.248569311678388</v>
      </c>
      <c r="AB123" s="27">
        <f t="shared" si="304"/>
        <v>-48.923960981375309</v>
      </c>
      <c r="AH123" t="str">
        <f t="shared" si="319"/>
        <v>23 Teaching and other educational professionals</v>
      </c>
      <c r="AI123" s="27">
        <f t="shared" si="305"/>
        <v>-5.4061785879651909</v>
      </c>
      <c r="AJ123" s="27">
        <f t="shared" si="305"/>
        <v>2.9298269186492476E-2</v>
      </c>
      <c r="AK123" s="27">
        <f t="shared" si="305"/>
        <v>-2.7750265348831169</v>
      </c>
      <c r="AL123" s="27">
        <f t="shared" si="305"/>
        <v>-0.42682619911920572</v>
      </c>
      <c r="AM123" s="27">
        <f t="shared" si="306"/>
        <v>-3.2018527340023226</v>
      </c>
      <c r="AS123" t="str">
        <f t="shared" si="320"/>
        <v>23 Teaching and other educational professionals</v>
      </c>
      <c r="AT123" s="27">
        <f t="shared" si="307"/>
        <v>-2.0143974724143199E-2</v>
      </c>
      <c r="AU123" s="27">
        <f t="shared" si="307"/>
        <v>0.78150414527110357</v>
      </c>
      <c r="AV123" s="27">
        <f t="shared" si="307"/>
        <v>-0.55882474015005812</v>
      </c>
      <c r="AW123" s="27">
        <f t="shared" si="307"/>
        <v>-0.22573118611557952</v>
      </c>
      <c r="AX123" s="27">
        <f t="shared" si="308"/>
        <v>-0.78455592626563764</v>
      </c>
      <c r="BD123" t="str">
        <f t="shared" si="321"/>
        <v>23 Teaching and other educational professionals</v>
      </c>
      <c r="BE123" s="27">
        <f t="shared" si="309"/>
        <v>-0.48349764104113291</v>
      </c>
      <c r="BF123" s="27">
        <f t="shared" si="309"/>
        <v>1.5600707889916592</v>
      </c>
      <c r="BG123" s="27">
        <f t="shared" si="309"/>
        <v>-1.2544877358312032</v>
      </c>
      <c r="BH123" s="27">
        <f t="shared" si="309"/>
        <v>-1.2607722848006571</v>
      </c>
      <c r="BI123" s="27">
        <f t="shared" si="310"/>
        <v>-2.5152600206318603</v>
      </c>
      <c r="BO123" t="str">
        <f t="shared" si="322"/>
        <v>23 Teaching and other educational professionals</v>
      </c>
      <c r="BP123" s="27">
        <f t="shared" si="311"/>
        <v>0.40669034868132847</v>
      </c>
      <c r="BQ123" s="27">
        <f t="shared" si="311"/>
        <v>-0.72181022797066507</v>
      </c>
      <c r="BR123" s="27">
        <f t="shared" si="311"/>
        <v>7.7567576859097542E-2</v>
      </c>
      <c r="BS123" s="27">
        <f t="shared" si="311"/>
        <v>-0.29676544815361616</v>
      </c>
      <c r="BT123" s="27">
        <f t="shared" si="312"/>
        <v>-0.21919787129451862</v>
      </c>
      <c r="BZ123" t="str">
        <f t="shared" si="323"/>
        <v>23 Teaching and other educational professionals</v>
      </c>
      <c r="CA123" s="68">
        <f t="shared" si="313"/>
        <v>-0.23751137091808783</v>
      </c>
      <c r="CB123" s="68">
        <f t="shared" si="313"/>
        <v>6.7274436081052436E-2</v>
      </c>
      <c r="CC123" s="68">
        <f t="shared" si="313"/>
        <v>-0.57281170147199578</v>
      </c>
      <c r="CD123" s="68">
        <f t="shared" si="313"/>
        <v>-0.78635032287544337</v>
      </c>
      <c r="CE123" s="68">
        <f t="shared" si="314"/>
        <v>-1.3591620243474392</v>
      </c>
      <c r="CK123" t="str">
        <f t="shared" si="324"/>
        <v>23 Teaching and other educational professionals</v>
      </c>
      <c r="CL123" s="68">
        <f t="shared" si="315"/>
        <v>7.7523840872756544E-2</v>
      </c>
      <c r="CM123" s="68">
        <f t="shared" si="315"/>
        <v>-0.21482997022509109</v>
      </c>
      <c r="CN123" s="68">
        <f t="shared" si="315"/>
        <v>-6.3587675347761552E-2</v>
      </c>
      <c r="CO123" s="68">
        <f t="shared" si="315"/>
        <v>-0.36217213332563758</v>
      </c>
      <c r="CP123" s="68">
        <f t="shared" si="316"/>
        <v>-0.42575980867339913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5.9790694705816545</v>
      </c>
      <c r="C124" s="27">
        <f t="shared" si="299"/>
        <v>1.7320243754356568</v>
      </c>
      <c r="D124" s="27">
        <f t="shared" si="299"/>
        <v>9.2158419918067445</v>
      </c>
      <c r="E124" s="27">
        <f t="shared" si="299"/>
        <v>17.525225880366179</v>
      </c>
      <c r="F124" s="27">
        <f t="shared" si="300"/>
        <v>26.741067872172923</v>
      </c>
      <c r="L124" t="str">
        <f t="shared" si="317"/>
        <v>24 Business, media and public service professionals</v>
      </c>
      <c r="M124" s="27">
        <f t="shared" si="301"/>
        <v>70.618815539097341</v>
      </c>
      <c r="N124" s="27">
        <f t="shared" si="301"/>
        <v>21.98076015331074</v>
      </c>
      <c r="O124" s="27">
        <f t="shared" si="301"/>
        <v>90.395693611798094</v>
      </c>
      <c r="P124" s="27">
        <f t="shared" si="301"/>
        <v>148.64007783251088</v>
      </c>
      <c r="Q124" s="27">
        <f t="shared" si="302"/>
        <v>239.03577144430898</v>
      </c>
      <c r="W124" t="str">
        <f t="shared" si="318"/>
        <v>24 Business, media and public service professionals</v>
      </c>
      <c r="X124" s="27">
        <f t="shared" si="303"/>
        <v>28.653025872825935</v>
      </c>
      <c r="Y124" s="27">
        <f t="shared" si="303"/>
        <v>11.57712760607825</v>
      </c>
      <c r="Z124" s="27">
        <f t="shared" si="303"/>
        <v>-21.872455164541236</v>
      </c>
      <c r="AA124" s="27">
        <f t="shared" si="303"/>
        <v>-53.531963485314293</v>
      </c>
      <c r="AB124" s="27">
        <f t="shared" si="304"/>
        <v>-75.404418649855529</v>
      </c>
      <c r="AH124" t="str">
        <f t="shared" si="319"/>
        <v>24 Business, media and public service professionals</v>
      </c>
      <c r="AI124" s="27">
        <f t="shared" si="305"/>
        <v>-0.28583674232034895</v>
      </c>
      <c r="AJ124" s="27">
        <f t="shared" si="305"/>
        <v>2.663689520273806</v>
      </c>
      <c r="AK124" s="27">
        <f t="shared" si="305"/>
        <v>-2.5548986257287467</v>
      </c>
      <c r="AL124" s="27">
        <f t="shared" si="305"/>
        <v>-2.395876207128584</v>
      </c>
      <c r="AM124" s="27">
        <f t="shared" si="306"/>
        <v>-4.9507748328573307</v>
      </c>
      <c r="AS124" t="str">
        <f t="shared" si="320"/>
        <v>24 Business, media and public service professionals</v>
      </c>
      <c r="AT124" s="27">
        <f t="shared" si="307"/>
        <v>3.8368122989443023</v>
      </c>
      <c r="AU124" s="27">
        <f t="shared" si="307"/>
        <v>3.1558846141701267</v>
      </c>
      <c r="AV124" s="27">
        <f t="shared" si="307"/>
        <v>-2.7870926987018052</v>
      </c>
      <c r="AW124" s="27">
        <f t="shared" si="307"/>
        <v>-6.3298787464991051</v>
      </c>
      <c r="AX124" s="27">
        <f t="shared" si="308"/>
        <v>-9.1169714452009103</v>
      </c>
      <c r="BD124" t="str">
        <f t="shared" si="321"/>
        <v>24 Business, media and public service professionals</v>
      </c>
      <c r="BE124" s="27">
        <f t="shared" si="309"/>
        <v>1.1204865249393521</v>
      </c>
      <c r="BF124" s="27">
        <f t="shared" si="309"/>
        <v>2.8333892580085802</v>
      </c>
      <c r="BG124" s="27">
        <f t="shared" si="309"/>
        <v>-8.8148361018523573</v>
      </c>
      <c r="BH124" s="27">
        <f t="shared" si="309"/>
        <v>-13.494058278844758</v>
      </c>
      <c r="BI124" s="27">
        <f t="shared" si="310"/>
        <v>-22.308894380697115</v>
      </c>
      <c r="BO124" t="str">
        <f t="shared" si="322"/>
        <v>24 Business, media and public service professionals</v>
      </c>
      <c r="BP124" s="27">
        <f t="shared" si="311"/>
        <v>4.5758386999701059</v>
      </c>
      <c r="BQ124" s="27">
        <f t="shared" si="311"/>
        <v>-5.8113657012084161</v>
      </c>
      <c r="BR124" s="27">
        <f t="shared" si="311"/>
        <v>-3.3331083237404897</v>
      </c>
      <c r="BS124" s="27">
        <f t="shared" si="311"/>
        <v>-11.812124188106147</v>
      </c>
      <c r="BT124" s="27">
        <f t="shared" si="312"/>
        <v>-15.145232511846636</v>
      </c>
      <c r="BZ124" t="str">
        <f t="shared" si="323"/>
        <v>24 Business, media and public service professionals</v>
      </c>
      <c r="CA124" s="68">
        <f t="shared" si="313"/>
        <v>0.94744619584555778</v>
      </c>
      <c r="CB124" s="68">
        <f t="shared" si="313"/>
        <v>0.11354553529019284</v>
      </c>
      <c r="CC124" s="68">
        <f t="shared" si="313"/>
        <v>-4.0364974805884053</v>
      </c>
      <c r="CD124" s="68">
        <f t="shared" si="313"/>
        <v>-10.607499391620884</v>
      </c>
      <c r="CE124" s="68">
        <f t="shared" si="314"/>
        <v>-14.643996872209289</v>
      </c>
      <c r="CK124" t="str">
        <f t="shared" si="324"/>
        <v>24 Business, media and public service professionals</v>
      </c>
      <c r="CL124" s="68">
        <f t="shared" si="315"/>
        <v>0.55430411952369596</v>
      </c>
      <c r="CM124" s="68">
        <f t="shared" si="315"/>
        <v>-1.829196166774091</v>
      </c>
      <c r="CN124" s="68">
        <f t="shared" si="315"/>
        <v>-0.12884855078277457</v>
      </c>
      <c r="CO124" s="68">
        <f t="shared" si="315"/>
        <v>-1.824603018973141</v>
      </c>
      <c r="CP124" s="68">
        <f t="shared" si="316"/>
        <v>-1.9534515697559156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1.1214437127001355</v>
      </c>
      <c r="C125" s="27">
        <f t="shared" si="299"/>
        <v>0.24251150109738218</v>
      </c>
      <c r="D125" s="27">
        <f t="shared" si="299"/>
        <v>1.2362653841218285</v>
      </c>
      <c r="E125" s="27">
        <f t="shared" si="299"/>
        <v>3.3155704581905976</v>
      </c>
      <c r="F125" s="27">
        <f t="shared" si="300"/>
        <v>4.5518358423124265</v>
      </c>
      <c r="L125" t="str">
        <f t="shared" si="317"/>
        <v>31 Science, engineering and technology associate professionals</v>
      </c>
      <c r="M125" s="27">
        <f t="shared" si="301"/>
        <v>5.9497560393101239</v>
      </c>
      <c r="N125" s="27">
        <f t="shared" si="301"/>
        <v>2.2941836518319789</v>
      </c>
      <c r="O125" s="27">
        <f t="shared" si="301"/>
        <v>5.649478388759146</v>
      </c>
      <c r="P125" s="27">
        <f t="shared" si="301"/>
        <v>13.729066744968708</v>
      </c>
      <c r="Q125" s="27">
        <f t="shared" si="302"/>
        <v>19.378545133727854</v>
      </c>
      <c r="W125" t="str">
        <f t="shared" si="318"/>
        <v>31 Science, engineering and technology associate professionals</v>
      </c>
      <c r="X125" s="27">
        <f t="shared" si="303"/>
        <v>5.4564299596289345</v>
      </c>
      <c r="Y125" s="27">
        <f t="shared" si="303"/>
        <v>1.6535617867808199</v>
      </c>
      <c r="Z125" s="27">
        <f t="shared" si="303"/>
        <v>-2.5617024881809058</v>
      </c>
      <c r="AA125" s="27">
        <f t="shared" si="303"/>
        <v>-1.7838288729264633</v>
      </c>
      <c r="AB125" s="27">
        <f t="shared" si="304"/>
        <v>-4.3455313611073692</v>
      </c>
      <c r="AH125" t="str">
        <f t="shared" si="319"/>
        <v>31 Science, engineering and technology associate professionals</v>
      </c>
      <c r="AI125" s="27">
        <f t="shared" si="305"/>
        <v>1.1283441014493727</v>
      </c>
      <c r="AJ125" s="27">
        <f t="shared" si="305"/>
        <v>0.65818138123978276</v>
      </c>
      <c r="AK125" s="27">
        <f t="shared" si="305"/>
        <v>0.29870693456491626</v>
      </c>
      <c r="AL125" s="27">
        <f t="shared" si="305"/>
        <v>1.2945796397195295</v>
      </c>
      <c r="AM125" s="27">
        <f t="shared" si="306"/>
        <v>1.5932865742844458</v>
      </c>
      <c r="AS125" t="str">
        <f t="shared" si="320"/>
        <v>31 Science, engineering and technology associate professionals</v>
      </c>
      <c r="AT125" s="27">
        <f t="shared" si="307"/>
        <v>0.69128270186033092</v>
      </c>
      <c r="AU125" s="27">
        <f t="shared" si="307"/>
        <v>0.51314009221095169</v>
      </c>
      <c r="AV125" s="27">
        <f t="shared" si="307"/>
        <v>-1.6697159249467841</v>
      </c>
      <c r="AW125" s="27">
        <f t="shared" si="307"/>
        <v>-1.109901518320342</v>
      </c>
      <c r="AX125" s="27">
        <f t="shared" si="308"/>
        <v>-2.7796174432671261</v>
      </c>
      <c r="BD125" t="str">
        <f t="shared" si="321"/>
        <v>31 Science, engineering and technology associate professionals</v>
      </c>
      <c r="BE125" s="27">
        <f t="shared" si="309"/>
        <v>-0.43688506924884152</v>
      </c>
      <c r="BF125" s="27">
        <f t="shared" si="309"/>
        <v>1.2290734551724967</v>
      </c>
      <c r="BG125" s="27">
        <f t="shared" si="309"/>
        <v>-3.2762294123843079</v>
      </c>
      <c r="BH125" s="27">
        <f t="shared" si="309"/>
        <v>-2.5460691561069115</v>
      </c>
      <c r="BI125" s="27">
        <f t="shared" si="310"/>
        <v>-5.8222985684912194</v>
      </c>
      <c r="BO125" t="str">
        <f t="shared" si="322"/>
        <v>31 Science, engineering and technology associate professionals</v>
      </c>
      <c r="BP125" s="27">
        <f t="shared" si="311"/>
        <v>1.8862966538013142</v>
      </c>
      <c r="BQ125" s="27">
        <f t="shared" si="311"/>
        <v>-0.96622266941561019</v>
      </c>
      <c r="BR125" s="27">
        <f t="shared" si="311"/>
        <v>-0.53223238826860531</v>
      </c>
      <c r="BS125" s="27">
        <f t="shared" si="311"/>
        <v>-1.4464043407467484</v>
      </c>
      <c r="BT125" s="27">
        <f t="shared" si="312"/>
        <v>-1.9786367290153537</v>
      </c>
      <c r="BZ125" t="str">
        <f t="shared" si="323"/>
        <v>31 Science, engineering and technology associate professionals</v>
      </c>
      <c r="CA125" s="68">
        <f t="shared" si="313"/>
        <v>0.96188258167400065</v>
      </c>
      <c r="CB125" s="68">
        <f t="shared" si="313"/>
        <v>0.20872870399761467</v>
      </c>
      <c r="CC125" s="68">
        <f t="shared" si="313"/>
        <v>-1.2869896903648552</v>
      </c>
      <c r="CD125" s="68">
        <f t="shared" si="313"/>
        <v>-2.9126454529368022</v>
      </c>
      <c r="CE125" s="68">
        <f t="shared" si="314"/>
        <v>-4.1996351433016574</v>
      </c>
      <c r="CK125" t="str">
        <f t="shared" si="324"/>
        <v>31 Science, engineering and technology associate professionals</v>
      </c>
      <c r="CL125" s="68">
        <f t="shared" si="315"/>
        <v>0.64921191651082699</v>
      </c>
      <c r="CM125" s="68">
        <f t="shared" si="315"/>
        <v>-0.41617922534849328</v>
      </c>
      <c r="CN125" s="68">
        <f t="shared" si="315"/>
        <v>0.42195768141472767</v>
      </c>
      <c r="CO125" s="68">
        <f t="shared" si="315"/>
        <v>0.67326824186363421</v>
      </c>
      <c r="CP125" s="68">
        <f t="shared" si="316"/>
        <v>1.0952259232783619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0.23573930796594167</v>
      </c>
      <c r="C126" s="27">
        <f t="shared" si="299"/>
        <v>4.3717774334014026E-2</v>
      </c>
      <c r="D126" s="27">
        <f t="shared" si="299"/>
        <v>1.0238472101784768</v>
      </c>
      <c r="E126" s="27">
        <f t="shared" si="299"/>
        <v>1.7668231424440914</v>
      </c>
      <c r="F126" s="27">
        <f t="shared" si="300"/>
        <v>2.7906703526225685</v>
      </c>
      <c r="L126" t="str">
        <f t="shared" si="317"/>
        <v>32 Health and social care associate professionals</v>
      </c>
      <c r="M126" s="27">
        <f t="shared" si="301"/>
        <v>5.2020976780759653</v>
      </c>
      <c r="N126" s="27">
        <f t="shared" si="301"/>
        <v>2.1340102984115141</v>
      </c>
      <c r="O126" s="27">
        <f t="shared" si="301"/>
        <v>23.218341614073175</v>
      </c>
      <c r="P126" s="27">
        <f t="shared" si="301"/>
        <v>33.120662068329445</v>
      </c>
      <c r="Q126" s="27">
        <f t="shared" si="302"/>
        <v>56.33900368240262</v>
      </c>
      <c r="W126" t="str">
        <f t="shared" si="318"/>
        <v>32 Health and social care associate professionals</v>
      </c>
      <c r="X126" s="27">
        <f t="shared" si="303"/>
        <v>5.0745908099925394</v>
      </c>
      <c r="Y126" s="27">
        <f t="shared" si="303"/>
        <v>1.3144703759321033</v>
      </c>
      <c r="Z126" s="27">
        <f t="shared" si="303"/>
        <v>19.993810068806916</v>
      </c>
      <c r="AA126" s="27">
        <f t="shared" si="303"/>
        <v>0.29412132430023519</v>
      </c>
      <c r="AB126" s="27">
        <f t="shared" si="304"/>
        <v>20.287931393107151</v>
      </c>
      <c r="AH126" t="str">
        <f t="shared" si="319"/>
        <v>32 Health and social care associate professionals</v>
      </c>
      <c r="AI126" s="27">
        <f t="shared" si="305"/>
        <v>-2.9661653906295093</v>
      </c>
      <c r="AJ126" s="27">
        <f t="shared" si="305"/>
        <v>-0.24755027240883365</v>
      </c>
      <c r="AK126" s="27">
        <f t="shared" si="305"/>
        <v>0.75241486162659044</v>
      </c>
      <c r="AL126" s="27">
        <f t="shared" si="305"/>
        <v>-8.8631736779390629</v>
      </c>
      <c r="AM126" s="27">
        <f t="shared" si="306"/>
        <v>-8.1107588163124724</v>
      </c>
      <c r="AS126" t="str">
        <f t="shared" si="320"/>
        <v>32 Health and social care associate professionals</v>
      </c>
      <c r="AT126" s="27">
        <f t="shared" si="307"/>
        <v>0.47287986405615801</v>
      </c>
      <c r="AU126" s="27">
        <f t="shared" si="307"/>
        <v>0.67596392177627962</v>
      </c>
      <c r="AV126" s="27">
        <f t="shared" si="307"/>
        <v>1.8633224065473541</v>
      </c>
      <c r="AW126" s="27">
        <f t="shared" si="307"/>
        <v>-0.26569518954347338</v>
      </c>
      <c r="AX126" s="27">
        <f t="shared" si="308"/>
        <v>1.5976272170038808</v>
      </c>
      <c r="BD126" t="str">
        <f t="shared" si="321"/>
        <v>32 Health and social care associate professionals</v>
      </c>
      <c r="BE126" s="27">
        <f t="shared" si="309"/>
        <v>2.4747877799269151</v>
      </c>
      <c r="BF126" s="27">
        <f t="shared" si="309"/>
        <v>-1.0707842347205183</v>
      </c>
      <c r="BG126" s="27">
        <f t="shared" si="309"/>
        <v>8.1546087313131288</v>
      </c>
      <c r="BH126" s="27">
        <f t="shared" si="309"/>
        <v>-0.59407536396776095</v>
      </c>
      <c r="BI126" s="27">
        <f t="shared" si="310"/>
        <v>7.5605333673453679</v>
      </c>
      <c r="BO126" t="str">
        <f t="shared" si="322"/>
        <v>32 Health and social care associate professionals</v>
      </c>
      <c r="BP126" s="27">
        <f t="shared" si="311"/>
        <v>1.2888165321953142</v>
      </c>
      <c r="BQ126" s="27">
        <f t="shared" si="311"/>
        <v>-1.3971923165546789</v>
      </c>
      <c r="BR126" s="27">
        <f t="shared" si="311"/>
        <v>4.1114364183334251</v>
      </c>
      <c r="BS126" s="27">
        <f t="shared" si="311"/>
        <v>-3.7714095330124628</v>
      </c>
      <c r="BT126" s="27">
        <f t="shared" si="312"/>
        <v>0.34002688532096226</v>
      </c>
      <c r="BZ126" t="str">
        <f t="shared" si="323"/>
        <v>32 Health and social care associate professionals</v>
      </c>
      <c r="CA126" s="68">
        <f t="shared" si="313"/>
        <v>-0.1589775963056681</v>
      </c>
      <c r="CB126" s="68">
        <f t="shared" si="313"/>
        <v>-0.2021930459914163</v>
      </c>
      <c r="CC126" s="68">
        <f t="shared" si="313"/>
        <v>1.8730202760121477</v>
      </c>
      <c r="CD126" s="68">
        <f t="shared" si="313"/>
        <v>-2.1870980418140218</v>
      </c>
      <c r="CE126" s="68">
        <f t="shared" si="314"/>
        <v>-0.31407776580187408</v>
      </c>
      <c r="CK126" t="str">
        <f t="shared" si="324"/>
        <v>32 Health and social care associate professionals</v>
      </c>
      <c r="CL126" s="68">
        <f t="shared" si="315"/>
        <v>7.6453588753794044E-2</v>
      </c>
      <c r="CM126" s="68">
        <f t="shared" si="315"/>
        <v>-0.22610030468286157</v>
      </c>
      <c r="CN126" s="68">
        <f t="shared" si="315"/>
        <v>0.44564972977738926</v>
      </c>
      <c r="CO126" s="68">
        <f t="shared" si="315"/>
        <v>-4.7096754243477923E-2</v>
      </c>
      <c r="CP126" s="68">
        <f t="shared" si="316"/>
        <v>0.39855297553391134</v>
      </c>
    </row>
    <row r="127" spans="1:94" x14ac:dyDescent="0.2">
      <c r="A127" t="str">
        <f t="shared" si="298"/>
        <v>33 Protective service occupations</v>
      </c>
      <c r="B127" s="27">
        <f t="shared" si="299"/>
        <v>5.0558374222669789E-2</v>
      </c>
      <c r="C127" s="27">
        <f t="shared" si="299"/>
        <v>4.2742988133784687E-2</v>
      </c>
      <c r="D127" s="27">
        <f t="shared" si="299"/>
        <v>0.13999761963697122</v>
      </c>
      <c r="E127" s="27">
        <f t="shared" si="299"/>
        <v>0.38493680727751911</v>
      </c>
      <c r="F127" s="27">
        <f t="shared" si="300"/>
        <v>0.52493442691449033</v>
      </c>
      <c r="L127" t="str">
        <f t="shared" si="317"/>
        <v>33 Protective service occupations</v>
      </c>
      <c r="M127" s="27">
        <f t="shared" si="301"/>
        <v>1.9752386813778884</v>
      </c>
      <c r="N127" s="27">
        <f t="shared" si="301"/>
        <v>1.2820868155823222</v>
      </c>
      <c r="O127" s="27">
        <f t="shared" si="301"/>
        <v>1.9659555847438277</v>
      </c>
      <c r="P127" s="27">
        <f t="shared" si="301"/>
        <v>8.762656674540521</v>
      </c>
      <c r="Q127" s="27">
        <f t="shared" si="302"/>
        <v>10.728612259284349</v>
      </c>
      <c r="W127" t="str">
        <f t="shared" si="318"/>
        <v>33 Protective service occupations</v>
      </c>
      <c r="X127" s="27">
        <f t="shared" si="303"/>
        <v>2.6876974849523947</v>
      </c>
      <c r="Y127" s="27">
        <f t="shared" si="303"/>
        <v>2.7120515676540577</v>
      </c>
      <c r="Z127" s="27">
        <f t="shared" si="303"/>
        <v>-3.3814568220748846</v>
      </c>
      <c r="AA127" s="27">
        <f t="shared" si="303"/>
        <v>2.765422242861316</v>
      </c>
      <c r="AB127" s="27">
        <f t="shared" si="304"/>
        <v>-0.61603457921356863</v>
      </c>
      <c r="AH127" t="str">
        <f t="shared" si="319"/>
        <v>33 Protective service occupations</v>
      </c>
      <c r="AI127" s="27">
        <f t="shared" si="305"/>
        <v>0.54638493378969777</v>
      </c>
      <c r="AJ127" s="27">
        <f t="shared" si="305"/>
        <v>0.85696047182255253</v>
      </c>
      <c r="AK127" s="27">
        <f t="shared" si="305"/>
        <v>-0.69213681540732264</v>
      </c>
      <c r="AL127" s="27">
        <f t="shared" si="305"/>
        <v>0.92938740483154181</v>
      </c>
      <c r="AM127" s="27">
        <f t="shared" si="306"/>
        <v>0.23725058942421917</v>
      </c>
      <c r="AS127" t="str">
        <f t="shared" si="320"/>
        <v>33 Protective service occupations</v>
      </c>
      <c r="AT127" s="27">
        <f t="shared" si="307"/>
        <v>-0.3752532779011446</v>
      </c>
      <c r="AU127" s="27">
        <f t="shared" si="307"/>
        <v>0.41805171164409849</v>
      </c>
      <c r="AV127" s="27">
        <f t="shared" si="307"/>
        <v>-1.3967019469294204</v>
      </c>
      <c r="AW127" s="27">
        <f t="shared" si="307"/>
        <v>-0.41392201368571957</v>
      </c>
      <c r="AX127" s="27">
        <f t="shared" si="308"/>
        <v>-1.81062396061514</v>
      </c>
      <c r="BD127" t="str">
        <f t="shared" si="321"/>
        <v>33 Protective service occupations</v>
      </c>
      <c r="BE127" s="27">
        <f t="shared" si="309"/>
        <v>-1.6258623832869166</v>
      </c>
      <c r="BF127" s="27">
        <f t="shared" si="309"/>
        <v>1.7696197981813206</v>
      </c>
      <c r="BG127" s="27">
        <f t="shared" si="309"/>
        <v>-4.0131018675050925</v>
      </c>
      <c r="BH127" s="27">
        <f t="shared" si="309"/>
        <v>-2.8937708896251699</v>
      </c>
      <c r="BI127" s="27">
        <f t="shared" si="310"/>
        <v>-6.9068727571302624</v>
      </c>
      <c r="BO127" t="str">
        <f t="shared" si="322"/>
        <v>33 Protective service occupations</v>
      </c>
      <c r="BP127" s="27">
        <f t="shared" si="311"/>
        <v>1.2907522014487505</v>
      </c>
      <c r="BQ127" s="27">
        <f t="shared" si="311"/>
        <v>-2.0322802159235689</v>
      </c>
      <c r="BR127" s="27">
        <f t="shared" si="311"/>
        <v>-3.070424595891815</v>
      </c>
      <c r="BS127" s="27">
        <f t="shared" si="311"/>
        <v>-4.8863647438151201</v>
      </c>
      <c r="BT127" s="27">
        <f t="shared" si="312"/>
        <v>-7.9567893397069351</v>
      </c>
      <c r="BZ127" t="str">
        <f t="shared" si="323"/>
        <v>33 Protective service occupations</v>
      </c>
      <c r="CA127" s="68">
        <f t="shared" si="313"/>
        <v>-2.272027294991652E-2</v>
      </c>
      <c r="CB127" s="68">
        <f t="shared" si="313"/>
        <v>0.14972467713610005</v>
      </c>
      <c r="CC127" s="68">
        <f t="shared" si="313"/>
        <v>-1.9424263134517705</v>
      </c>
      <c r="CD127" s="68">
        <f t="shared" si="313"/>
        <v>-0.36195158844069475</v>
      </c>
      <c r="CE127" s="68">
        <f t="shared" si="314"/>
        <v>-2.3043779018924653</v>
      </c>
      <c r="CK127" t="str">
        <f t="shared" si="324"/>
        <v>33 Protective service occupations</v>
      </c>
      <c r="CL127" s="68">
        <f t="shared" si="315"/>
        <v>-0.29108168584792216</v>
      </c>
      <c r="CM127" s="68">
        <f t="shared" si="315"/>
        <v>-0.32074126812299208</v>
      </c>
      <c r="CN127" s="68">
        <f t="shared" si="315"/>
        <v>-0.30106950114434011</v>
      </c>
      <c r="CO127" s="68">
        <f t="shared" si="315"/>
        <v>-0.1579306656070355</v>
      </c>
      <c r="CP127" s="68">
        <f t="shared" si="316"/>
        <v>-0.45900016675137562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0.60320774712439817</v>
      </c>
      <c r="C128" s="27">
        <f t="shared" si="299"/>
        <v>0.27993256289551427</v>
      </c>
      <c r="D128" s="27">
        <f t="shared" si="299"/>
        <v>0.80466941253520341</v>
      </c>
      <c r="E128" s="27">
        <f t="shared" si="299"/>
        <v>1.8149625144906061</v>
      </c>
      <c r="F128" s="27">
        <f t="shared" si="300"/>
        <v>2.6196319270258095</v>
      </c>
      <c r="L128" t="str">
        <f t="shared" si="317"/>
        <v>34 Culture, media and sports occupations</v>
      </c>
      <c r="M128" s="27">
        <f t="shared" si="301"/>
        <v>7.6980656391494691</v>
      </c>
      <c r="N128" s="27">
        <f t="shared" si="301"/>
        <v>15.492779991161932</v>
      </c>
      <c r="O128" s="27">
        <f t="shared" si="301"/>
        <v>16.593161773773716</v>
      </c>
      <c r="P128" s="27">
        <f t="shared" si="301"/>
        <v>40.498340773268495</v>
      </c>
      <c r="Q128" s="27">
        <f t="shared" si="302"/>
        <v>57.091502547042211</v>
      </c>
      <c r="W128" t="str">
        <f t="shared" si="318"/>
        <v>34 Culture, media and sports occupations</v>
      </c>
      <c r="X128" s="27">
        <f t="shared" si="303"/>
        <v>-9.2191570838348298</v>
      </c>
      <c r="Y128" s="27">
        <f t="shared" si="303"/>
        <v>12.804838481224792</v>
      </c>
      <c r="Z128" s="27">
        <f t="shared" si="303"/>
        <v>-12.910359742931291</v>
      </c>
      <c r="AA128" s="27">
        <f t="shared" si="303"/>
        <v>-9.8692849773254068</v>
      </c>
      <c r="AB128" s="27">
        <f t="shared" si="304"/>
        <v>-22.779644720256698</v>
      </c>
      <c r="AH128" t="str">
        <f t="shared" si="319"/>
        <v>34 Culture, media and sports occupations</v>
      </c>
      <c r="AI128" s="27">
        <f t="shared" si="305"/>
        <v>-4.3377283459477667E-2</v>
      </c>
      <c r="AJ128" s="27">
        <f t="shared" si="305"/>
        <v>2.2348318930432107</v>
      </c>
      <c r="AK128" s="27">
        <f t="shared" si="305"/>
        <v>-1.3717951973889537</v>
      </c>
      <c r="AL128" s="27">
        <f t="shared" si="305"/>
        <v>1.509373885869099</v>
      </c>
      <c r="AM128" s="27">
        <f t="shared" si="306"/>
        <v>0.13757868848014532</v>
      </c>
      <c r="AS128" t="str">
        <f t="shared" si="320"/>
        <v>34 Culture, media and sports occupations</v>
      </c>
      <c r="AT128" s="27">
        <f t="shared" si="307"/>
        <v>-1.9464489792777506</v>
      </c>
      <c r="AU128" s="27">
        <f t="shared" si="307"/>
        <v>1.5386474321208965</v>
      </c>
      <c r="AV128" s="27">
        <f t="shared" si="307"/>
        <v>-2.339508218765193</v>
      </c>
      <c r="AW128" s="27">
        <f t="shared" si="307"/>
        <v>-1.4818827575616922</v>
      </c>
      <c r="AX128" s="27">
        <f t="shared" si="308"/>
        <v>-3.8213909763268852</v>
      </c>
      <c r="BD128" t="str">
        <f t="shared" si="321"/>
        <v>34 Culture, media and sports occupations</v>
      </c>
      <c r="BE128" s="27">
        <f t="shared" si="309"/>
        <v>-4.7476766723004289</v>
      </c>
      <c r="BF128" s="27">
        <f t="shared" si="309"/>
        <v>2.8406562557073904</v>
      </c>
      <c r="BG128" s="27">
        <f t="shared" si="309"/>
        <v>-6.0271360752554735</v>
      </c>
      <c r="BH128" s="27">
        <f t="shared" si="309"/>
        <v>-5.1497687245625983</v>
      </c>
      <c r="BI128" s="27">
        <f t="shared" si="310"/>
        <v>-11.176904799818072</v>
      </c>
      <c r="BO128" t="str">
        <f t="shared" si="322"/>
        <v>34 Culture, media and sports occupations</v>
      </c>
      <c r="BP128" s="27">
        <f t="shared" si="311"/>
        <v>-1.3097449039617377</v>
      </c>
      <c r="BQ128" s="27">
        <f t="shared" si="311"/>
        <v>-1.4120565942720376</v>
      </c>
      <c r="BR128" s="27">
        <f t="shared" si="311"/>
        <v>-3.2968264032318526</v>
      </c>
      <c r="BS128" s="27">
        <f t="shared" si="311"/>
        <v>-3.7863294755423111</v>
      </c>
      <c r="BT128" s="27">
        <f t="shared" si="312"/>
        <v>-7.0831558787741642</v>
      </c>
      <c r="BZ128" t="str">
        <f t="shared" si="323"/>
        <v>34 Culture, media and sports occupations</v>
      </c>
      <c r="CA128" s="68">
        <f t="shared" si="313"/>
        <v>-1.8713684591203936</v>
      </c>
      <c r="CB128" s="68">
        <f t="shared" si="313"/>
        <v>0.12536405084088109</v>
      </c>
      <c r="CC128" s="68">
        <f t="shared" si="313"/>
        <v>-3.0624794747453201</v>
      </c>
      <c r="CD128" s="68">
        <f t="shared" si="313"/>
        <v>-2.8653799736426464</v>
      </c>
      <c r="CE128" s="68">
        <f t="shared" si="314"/>
        <v>-5.9278594483879665</v>
      </c>
      <c r="CK128" t="str">
        <f t="shared" si="324"/>
        <v>34 Culture, media and sports occupations</v>
      </c>
      <c r="CL128" s="68">
        <f t="shared" si="315"/>
        <v>-0.10170465068752543</v>
      </c>
      <c r="CM128" s="68">
        <f t="shared" si="315"/>
        <v>-1.1962252943074714</v>
      </c>
      <c r="CN128" s="68">
        <f t="shared" si="315"/>
        <v>-0.30825750508126992</v>
      </c>
      <c r="CO128" s="68">
        <f t="shared" si="315"/>
        <v>-0.9630722129631919</v>
      </c>
      <c r="CP128" s="68">
        <f t="shared" si="316"/>
        <v>-1.2713297180444618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3.2183670612928879</v>
      </c>
      <c r="C129" s="27">
        <f t="shared" si="299"/>
        <v>0.92306895416760071</v>
      </c>
      <c r="D129" s="27">
        <f t="shared" si="299"/>
        <v>6.1186421901071082</v>
      </c>
      <c r="E129" s="27">
        <f t="shared" si="299"/>
        <v>12.786970343845887</v>
      </c>
      <c r="F129" s="27">
        <f t="shared" si="300"/>
        <v>18.905612533952997</v>
      </c>
      <c r="L129" t="str">
        <f t="shared" si="317"/>
        <v>35 Business and public service associate professionals</v>
      </c>
      <c r="M129" s="27">
        <f t="shared" si="301"/>
        <v>31.447529377326319</v>
      </c>
      <c r="N129" s="27">
        <f t="shared" si="301"/>
        <v>9.7721858268080126</v>
      </c>
      <c r="O129" s="27">
        <f t="shared" si="301"/>
        <v>51.184511718569979</v>
      </c>
      <c r="P129" s="27">
        <f t="shared" si="301"/>
        <v>90.944180026913415</v>
      </c>
      <c r="Q129" s="27">
        <f t="shared" si="302"/>
        <v>142.12869174548339</v>
      </c>
      <c r="W129" t="str">
        <f t="shared" si="318"/>
        <v>35 Business and public service associate professionals</v>
      </c>
      <c r="X129" s="27">
        <f t="shared" si="303"/>
        <v>6.131328307127319</v>
      </c>
      <c r="Y129" s="27">
        <f t="shared" si="303"/>
        <v>1.6237894259477343</v>
      </c>
      <c r="Z129" s="27">
        <f t="shared" si="303"/>
        <v>-11.159480120209253</v>
      </c>
      <c r="AA129" s="27">
        <f t="shared" si="303"/>
        <v>-25.960573475189705</v>
      </c>
      <c r="AB129" s="27">
        <f t="shared" si="304"/>
        <v>-37.120053595398957</v>
      </c>
      <c r="AH129" t="str">
        <f t="shared" si="319"/>
        <v>35 Business and public service associate professionals</v>
      </c>
      <c r="AI129" s="27">
        <f t="shared" si="305"/>
        <v>1.2213082503069543</v>
      </c>
      <c r="AJ129" s="27">
        <f t="shared" si="305"/>
        <v>4.9055168757428831</v>
      </c>
      <c r="AK129" s="27">
        <f t="shared" si="305"/>
        <v>-1.7186497530210332</v>
      </c>
      <c r="AL129" s="27">
        <f t="shared" si="305"/>
        <v>-2.7444730639977735</v>
      </c>
      <c r="AM129" s="27">
        <f t="shared" si="306"/>
        <v>-4.4631228170188066</v>
      </c>
      <c r="AS129" t="str">
        <f t="shared" si="320"/>
        <v>35 Business and public service associate professionals</v>
      </c>
      <c r="AT129" s="27">
        <f t="shared" si="307"/>
        <v>0.97360103139170207</v>
      </c>
      <c r="AU129" s="27">
        <f t="shared" si="307"/>
        <v>2.4739351144337149</v>
      </c>
      <c r="AV129" s="27">
        <f t="shared" si="307"/>
        <v>-2.2893231211688203</v>
      </c>
      <c r="AW129" s="27">
        <f t="shared" si="307"/>
        <v>-3.1656526382059411</v>
      </c>
      <c r="AX129" s="27">
        <f t="shared" si="308"/>
        <v>-5.4549757593747614</v>
      </c>
      <c r="BD129" t="str">
        <f t="shared" si="321"/>
        <v>35 Business and public service associate professionals</v>
      </c>
      <c r="BE129" s="27">
        <f t="shared" si="309"/>
        <v>-2.2538879940121603</v>
      </c>
      <c r="BF129" s="27">
        <f t="shared" si="309"/>
        <v>-0.23040240534437828</v>
      </c>
      <c r="BG129" s="27">
        <f t="shared" si="309"/>
        <v>-11.260792978783016</v>
      </c>
      <c r="BH129" s="27">
        <f t="shared" si="309"/>
        <v>-13.658053936034449</v>
      </c>
      <c r="BI129" s="27">
        <f t="shared" si="310"/>
        <v>-24.918846914817465</v>
      </c>
      <c r="BO129" t="str">
        <f t="shared" si="322"/>
        <v>35 Business and public service associate professionals</v>
      </c>
      <c r="BP129" s="27">
        <f t="shared" si="311"/>
        <v>2.6671050780484791</v>
      </c>
      <c r="BQ129" s="27">
        <f t="shared" si="311"/>
        <v>-9.6481898410837914</v>
      </c>
      <c r="BR129" s="27">
        <f t="shared" si="311"/>
        <v>-6.8352818808763018</v>
      </c>
      <c r="BS129" s="27">
        <f t="shared" si="311"/>
        <v>-14.860858179716519</v>
      </c>
      <c r="BT129" s="27">
        <f t="shared" si="312"/>
        <v>-21.696140060592821</v>
      </c>
      <c r="BZ129" t="str">
        <f t="shared" si="323"/>
        <v>35 Business and public service associate professionals</v>
      </c>
      <c r="CA129" s="68">
        <f t="shared" si="313"/>
        <v>-2.5229682005022482</v>
      </c>
      <c r="CB129" s="68">
        <f t="shared" si="313"/>
        <v>-1.5758322600367691</v>
      </c>
      <c r="CC129" s="68">
        <f t="shared" si="313"/>
        <v>-5.6495613761116878</v>
      </c>
      <c r="CD129" s="68">
        <f t="shared" si="313"/>
        <v>-14.238002882908459</v>
      </c>
      <c r="CE129" s="68">
        <f t="shared" si="314"/>
        <v>-19.887564259020145</v>
      </c>
      <c r="CK129" t="str">
        <f t="shared" si="324"/>
        <v>35 Business and public service associate professionals</v>
      </c>
      <c r="CL129" s="68">
        <f t="shared" si="315"/>
        <v>-0.36790825398525406</v>
      </c>
      <c r="CM129" s="68">
        <f t="shared" si="315"/>
        <v>-2.5081541410707811</v>
      </c>
      <c r="CN129" s="68">
        <f t="shared" si="315"/>
        <v>-0.92890827052196734</v>
      </c>
      <c r="CO129" s="68">
        <f t="shared" si="315"/>
        <v>-1.3887371490839526</v>
      </c>
      <c r="CP129" s="68">
        <f t="shared" si="316"/>
        <v>-2.31764541960592</v>
      </c>
    </row>
    <row r="130" spans="1:94" x14ac:dyDescent="0.2">
      <c r="A130" t="str">
        <f t="shared" si="298"/>
        <v>41 Administrative occupations</v>
      </c>
      <c r="B130" s="27">
        <f t="shared" si="299"/>
        <v>0.8552553489775665</v>
      </c>
      <c r="C130" s="27">
        <f t="shared" si="299"/>
        <v>0.59907479312111445</v>
      </c>
      <c r="D130" s="27">
        <f t="shared" si="299"/>
        <v>2.4007314174276519</v>
      </c>
      <c r="E130" s="27">
        <f t="shared" si="299"/>
        <v>5.4888628773179162</v>
      </c>
      <c r="F130" s="27">
        <f t="shared" si="300"/>
        <v>7.8895942947455682</v>
      </c>
      <c r="L130" t="str">
        <f t="shared" si="317"/>
        <v>41 Administrative occupations</v>
      </c>
      <c r="M130" s="27">
        <f t="shared" si="301"/>
        <v>8.753842982134735</v>
      </c>
      <c r="N130" s="27">
        <f t="shared" si="301"/>
        <v>7.8166531334403615</v>
      </c>
      <c r="O130" s="27">
        <f t="shared" si="301"/>
        <v>27.748977363914946</v>
      </c>
      <c r="P130" s="27">
        <f t="shared" si="301"/>
        <v>54.119346080683428</v>
      </c>
      <c r="Q130" s="27">
        <f t="shared" si="302"/>
        <v>81.868323444598374</v>
      </c>
      <c r="W130" t="str">
        <f t="shared" si="318"/>
        <v>41 Administrative occupations</v>
      </c>
      <c r="X130" s="27">
        <f t="shared" si="303"/>
        <v>0.96265344227276728</v>
      </c>
      <c r="Y130" s="27">
        <f t="shared" si="303"/>
        <v>10.590460479733892</v>
      </c>
      <c r="Z130" s="27">
        <f t="shared" si="303"/>
        <v>10.859505376616127</v>
      </c>
      <c r="AA130" s="27">
        <f t="shared" si="303"/>
        <v>-1.1360734239217152</v>
      </c>
      <c r="AB130" s="27">
        <f t="shared" si="304"/>
        <v>9.723431952694412</v>
      </c>
      <c r="AH130" t="str">
        <f t="shared" si="319"/>
        <v>41 Administrative occupations</v>
      </c>
      <c r="AI130" s="27">
        <f t="shared" si="305"/>
        <v>2.7688352647945891E-2</v>
      </c>
      <c r="AJ130" s="27">
        <f t="shared" si="305"/>
        <v>4.1323555539792309</v>
      </c>
      <c r="AK130" s="27">
        <f t="shared" si="305"/>
        <v>1.4783476445456571</v>
      </c>
      <c r="AL130" s="27">
        <f t="shared" si="305"/>
        <v>-0.92398315252608398</v>
      </c>
      <c r="AM130" s="27">
        <f t="shared" si="306"/>
        <v>0.55436449201957316</v>
      </c>
      <c r="AS130" t="str">
        <f t="shared" si="320"/>
        <v>41 Administrative occupations</v>
      </c>
      <c r="AT130" s="27">
        <f t="shared" si="307"/>
        <v>-0.35186881969889328</v>
      </c>
      <c r="AU130" s="27">
        <f t="shared" si="307"/>
        <v>3.3598501918737291</v>
      </c>
      <c r="AV130" s="27">
        <f t="shared" si="307"/>
        <v>-0.22755011372862555</v>
      </c>
      <c r="AW130" s="27">
        <f t="shared" si="307"/>
        <v>-1.7784585081060129</v>
      </c>
      <c r="AX130" s="27">
        <f t="shared" si="308"/>
        <v>-2.0060086218346385</v>
      </c>
      <c r="BD130" t="str">
        <f t="shared" si="321"/>
        <v>41 Administrative occupations</v>
      </c>
      <c r="BE130" s="27">
        <f t="shared" si="309"/>
        <v>-2.5264492734757198</v>
      </c>
      <c r="BF130" s="27">
        <f t="shared" si="309"/>
        <v>-3.3895019193810967</v>
      </c>
      <c r="BG130" s="27">
        <f t="shared" si="309"/>
        <v>-4.4090424467322222</v>
      </c>
      <c r="BH130" s="27">
        <f t="shared" si="309"/>
        <v>-24.56929616532679</v>
      </c>
      <c r="BI130" s="27">
        <f t="shared" si="310"/>
        <v>-28.978338612059012</v>
      </c>
      <c r="BO130" t="str">
        <f t="shared" si="322"/>
        <v>41 Administrative occupations</v>
      </c>
      <c r="BP130" s="27">
        <f t="shared" si="311"/>
        <v>-4.4246283017368881</v>
      </c>
      <c r="BQ130" s="27">
        <f t="shared" si="311"/>
        <v>-8.6074047814496168</v>
      </c>
      <c r="BR130" s="27">
        <f t="shared" si="311"/>
        <v>-7.4352257705977607</v>
      </c>
      <c r="BS130" s="27">
        <f t="shared" si="311"/>
        <v>-27.763014456916842</v>
      </c>
      <c r="BT130" s="27">
        <f t="shared" si="312"/>
        <v>-35.198240227514603</v>
      </c>
      <c r="BZ130" t="str">
        <f t="shared" si="323"/>
        <v>41 Administrative occupations</v>
      </c>
      <c r="CA130" s="68">
        <f t="shared" si="313"/>
        <v>-9.0945148621463758</v>
      </c>
      <c r="CB130" s="68">
        <f t="shared" si="313"/>
        <v>-0.554374621464504</v>
      </c>
      <c r="CC130" s="68">
        <f t="shared" si="313"/>
        <v>-17.660533315779617</v>
      </c>
      <c r="CD130" s="68">
        <f t="shared" si="313"/>
        <v>-17.382837557377488</v>
      </c>
      <c r="CE130" s="68">
        <f t="shared" si="314"/>
        <v>-35.043370873157109</v>
      </c>
      <c r="CK130" t="str">
        <f t="shared" si="324"/>
        <v>41 Administrative occupations</v>
      </c>
      <c r="CL130" s="68">
        <f t="shared" si="315"/>
        <v>-2.4620103152223969</v>
      </c>
      <c r="CM130" s="68">
        <f t="shared" si="315"/>
        <v>-3.2445510203157797</v>
      </c>
      <c r="CN130" s="68">
        <f t="shared" si="315"/>
        <v>-1.5928606600127306</v>
      </c>
      <c r="CO130" s="68">
        <f t="shared" si="315"/>
        <v>-2.9268411329755821</v>
      </c>
      <c r="CP130" s="68">
        <f t="shared" si="316"/>
        <v>-4.5197017929883128</v>
      </c>
    </row>
    <row r="131" spans="1:94" x14ac:dyDescent="0.2">
      <c r="A131" t="str">
        <f t="shared" si="298"/>
        <v>42 Secretarial and related occupations</v>
      </c>
      <c r="B131" s="27">
        <f t="shared" si="299"/>
        <v>0.1328461027190142</v>
      </c>
      <c r="C131" s="27">
        <f t="shared" si="299"/>
        <v>6.1309055737140405E-3</v>
      </c>
      <c r="D131" s="27">
        <f t="shared" si="299"/>
        <v>0.3394712001697523</v>
      </c>
      <c r="E131" s="27">
        <f t="shared" si="299"/>
        <v>0.8485174431250545</v>
      </c>
      <c r="F131" s="27">
        <f t="shared" si="300"/>
        <v>1.1879886432948068</v>
      </c>
      <c r="L131" t="str">
        <f t="shared" si="317"/>
        <v>42 Secretarial and related occupations</v>
      </c>
      <c r="M131" s="27">
        <f t="shared" si="301"/>
        <v>1.3391677471711407</v>
      </c>
      <c r="N131" s="27">
        <f t="shared" si="301"/>
        <v>0.64820144652064382</v>
      </c>
      <c r="O131" s="27">
        <f t="shared" si="301"/>
        <v>4.3990163775985067</v>
      </c>
      <c r="P131" s="27">
        <f t="shared" si="301"/>
        <v>5.70522256199677</v>
      </c>
      <c r="Q131" s="27">
        <f t="shared" si="302"/>
        <v>10.104238939595277</v>
      </c>
      <c r="W131" t="str">
        <f t="shared" si="318"/>
        <v>42 Secretarial and related occupations</v>
      </c>
      <c r="X131" s="27">
        <f t="shared" si="303"/>
        <v>2.4270915817808714E-2</v>
      </c>
      <c r="Y131" s="27">
        <f t="shared" si="303"/>
        <v>1.0954562076133989</v>
      </c>
      <c r="Z131" s="27">
        <f t="shared" si="303"/>
        <v>4.3983181169050596</v>
      </c>
      <c r="AA131" s="27">
        <f t="shared" si="303"/>
        <v>4.4766640629800847</v>
      </c>
      <c r="AB131" s="27">
        <f t="shared" si="304"/>
        <v>8.8749821798851443</v>
      </c>
      <c r="AH131" t="str">
        <f t="shared" si="319"/>
        <v>42 Secretarial and related occupations</v>
      </c>
      <c r="AI131" s="27">
        <f t="shared" si="305"/>
        <v>-8.616897247508426E-2</v>
      </c>
      <c r="AJ131" s="27">
        <f t="shared" si="305"/>
        <v>1.0365338160733621</v>
      </c>
      <c r="AK131" s="27">
        <f t="shared" si="305"/>
        <v>0.8980797775838596</v>
      </c>
      <c r="AL131" s="27">
        <f t="shared" si="305"/>
        <v>0.29087216383865666</v>
      </c>
      <c r="AM131" s="27">
        <f t="shared" si="306"/>
        <v>1.1889519414225163</v>
      </c>
      <c r="AS131" t="str">
        <f t="shared" si="320"/>
        <v>42 Secretarial and related occupations</v>
      </c>
      <c r="AT131" s="27">
        <f t="shared" si="307"/>
        <v>-0.58352365016167163</v>
      </c>
      <c r="AU131" s="27">
        <f t="shared" si="307"/>
        <v>0.30517298943368498</v>
      </c>
      <c r="AV131" s="27">
        <f t="shared" si="307"/>
        <v>0.13773851573716289</v>
      </c>
      <c r="AW131" s="27">
        <f t="shared" si="307"/>
        <v>-1.6417113521283024</v>
      </c>
      <c r="AX131" s="27">
        <f t="shared" si="308"/>
        <v>-1.5039728363911395</v>
      </c>
      <c r="BD131" t="str">
        <f t="shared" si="321"/>
        <v>42 Secretarial and related occupations</v>
      </c>
      <c r="BE131" s="27">
        <f t="shared" si="309"/>
        <v>-1.3831632244228356</v>
      </c>
      <c r="BF131" s="27">
        <f t="shared" si="309"/>
        <v>-2.5672168691943682</v>
      </c>
      <c r="BG131" s="27">
        <f t="shared" si="309"/>
        <v>-3.0209232732356082</v>
      </c>
      <c r="BH131" s="27">
        <f t="shared" si="309"/>
        <v>-7.5701331695077814</v>
      </c>
      <c r="BI131" s="27">
        <f t="shared" si="310"/>
        <v>-10.59105644274339</v>
      </c>
      <c r="BO131" t="str">
        <f t="shared" si="322"/>
        <v>42 Secretarial and related occupations</v>
      </c>
      <c r="BP131" s="27">
        <f t="shared" si="311"/>
        <v>-3.7153018952317574</v>
      </c>
      <c r="BQ131" s="27">
        <f t="shared" si="311"/>
        <v>-3.0202169766914242</v>
      </c>
      <c r="BR131" s="27">
        <f t="shared" si="311"/>
        <v>-5.6040173233333865</v>
      </c>
      <c r="BS131" s="27">
        <f t="shared" si="311"/>
        <v>-6.0114278613272951</v>
      </c>
      <c r="BT131" s="27">
        <f t="shared" si="312"/>
        <v>-11.615445184660681</v>
      </c>
      <c r="BZ131" t="str">
        <f t="shared" si="323"/>
        <v>42 Secretarial and related occupations</v>
      </c>
      <c r="CA131" s="68">
        <f t="shared" si="313"/>
        <v>-4.0988610558605707</v>
      </c>
      <c r="CB131" s="68">
        <f t="shared" si="313"/>
        <v>-0.69755411095243502</v>
      </c>
      <c r="CC131" s="68">
        <f t="shared" si="313"/>
        <v>-11.226024653268421</v>
      </c>
      <c r="CD131" s="68">
        <f t="shared" si="313"/>
        <v>-5.5568083622185167</v>
      </c>
      <c r="CE131" s="68">
        <f t="shared" si="314"/>
        <v>-16.782833015486936</v>
      </c>
      <c r="CK131" t="str">
        <f t="shared" si="324"/>
        <v>42 Secretarial and related occupations</v>
      </c>
      <c r="CL131" s="68">
        <f t="shared" si="315"/>
        <v>-0.34501183277506797</v>
      </c>
      <c r="CM131" s="68">
        <f t="shared" si="315"/>
        <v>-1.4618346959430664</v>
      </c>
      <c r="CN131" s="68">
        <f t="shared" si="315"/>
        <v>-3.8472549447008397E-2</v>
      </c>
      <c r="CO131" s="68">
        <f t="shared" si="315"/>
        <v>-1.8468885066068936</v>
      </c>
      <c r="CP131" s="68">
        <f t="shared" si="316"/>
        <v>-1.885361056053902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4.2133578387925738E-2</v>
      </c>
      <c r="C132" s="27">
        <f t="shared" si="299"/>
        <v>-1.8574533208930127E-2</v>
      </c>
      <c r="D132" s="27">
        <f t="shared" si="299"/>
        <v>4.4232298775693374E-2</v>
      </c>
      <c r="E132" s="27">
        <f t="shared" si="299"/>
        <v>0.1325288408544022</v>
      </c>
      <c r="F132" s="27">
        <f t="shared" si="300"/>
        <v>0.17676113963009557</v>
      </c>
      <c r="L132" t="str">
        <f t="shared" si="317"/>
        <v>51 Skilled agricultural and related trades</v>
      </c>
      <c r="M132" s="27">
        <f t="shared" si="301"/>
        <v>0.3294099196353043</v>
      </c>
      <c r="N132" s="27">
        <f t="shared" si="301"/>
        <v>-0.1242652409888727</v>
      </c>
      <c r="O132" s="27">
        <f t="shared" si="301"/>
        <v>0.46993840534589837</v>
      </c>
      <c r="P132" s="27">
        <f t="shared" si="301"/>
        <v>1.2323796384960652</v>
      </c>
      <c r="Q132" s="27">
        <f t="shared" si="302"/>
        <v>1.7023180438419636</v>
      </c>
      <c r="W132" t="str">
        <f t="shared" si="318"/>
        <v>51 Skilled agricultural and related trades</v>
      </c>
      <c r="X132" s="27">
        <f t="shared" si="303"/>
        <v>8.3218684798126219E-2</v>
      </c>
      <c r="Y132" s="27">
        <f t="shared" si="303"/>
        <v>1.4270396992300323</v>
      </c>
      <c r="Z132" s="27">
        <f t="shared" si="303"/>
        <v>0.62093104756046991</v>
      </c>
      <c r="AA132" s="27">
        <f t="shared" si="303"/>
        <v>2.4430864588833572</v>
      </c>
      <c r="AB132" s="27">
        <f t="shared" si="304"/>
        <v>3.0640175064438271</v>
      </c>
      <c r="AH132" t="str">
        <f t="shared" si="319"/>
        <v>51 Skilled agricultural and related trades</v>
      </c>
      <c r="AI132" s="27">
        <f t="shared" si="305"/>
        <v>0.23297104366381971</v>
      </c>
      <c r="AJ132" s="27">
        <f t="shared" si="305"/>
        <v>4.5697684370392899E-2</v>
      </c>
      <c r="AK132" s="27">
        <f t="shared" si="305"/>
        <v>0.26303855497696249</v>
      </c>
      <c r="AL132" s="27">
        <f t="shared" si="305"/>
        <v>0.68920368374327889</v>
      </c>
      <c r="AM132" s="27">
        <f t="shared" si="306"/>
        <v>0.95224223872024139</v>
      </c>
      <c r="AS132" t="str">
        <f t="shared" si="320"/>
        <v>51 Skilled agricultural and related trades</v>
      </c>
      <c r="AT132" s="27">
        <f t="shared" si="307"/>
        <v>0.12935941160076014</v>
      </c>
      <c r="AU132" s="27">
        <f t="shared" si="307"/>
        <v>8.415176387619816E-2</v>
      </c>
      <c r="AV132" s="27">
        <f t="shared" si="307"/>
        <v>0.29979183333221071</v>
      </c>
      <c r="AW132" s="27">
        <f t="shared" si="307"/>
        <v>1.187264850636379</v>
      </c>
      <c r="AX132" s="27">
        <f t="shared" si="308"/>
        <v>1.4870566839685897</v>
      </c>
      <c r="BD132" t="str">
        <f t="shared" si="321"/>
        <v>51 Skilled agricultural and related trades</v>
      </c>
      <c r="BE132" s="27">
        <f t="shared" si="309"/>
        <v>-0.23313420230378901</v>
      </c>
      <c r="BF132" s="27">
        <f t="shared" si="309"/>
        <v>-3.5761140306863837E-2</v>
      </c>
      <c r="BG132" s="27">
        <f t="shared" si="309"/>
        <v>-0.5725542904616272</v>
      </c>
      <c r="BH132" s="27">
        <f t="shared" si="309"/>
        <v>-0.46209085983743892</v>
      </c>
      <c r="BI132" s="27">
        <f t="shared" si="310"/>
        <v>-1.0346451502990661</v>
      </c>
      <c r="BO132" t="str">
        <f t="shared" si="322"/>
        <v>51 Skilled agricultural and related trades</v>
      </c>
      <c r="BP132" s="27">
        <f t="shared" si="311"/>
        <v>0.66610230003163551</v>
      </c>
      <c r="BQ132" s="27">
        <f t="shared" si="311"/>
        <v>-1.1278497132511358</v>
      </c>
      <c r="BR132" s="27">
        <f t="shared" si="311"/>
        <v>0.31526489593586238</v>
      </c>
      <c r="BS132" s="27">
        <f t="shared" si="311"/>
        <v>-0.38197097589976092</v>
      </c>
      <c r="BT132" s="27">
        <f t="shared" si="312"/>
        <v>-6.6706079963898546E-2</v>
      </c>
      <c r="BZ132" t="str">
        <f t="shared" si="323"/>
        <v>51 Skilled agricultural and related trades</v>
      </c>
      <c r="CA132" s="68">
        <f t="shared" si="313"/>
        <v>-0.23210911629572895</v>
      </c>
      <c r="CB132" s="68">
        <f t="shared" si="313"/>
        <v>-0.3616218131865363</v>
      </c>
      <c r="CC132" s="68">
        <f t="shared" si="313"/>
        <v>-3.3022419985782037E-3</v>
      </c>
      <c r="CD132" s="68">
        <f t="shared" si="313"/>
        <v>1.1224252304954341</v>
      </c>
      <c r="CE132" s="68">
        <f t="shared" si="314"/>
        <v>1.1191229884968559</v>
      </c>
      <c r="CK132" t="str">
        <f t="shared" si="324"/>
        <v>51 Skilled agricultural and related trades</v>
      </c>
      <c r="CL132" s="68">
        <f t="shared" si="315"/>
        <v>-0.84855249002297706</v>
      </c>
      <c r="CM132" s="68">
        <f t="shared" si="315"/>
        <v>-1.0623281216001077</v>
      </c>
      <c r="CN132" s="68">
        <f t="shared" si="315"/>
        <v>-0.28005161358481878</v>
      </c>
      <c r="CO132" s="68">
        <f t="shared" si="315"/>
        <v>-0.91851505463834682</v>
      </c>
      <c r="CP132" s="68">
        <f t="shared" si="316"/>
        <v>-1.1985666682231657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0.13943668283290156</v>
      </c>
      <c r="C133" s="27">
        <f t="shared" si="299"/>
        <v>4.9654537611717897E-2</v>
      </c>
      <c r="D133" s="27">
        <f t="shared" si="299"/>
        <v>0.22460017034701268</v>
      </c>
      <c r="E133" s="27">
        <f t="shared" si="299"/>
        <v>0.60858929140842044</v>
      </c>
      <c r="F133" s="27">
        <f t="shared" si="300"/>
        <v>0.83318946175543318</v>
      </c>
      <c r="L133" t="str">
        <f t="shared" si="317"/>
        <v>52 Skilled metal, electrical and electronic trades</v>
      </c>
      <c r="M133" s="27">
        <f t="shared" si="301"/>
        <v>1.8560065633628771</v>
      </c>
      <c r="N133" s="27">
        <f t="shared" si="301"/>
        <v>-0.26429319519631278</v>
      </c>
      <c r="O133" s="27">
        <f t="shared" si="301"/>
        <v>4.6021065252671356</v>
      </c>
      <c r="P133" s="27">
        <f t="shared" si="301"/>
        <v>9.4739755580420226</v>
      </c>
      <c r="Q133" s="27">
        <f t="shared" si="302"/>
        <v>14.076082083309158</v>
      </c>
      <c r="W133" t="str">
        <f t="shared" si="318"/>
        <v>52 Skilled metal, electrical and electronic trades</v>
      </c>
      <c r="X133" s="27">
        <f t="shared" si="303"/>
        <v>0.9953861993107278</v>
      </c>
      <c r="Y133" s="27">
        <f t="shared" si="303"/>
        <v>-1.7818385839919397</v>
      </c>
      <c r="Z133" s="27">
        <f t="shared" si="303"/>
        <v>1.8881808366198189</v>
      </c>
      <c r="AA133" s="27">
        <f t="shared" si="303"/>
        <v>2.6273659363693245</v>
      </c>
      <c r="AB133" s="27">
        <f t="shared" si="304"/>
        <v>4.5155467729891434</v>
      </c>
      <c r="AH133" t="str">
        <f t="shared" si="319"/>
        <v>52 Skilled metal, electrical and electronic trades</v>
      </c>
      <c r="AI133" s="27">
        <f t="shared" si="305"/>
        <v>0.52227616691794543</v>
      </c>
      <c r="AJ133" s="27">
        <f t="shared" si="305"/>
        <v>-0.17082876833958149</v>
      </c>
      <c r="AK133" s="27">
        <f t="shared" si="305"/>
        <v>0.92057844395790411</v>
      </c>
      <c r="AL133" s="27">
        <f t="shared" si="305"/>
        <v>1.991983943071566</v>
      </c>
      <c r="AM133" s="27">
        <f t="shared" si="306"/>
        <v>2.9125623870294701</v>
      </c>
      <c r="AS133" t="str">
        <f t="shared" si="320"/>
        <v>52 Skilled metal, electrical and electronic trades</v>
      </c>
      <c r="AT133" s="27">
        <f t="shared" si="307"/>
        <v>1.0910266820484562</v>
      </c>
      <c r="AU133" s="27">
        <f t="shared" si="307"/>
        <v>-1.3269616240453477</v>
      </c>
      <c r="AV133" s="27">
        <f t="shared" si="307"/>
        <v>1.8817899033920842</v>
      </c>
      <c r="AW133" s="27">
        <f t="shared" si="307"/>
        <v>4.9728032262204973</v>
      </c>
      <c r="AX133" s="27">
        <f t="shared" si="308"/>
        <v>6.8545931296125815</v>
      </c>
      <c r="BD133" t="str">
        <f t="shared" si="321"/>
        <v>52 Skilled metal, electrical and electronic trades</v>
      </c>
      <c r="BE133" s="27">
        <f t="shared" si="309"/>
        <v>-3.1454748241728652</v>
      </c>
      <c r="BF133" s="27">
        <f t="shared" si="309"/>
        <v>1.6722220144723181</v>
      </c>
      <c r="BG133" s="27">
        <f t="shared" si="309"/>
        <v>-5.6066130485557295</v>
      </c>
      <c r="BH133" s="27">
        <f t="shared" si="309"/>
        <v>-7.1651944499255471</v>
      </c>
      <c r="BI133" s="27">
        <f t="shared" si="310"/>
        <v>-12.771807498481277</v>
      </c>
      <c r="BO133" t="str">
        <f t="shared" si="322"/>
        <v>52 Skilled metal, electrical and electronic trades</v>
      </c>
      <c r="BP133" s="27">
        <f t="shared" si="311"/>
        <v>4.3435564558320117</v>
      </c>
      <c r="BQ133" s="27">
        <f t="shared" si="311"/>
        <v>-8.0978656304202907</v>
      </c>
      <c r="BR133" s="27">
        <f t="shared" si="311"/>
        <v>0.52611126104146422</v>
      </c>
      <c r="BS133" s="27">
        <f t="shared" si="311"/>
        <v>-7.6609296100906121</v>
      </c>
      <c r="BT133" s="27">
        <f t="shared" si="312"/>
        <v>-7.1348183490491479</v>
      </c>
      <c r="BZ133" t="str">
        <f t="shared" si="323"/>
        <v>52 Skilled metal, electrical and electronic trades</v>
      </c>
      <c r="CA133" s="68">
        <f t="shared" si="313"/>
        <v>0.33170602854833753</v>
      </c>
      <c r="CB133" s="68">
        <f t="shared" si="313"/>
        <v>-2.8976578834076037</v>
      </c>
      <c r="CC133" s="68">
        <f t="shared" si="313"/>
        <v>7.4749198471078415E-2</v>
      </c>
      <c r="CD133" s="68">
        <f t="shared" si="313"/>
        <v>-6.3212916047408338</v>
      </c>
      <c r="CE133" s="68">
        <f t="shared" si="314"/>
        <v>-6.2465424062697554</v>
      </c>
      <c r="CK133" t="str">
        <f t="shared" si="324"/>
        <v>52 Skilled metal, electrical and electronic trades</v>
      </c>
      <c r="CL133" s="68">
        <f t="shared" si="315"/>
        <v>0.30801695360249237</v>
      </c>
      <c r="CM133" s="68">
        <f t="shared" si="315"/>
        <v>-2.9777308708777923</v>
      </c>
      <c r="CN133" s="68">
        <f t="shared" si="315"/>
        <v>-4.6995640842382613E-2</v>
      </c>
      <c r="CO133" s="68">
        <f t="shared" si="315"/>
        <v>-2.592519890484684</v>
      </c>
      <c r="CP133" s="68">
        <f t="shared" si="316"/>
        <v>-2.6395155313270666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-2.2220789212543224E-2</v>
      </c>
      <c r="C134" s="27">
        <f t="shared" si="299"/>
        <v>-3.4306813353386215E-2</v>
      </c>
      <c r="D134" s="27">
        <f t="shared" si="299"/>
        <v>0.11129712160773565</v>
      </c>
      <c r="E134" s="27">
        <f t="shared" si="299"/>
        <v>0.13017296357043026</v>
      </c>
      <c r="F134" s="27">
        <f t="shared" si="300"/>
        <v>0.24147008517816593</v>
      </c>
      <c r="L134" t="str">
        <f t="shared" si="317"/>
        <v>53 Skilled construction and building trades</v>
      </c>
      <c r="M134" s="27">
        <f t="shared" si="301"/>
        <v>0.85184358557245421</v>
      </c>
      <c r="N134" s="27">
        <f t="shared" si="301"/>
        <v>-0.7426119089855141</v>
      </c>
      <c r="O134" s="27">
        <f t="shared" si="301"/>
        <v>2.4864224675313742</v>
      </c>
      <c r="P134" s="27">
        <f t="shared" si="301"/>
        <v>6.1555674961286195</v>
      </c>
      <c r="Q134" s="27">
        <f t="shared" si="302"/>
        <v>8.6419899636599933</v>
      </c>
      <c r="W134" t="str">
        <f t="shared" si="318"/>
        <v>53 Skilled construction and building trades</v>
      </c>
      <c r="X134" s="27">
        <f t="shared" si="303"/>
        <v>-0.38369623609622749</v>
      </c>
      <c r="Y134" s="27">
        <f t="shared" si="303"/>
        <v>-1.0081958630668071</v>
      </c>
      <c r="Z134" s="27">
        <f t="shared" si="303"/>
        <v>0.93120133556066609</v>
      </c>
      <c r="AA134" s="27">
        <f t="shared" si="303"/>
        <v>1.1682296603730045</v>
      </c>
      <c r="AB134" s="27">
        <f t="shared" si="304"/>
        <v>2.0994309959336706</v>
      </c>
      <c r="AH134" t="str">
        <f t="shared" si="319"/>
        <v>53 Skilled construction and building trades</v>
      </c>
      <c r="AI134" s="27">
        <f t="shared" si="305"/>
        <v>0.12768256742886308</v>
      </c>
      <c r="AJ134" s="27">
        <f t="shared" si="305"/>
        <v>-1.0243237911454477</v>
      </c>
      <c r="AK134" s="27">
        <f t="shared" si="305"/>
        <v>0.87712714461056862</v>
      </c>
      <c r="AL134" s="27">
        <f t="shared" si="305"/>
        <v>1.2753541045949355</v>
      </c>
      <c r="AM134" s="27">
        <f t="shared" si="306"/>
        <v>2.1524812492055041</v>
      </c>
      <c r="AS134" t="str">
        <f t="shared" si="320"/>
        <v>53 Skilled construction and building trades</v>
      </c>
      <c r="AT134" s="27">
        <f t="shared" si="307"/>
        <v>-1.1595781601550463</v>
      </c>
      <c r="AU134" s="27">
        <f t="shared" si="307"/>
        <v>-0.70286688238630202</v>
      </c>
      <c r="AV134" s="27">
        <f t="shared" si="307"/>
        <v>1.079467170781208</v>
      </c>
      <c r="AW134" s="27">
        <f t="shared" si="307"/>
        <v>1.3337983761981089</v>
      </c>
      <c r="AX134" s="27">
        <f t="shared" si="308"/>
        <v>2.4132655469793169</v>
      </c>
      <c r="BD134" t="str">
        <f t="shared" si="321"/>
        <v>53 Skilled construction and building trades</v>
      </c>
      <c r="BE134" s="27">
        <f t="shared" si="309"/>
        <v>-13.138836703279807</v>
      </c>
      <c r="BF134" s="27">
        <f t="shared" si="309"/>
        <v>-0.91916532125957673</v>
      </c>
      <c r="BG134" s="27">
        <f t="shared" si="309"/>
        <v>-4.9979033554213643</v>
      </c>
      <c r="BH134" s="27">
        <f t="shared" si="309"/>
        <v>-6.7657950895462449</v>
      </c>
      <c r="BI134" s="27">
        <f t="shared" si="310"/>
        <v>-11.763698444967609</v>
      </c>
      <c r="BO134" t="str">
        <f t="shared" si="322"/>
        <v>53 Skilled construction and building trades</v>
      </c>
      <c r="BP134" s="27">
        <f t="shared" si="311"/>
        <v>1.9613680008812935</v>
      </c>
      <c r="BQ134" s="27">
        <f t="shared" si="311"/>
        <v>-13.54057609528807</v>
      </c>
      <c r="BR134" s="27">
        <f t="shared" si="311"/>
        <v>7.1995524650104308</v>
      </c>
      <c r="BS134" s="27">
        <f t="shared" si="311"/>
        <v>3.6963877232787752</v>
      </c>
      <c r="BT134" s="27">
        <f t="shared" si="312"/>
        <v>10.895940188289206</v>
      </c>
      <c r="BZ134" t="str">
        <f t="shared" si="323"/>
        <v>53 Skilled construction and building trades</v>
      </c>
      <c r="CA134" s="68">
        <f t="shared" si="313"/>
        <v>-3.0010086379206342</v>
      </c>
      <c r="CB134" s="68">
        <f t="shared" si="313"/>
        <v>-5.5339029129355524</v>
      </c>
      <c r="CC134" s="68">
        <f t="shared" si="313"/>
        <v>3.6949982304637707</v>
      </c>
      <c r="CD134" s="68">
        <f t="shared" si="313"/>
        <v>3.8013152613454615</v>
      </c>
      <c r="CE134" s="68">
        <f t="shared" si="314"/>
        <v>7.4963134918092322</v>
      </c>
      <c r="CK134" t="str">
        <f t="shared" si="324"/>
        <v>53 Skilled construction and building trades</v>
      </c>
      <c r="CL134" s="68">
        <f t="shared" si="315"/>
        <v>-5.7278673516929235</v>
      </c>
      <c r="CM134" s="68">
        <f t="shared" si="315"/>
        <v>-6.4813673580581188</v>
      </c>
      <c r="CN134" s="68">
        <f t="shared" si="315"/>
        <v>-1.6539870271732591</v>
      </c>
      <c r="CO134" s="68">
        <f t="shared" si="315"/>
        <v>-4.5055587359662308</v>
      </c>
      <c r="CP134" s="68">
        <f t="shared" si="316"/>
        <v>-6.1595457631394899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0.12399747456232357</v>
      </c>
      <c r="C135" s="27">
        <f t="shared" si="299"/>
        <v>5.6109741472101349E-2</v>
      </c>
      <c r="D135" s="27">
        <f t="shared" si="299"/>
        <v>0.3720672783024741</v>
      </c>
      <c r="E135" s="27">
        <f t="shared" si="299"/>
        <v>0.74455751356856581</v>
      </c>
      <c r="F135" s="27">
        <f t="shared" si="300"/>
        <v>1.1166247918710399</v>
      </c>
      <c r="L135" t="str">
        <f t="shared" si="317"/>
        <v>54 Textiles, printing and other skilled trades</v>
      </c>
      <c r="M135" s="27">
        <f t="shared" si="301"/>
        <v>1.4286627460239325</v>
      </c>
      <c r="N135" s="27">
        <f t="shared" si="301"/>
        <v>0.59494999078072475</v>
      </c>
      <c r="O135" s="27">
        <f t="shared" si="301"/>
        <v>5.2125905398590842</v>
      </c>
      <c r="P135" s="27">
        <f t="shared" si="301"/>
        <v>14.851276638745427</v>
      </c>
      <c r="Q135" s="27">
        <f t="shared" si="302"/>
        <v>20.063867178604511</v>
      </c>
      <c r="W135" t="str">
        <f t="shared" si="318"/>
        <v>54 Textiles, printing and other skilled trades</v>
      </c>
      <c r="X135" s="27">
        <f t="shared" si="303"/>
        <v>1.1922688859483568</v>
      </c>
      <c r="Y135" s="27">
        <f t="shared" si="303"/>
        <v>-0.66709200472196706</v>
      </c>
      <c r="Z135" s="27">
        <f t="shared" si="303"/>
        <v>4.504291930598546</v>
      </c>
      <c r="AA135" s="27">
        <f t="shared" si="303"/>
        <v>6.4167345616219045</v>
      </c>
      <c r="AB135" s="27">
        <f t="shared" si="304"/>
        <v>10.921026492220451</v>
      </c>
      <c r="AH135" t="str">
        <f t="shared" si="319"/>
        <v>54 Textiles, printing and other skilled trades</v>
      </c>
      <c r="AI135" s="27">
        <f t="shared" si="305"/>
        <v>0.3795319867939817</v>
      </c>
      <c r="AJ135" s="27">
        <f t="shared" si="305"/>
        <v>-6.902640296289686E-2</v>
      </c>
      <c r="AK135" s="27">
        <f t="shared" si="305"/>
        <v>0.40837931238261582</v>
      </c>
      <c r="AL135" s="27">
        <f t="shared" si="305"/>
        <v>0.90078472078254279</v>
      </c>
      <c r="AM135" s="27">
        <f t="shared" si="306"/>
        <v>1.3091640331651586</v>
      </c>
      <c r="AS135" t="str">
        <f t="shared" si="320"/>
        <v>54 Textiles, printing and other skilled trades</v>
      </c>
      <c r="AT135" s="27">
        <f t="shared" si="307"/>
        <v>0.11805747490873664</v>
      </c>
      <c r="AU135" s="27">
        <f t="shared" si="307"/>
        <v>1.4880140087920601E-2</v>
      </c>
      <c r="AV135" s="27">
        <f t="shared" si="307"/>
        <v>1.1850626735143788</v>
      </c>
      <c r="AW135" s="27">
        <f t="shared" si="307"/>
        <v>1.9767157088354184</v>
      </c>
      <c r="AX135" s="27">
        <f t="shared" si="308"/>
        <v>3.1617783823497971</v>
      </c>
      <c r="BD135" t="str">
        <f t="shared" si="321"/>
        <v>54 Textiles, printing and other skilled trades</v>
      </c>
      <c r="BE135" s="27">
        <f t="shared" si="309"/>
        <v>-0.55505462035249664</v>
      </c>
      <c r="BF135" s="27">
        <f t="shared" si="309"/>
        <v>-1.243206320327392</v>
      </c>
      <c r="BG135" s="27">
        <f t="shared" si="309"/>
        <v>1.4049916915761038</v>
      </c>
      <c r="BH135" s="27">
        <f t="shared" si="309"/>
        <v>-1.9868674132453386</v>
      </c>
      <c r="BI135" s="27">
        <f t="shared" si="310"/>
        <v>-0.58187572166923474</v>
      </c>
      <c r="BO135" t="str">
        <f t="shared" si="322"/>
        <v>54 Textiles, printing and other skilled trades</v>
      </c>
      <c r="BP135" s="27">
        <f t="shared" si="311"/>
        <v>-1.0984096359587951</v>
      </c>
      <c r="BQ135" s="27">
        <f t="shared" si="311"/>
        <v>-5.4890384473522431</v>
      </c>
      <c r="BR135" s="27">
        <f t="shared" si="311"/>
        <v>-4.1491956207758616</v>
      </c>
      <c r="BS135" s="27">
        <f t="shared" si="311"/>
        <v>-4.151485530408074</v>
      </c>
      <c r="BT135" s="27">
        <f t="shared" si="312"/>
        <v>-8.3006811511839356</v>
      </c>
      <c r="BZ135" t="str">
        <f t="shared" si="323"/>
        <v>54 Textiles, printing and other skilled trades</v>
      </c>
      <c r="CA135" s="68">
        <f t="shared" si="313"/>
        <v>0.31072121869851799</v>
      </c>
      <c r="CB135" s="68">
        <f t="shared" si="313"/>
        <v>-4.3669197719791164</v>
      </c>
      <c r="CC135" s="68">
        <f t="shared" si="313"/>
        <v>3.2176589373990261</v>
      </c>
      <c r="CD135" s="68">
        <f t="shared" si="313"/>
        <v>-5.4559743337646189</v>
      </c>
      <c r="CE135" s="68">
        <f t="shared" si="314"/>
        <v>-2.2383153963655928</v>
      </c>
      <c r="CK135" t="str">
        <f t="shared" si="324"/>
        <v>54 Textiles, printing and other skilled trades</v>
      </c>
      <c r="CL135" s="68">
        <f t="shared" si="315"/>
        <v>-1.9370461411997741</v>
      </c>
      <c r="CM135" s="68">
        <f t="shared" si="315"/>
        <v>-4.9878689911738361</v>
      </c>
      <c r="CN135" s="68">
        <f t="shared" si="315"/>
        <v>-2.3224959803541738</v>
      </c>
      <c r="CO135" s="68">
        <f t="shared" si="315"/>
        <v>-2.9936135228648539</v>
      </c>
      <c r="CP135" s="68">
        <f t="shared" si="316"/>
        <v>-5.3161095032190282</v>
      </c>
    </row>
    <row r="136" spans="1:94" x14ac:dyDescent="0.2">
      <c r="A136" t="str">
        <f t="shared" si="298"/>
        <v>61 Caring personal service occupations</v>
      </c>
      <c r="B136" s="27">
        <f t="shared" si="299"/>
        <v>9.0804697848932969E-2</v>
      </c>
      <c r="C136" s="27">
        <f t="shared" si="299"/>
        <v>4.4000859420715077E-2</v>
      </c>
      <c r="D136" s="27">
        <f t="shared" si="299"/>
        <v>0.42558590253678252</v>
      </c>
      <c r="E136" s="27">
        <f t="shared" si="299"/>
        <v>0.93571726470736938</v>
      </c>
      <c r="F136" s="27">
        <f t="shared" si="300"/>
        <v>1.3613031672441518</v>
      </c>
      <c r="L136" t="str">
        <f t="shared" si="317"/>
        <v>61 Caring personal service occupations</v>
      </c>
      <c r="M136" s="27">
        <f t="shared" si="301"/>
        <v>6.9836629170870452</v>
      </c>
      <c r="N136" s="27">
        <f t="shared" si="301"/>
        <v>1.3834793648001522</v>
      </c>
      <c r="O136" s="27">
        <f t="shared" si="301"/>
        <v>14.144882317367603</v>
      </c>
      <c r="P136" s="27">
        <f t="shared" si="301"/>
        <v>31.711460910767777</v>
      </c>
      <c r="Q136" s="27">
        <f t="shared" si="302"/>
        <v>45.85634322813538</v>
      </c>
      <c r="W136" t="str">
        <f t="shared" si="318"/>
        <v>61 Caring personal service occupations</v>
      </c>
      <c r="X136" s="27">
        <f t="shared" si="303"/>
        <v>3.2447936733508058</v>
      </c>
      <c r="Y136" s="27">
        <f t="shared" si="303"/>
        <v>2.7449463504290108</v>
      </c>
      <c r="Z136" s="27">
        <f t="shared" si="303"/>
        <v>2.1176102925675693</v>
      </c>
      <c r="AA136" s="27">
        <f t="shared" si="303"/>
        <v>3.3329627599317888</v>
      </c>
      <c r="AB136" s="27">
        <f t="shared" si="304"/>
        <v>5.4505730524993581</v>
      </c>
      <c r="AH136" t="str">
        <f t="shared" si="319"/>
        <v>61 Caring personal service occupations</v>
      </c>
      <c r="AI136" s="27">
        <f t="shared" si="305"/>
        <v>-0.54825569152687592</v>
      </c>
      <c r="AJ136" s="27">
        <f t="shared" si="305"/>
        <v>1.852806915835032</v>
      </c>
      <c r="AK136" s="27">
        <f t="shared" si="305"/>
        <v>-3.0820051004330224</v>
      </c>
      <c r="AL136" s="27">
        <f t="shared" si="305"/>
        <v>-2.3995915376886927</v>
      </c>
      <c r="AM136" s="27">
        <f t="shared" si="306"/>
        <v>-5.4815966381217152</v>
      </c>
      <c r="AS136" t="str">
        <f t="shared" si="320"/>
        <v>61 Caring personal service occupations</v>
      </c>
      <c r="AT136" s="27">
        <f t="shared" si="307"/>
        <v>1.591386301385679</v>
      </c>
      <c r="AU136" s="27">
        <f t="shared" si="307"/>
        <v>1.1606919449265511</v>
      </c>
      <c r="AV136" s="27">
        <f t="shared" si="307"/>
        <v>-1.1490200200353442</v>
      </c>
      <c r="AW136" s="27">
        <f t="shared" si="307"/>
        <v>-0.28405901111820242</v>
      </c>
      <c r="AX136" s="27">
        <f t="shared" si="308"/>
        <v>-1.4330790311535466</v>
      </c>
      <c r="BD136" t="str">
        <f t="shared" si="321"/>
        <v>61 Caring personal service occupations</v>
      </c>
      <c r="BE136" s="27">
        <f t="shared" si="309"/>
        <v>7.8104759254899676</v>
      </c>
      <c r="BF136" s="27">
        <f t="shared" si="309"/>
        <v>-8.5549608235398438</v>
      </c>
      <c r="BG136" s="27">
        <f t="shared" si="309"/>
        <v>3.8483619095841561</v>
      </c>
      <c r="BH136" s="27">
        <f t="shared" si="309"/>
        <v>-3.6406701190502702</v>
      </c>
      <c r="BI136" s="27">
        <f t="shared" si="310"/>
        <v>0.20769179053388598</v>
      </c>
      <c r="BO136" t="str">
        <f t="shared" si="322"/>
        <v>61 Caring personal service occupations</v>
      </c>
      <c r="BP136" s="27">
        <f t="shared" si="311"/>
        <v>0.93745245260243593</v>
      </c>
      <c r="BQ136" s="27">
        <f t="shared" si="311"/>
        <v>-9.352151280075887</v>
      </c>
      <c r="BR136" s="27">
        <f t="shared" si="311"/>
        <v>-0.70538120722698494</v>
      </c>
      <c r="BS136" s="27">
        <f t="shared" si="311"/>
        <v>-14.957442375651812</v>
      </c>
      <c r="BT136" s="27">
        <f t="shared" si="312"/>
        <v>-15.662823582878797</v>
      </c>
      <c r="BZ136" t="str">
        <f t="shared" si="323"/>
        <v>61 Caring personal service occupations</v>
      </c>
      <c r="CA136" s="68">
        <f t="shared" si="313"/>
        <v>-7.5388947169095601</v>
      </c>
      <c r="CB136" s="68">
        <f t="shared" si="313"/>
        <v>-1.5571573731224024</v>
      </c>
      <c r="CC136" s="68">
        <f t="shared" si="313"/>
        <v>-1.6049562470778831</v>
      </c>
      <c r="CD136" s="68">
        <f t="shared" si="313"/>
        <v>-0.59715708525784983</v>
      </c>
      <c r="CE136" s="68">
        <f t="shared" si="314"/>
        <v>-2.2021133323357329</v>
      </c>
      <c r="CK136" t="str">
        <f t="shared" si="324"/>
        <v>61 Caring personal service occupations</v>
      </c>
      <c r="CL136" s="68">
        <f t="shared" si="315"/>
        <v>-0.7300152305430645</v>
      </c>
      <c r="CM136" s="68">
        <f t="shared" si="315"/>
        <v>-1.3694133402903703</v>
      </c>
      <c r="CN136" s="68">
        <f t="shared" si="315"/>
        <v>-8.4241111062687501E-2</v>
      </c>
      <c r="CO136" s="68">
        <f t="shared" si="315"/>
        <v>-1.1689814178189089</v>
      </c>
      <c r="CP136" s="68">
        <f t="shared" si="316"/>
        <v>-1.2532225288815964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4.3793252440430669E-2</v>
      </c>
      <c r="C137" s="27">
        <f t="shared" si="299"/>
        <v>4.6420749457598331E-2</v>
      </c>
      <c r="D137" s="27">
        <f t="shared" si="299"/>
        <v>0.1058720325317774</v>
      </c>
      <c r="E137" s="27">
        <f t="shared" si="299"/>
        <v>0.33479623444261675</v>
      </c>
      <c r="F137" s="27">
        <f t="shared" si="300"/>
        <v>0.44066826697439415</v>
      </c>
      <c r="L137" t="str">
        <f t="shared" si="317"/>
        <v>62 Leisure, travel and related personal service occupations</v>
      </c>
      <c r="M137" s="27">
        <f t="shared" si="301"/>
        <v>1.2266533070045469</v>
      </c>
      <c r="N137" s="27">
        <f t="shared" si="301"/>
        <v>-0.15582294216238068</v>
      </c>
      <c r="O137" s="27">
        <f t="shared" si="301"/>
        <v>1.637490898518017</v>
      </c>
      <c r="P137" s="27">
        <f t="shared" si="301"/>
        <v>5.5843779162739677</v>
      </c>
      <c r="Q137" s="27">
        <f t="shared" si="302"/>
        <v>7.2218688147919847</v>
      </c>
      <c r="W137" t="str">
        <f t="shared" si="318"/>
        <v>62 Leisure, travel and related personal service occupations</v>
      </c>
      <c r="X137" s="27">
        <f t="shared" si="303"/>
        <v>1.8947473595636719</v>
      </c>
      <c r="Y137" s="27">
        <f t="shared" si="303"/>
        <v>-0.78534829571289322</v>
      </c>
      <c r="Z137" s="27">
        <f t="shared" si="303"/>
        <v>1.6393673193693417</v>
      </c>
      <c r="AA137" s="27">
        <f t="shared" si="303"/>
        <v>5.098223127946671</v>
      </c>
      <c r="AB137" s="27">
        <f t="shared" si="304"/>
        <v>6.7375904473160126</v>
      </c>
      <c r="AH137" t="str">
        <f t="shared" si="319"/>
        <v>62 Leisure, travel and related personal service occupations</v>
      </c>
      <c r="AI137" s="27">
        <f t="shared" si="305"/>
        <v>1.8234035786916909</v>
      </c>
      <c r="AJ137" s="27">
        <f t="shared" si="305"/>
        <v>0.37463634348163666</v>
      </c>
      <c r="AK137" s="27">
        <f t="shared" si="305"/>
        <v>0.51888324170694666</v>
      </c>
      <c r="AL137" s="27">
        <f t="shared" si="305"/>
        <v>3.0320959099503639</v>
      </c>
      <c r="AM137" s="27">
        <f t="shared" si="306"/>
        <v>3.5509791516573106</v>
      </c>
      <c r="AS137" t="str">
        <f t="shared" si="320"/>
        <v>62 Leisure, travel and related personal service occupations</v>
      </c>
      <c r="AT137" s="27">
        <f t="shared" si="307"/>
        <v>2.059705840152791</v>
      </c>
      <c r="AU137" s="27">
        <f t="shared" si="307"/>
        <v>1.2177365707845436</v>
      </c>
      <c r="AV137" s="27">
        <f t="shared" si="307"/>
        <v>0.54789917646440323</v>
      </c>
      <c r="AW137" s="27">
        <f t="shared" si="307"/>
        <v>4.741657297874756</v>
      </c>
      <c r="AX137" s="27">
        <f t="shared" si="308"/>
        <v>5.2895564743391592</v>
      </c>
      <c r="BD137" t="str">
        <f t="shared" si="321"/>
        <v>62 Leisure, travel and related personal service occupations</v>
      </c>
      <c r="BE137" s="27">
        <f t="shared" si="309"/>
        <v>1.0256096746757493</v>
      </c>
      <c r="BF137" s="27">
        <f t="shared" si="309"/>
        <v>-3.0227891606389612</v>
      </c>
      <c r="BG137" s="27">
        <f t="shared" si="309"/>
        <v>-1.0927356497082847</v>
      </c>
      <c r="BH137" s="27">
        <f t="shared" si="309"/>
        <v>-3.3063286984496774</v>
      </c>
      <c r="BI137" s="27">
        <f t="shared" si="310"/>
        <v>-4.3990643481579621</v>
      </c>
      <c r="BO137" t="str">
        <f t="shared" si="322"/>
        <v>62 Leisure, travel and related personal service occupations</v>
      </c>
      <c r="BP137" s="27">
        <f t="shared" si="311"/>
        <v>1.6537648201201165</v>
      </c>
      <c r="BQ137" s="27">
        <f t="shared" si="311"/>
        <v>-4.2079273035782663</v>
      </c>
      <c r="BR137" s="27">
        <f t="shared" si="311"/>
        <v>-1.9745484681446541</v>
      </c>
      <c r="BS137" s="27">
        <f t="shared" si="311"/>
        <v>-5.1886750457997657</v>
      </c>
      <c r="BT137" s="27">
        <f t="shared" si="312"/>
        <v>-7.1632235139444198</v>
      </c>
      <c r="BZ137" t="str">
        <f t="shared" si="323"/>
        <v>62 Leisure, travel and related personal service occupations</v>
      </c>
      <c r="CA137" s="68">
        <f t="shared" si="313"/>
        <v>0.57303765969618325</v>
      </c>
      <c r="CB137" s="68">
        <f t="shared" si="313"/>
        <v>-1.273911328791252</v>
      </c>
      <c r="CC137" s="68">
        <f t="shared" si="313"/>
        <v>-1.2142533182957465</v>
      </c>
      <c r="CD137" s="68">
        <f t="shared" si="313"/>
        <v>-2.1003421673890514</v>
      </c>
      <c r="CE137" s="68">
        <f t="shared" si="314"/>
        <v>-3.3145954856847979</v>
      </c>
      <c r="CK137" t="str">
        <f t="shared" si="324"/>
        <v>62 Leisure, travel and related personal service occupations</v>
      </c>
      <c r="CL137" s="68">
        <f t="shared" si="315"/>
        <v>-0.5181752563790587</v>
      </c>
      <c r="CM137" s="68">
        <f t="shared" si="315"/>
        <v>-2.2838159545626819</v>
      </c>
      <c r="CN137" s="68">
        <f t="shared" si="315"/>
        <v>-1.4654539365407473</v>
      </c>
      <c r="CO137" s="68">
        <f t="shared" si="315"/>
        <v>-1.7445499206100261</v>
      </c>
      <c r="CP137" s="68">
        <f t="shared" si="316"/>
        <v>-3.2100038571507734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-4.9931848262583373E-4</v>
      </c>
      <c r="C138" s="27">
        <f t="shared" si="299"/>
        <v>6.5534293510147307E-3</v>
      </c>
      <c r="D138" s="27">
        <f t="shared" si="299"/>
        <v>4.4818325175160489E-3</v>
      </c>
      <c r="E138" s="27">
        <f t="shared" si="299"/>
        <v>2.7121778501834157E-2</v>
      </c>
      <c r="F138" s="27">
        <f t="shared" si="300"/>
        <v>3.1603611019350206E-2</v>
      </c>
      <c r="L138" t="str">
        <f t="shared" si="317"/>
        <v>63 Community and civil enforcement occupations</v>
      </c>
      <c r="M138" s="27">
        <f t="shared" si="301"/>
        <v>3.0083448643608623E-2</v>
      </c>
      <c r="N138" s="27">
        <f t="shared" si="301"/>
        <v>0.19439246604478422</v>
      </c>
      <c r="O138" s="27">
        <f t="shared" si="301"/>
        <v>1.6963148353148605E-2</v>
      </c>
      <c r="P138" s="27">
        <f t="shared" si="301"/>
        <v>0.59845177175789299</v>
      </c>
      <c r="Q138" s="27">
        <f t="shared" si="302"/>
        <v>0.6154149201110416</v>
      </c>
      <c r="W138" t="str">
        <f t="shared" si="318"/>
        <v>63 Community and civil enforcement occupations</v>
      </c>
      <c r="X138" s="27">
        <f t="shared" si="303"/>
        <v>7.5401016580415092E-2</v>
      </c>
      <c r="Y138" s="27">
        <f t="shared" si="303"/>
        <v>0.19578794511934472</v>
      </c>
      <c r="Z138" s="27">
        <f t="shared" si="303"/>
        <v>-5.9739390668810399E-2</v>
      </c>
      <c r="AA138" s="27">
        <f t="shared" si="303"/>
        <v>0.16332989852609514</v>
      </c>
      <c r="AB138" s="27">
        <f t="shared" si="304"/>
        <v>0.10359050785728474</v>
      </c>
      <c r="AH138" t="str">
        <f t="shared" si="319"/>
        <v>63 Community and civil enforcement occupations</v>
      </c>
      <c r="AI138" s="27">
        <f t="shared" si="305"/>
        <v>-1.2209051375052904E-2</v>
      </c>
      <c r="AJ138" s="27">
        <f t="shared" si="305"/>
        <v>0.132694060326011</v>
      </c>
      <c r="AK138" s="27">
        <f t="shared" si="305"/>
        <v>-0.1270159385343953</v>
      </c>
      <c r="AL138" s="27">
        <f t="shared" si="305"/>
        <v>3.3185003324239126E-2</v>
      </c>
      <c r="AM138" s="27">
        <f t="shared" si="306"/>
        <v>-9.3830935210156174E-2</v>
      </c>
      <c r="AS138" t="str">
        <f t="shared" si="320"/>
        <v>63 Community and civil enforcement occupations</v>
      </c>
      <c r="AT138" s="27">
        <f t="shared" si="307"/>
        <v>-4.7111155839180463E-2</v>
      </c>
      <c r="AU138" s="27">
        <f t="shared" si="307"/>
        <v>9.2146843628967579E-2</v>
      </c>
      <c r="AV138" s="27">
        <f t="shared" si="307"/>
        <v>-0.13895216067503274</v>
      </c>
      <c r="AW138" s="27">
        <f t="shared" si="307"/>
        <v>-1.9861547026855775E-2</v>
      </c>
      <c r="AX138" s="27">
        <f t="shared" si="308"/>
        <v>-0.15881370770188852</v>
      </c>
      <c r="BD138" t="str">
        <f t="shared" si="321"/>
        <v>63 Community and civil enforcement occupations</v>
      </c>
      <c r="BE138" s="27">
        <f t="shared" si="309"/>
        <v>-0.2806712125128874</v>
      </c>
      <c r="BF138" s="27">
        <f t="shared" si="309"/>
        <v>0.29664697187203481</v>
      </c>
      <c r="BG138" s="27">
        <f t="shared" si="309"/>
        <v>-0.38217647573254693</v>
      </c>
      <c r="BH138" s="27">
        <f t="shared" si="309"/>
        <v>-0.11815234618711706</v>
      </c>
      <c r="BI138" s="27">
        <f t="shared" si="310"/>
        <v>-0.50032882191966399</v>
      </c>
      <c r="BO138" t="str">
        <f t="shared" si="322"/>
        <v>63 Community and civil enforcement occupations</v>
      </c>
      <c r="BP138" s="27">
        <f t="shared" si="311"/>
        <v>-7.1616910598051309E-2</v>
      </c>
      <c r="BQ138" s="27">
        <f t="shared" si="311"/>
        <v>9.0071451213810327E-2</v>
      </c>
      <c r="BR138" s="27">
        <f t="shared" si="311"/>
        <v>-0.37062120636160456</v>
      </c>
      <c r="BS138" s="27">
        <f t="shared" si="311"/>
        <v>-0.17856346006856605</v>
      </c>
      <c r="BT138" s="27">
        <f t="shared" si="312"/>
        <v>-0.54918466643017061</v>
      </c>
      <c r="BZ138" t="str">
        <f t="shared" si="323"/>
        <v>63 Community and civil enforcement occupations</v>
      </c>
      <c r="CA138" s="68">
        <f t="shared" si="313"/>
        <v>-0.10997957490216514</v>
      </c>
      <c r="CB138" s="68">
        <f t="shared" si="313"/>
        <v>0.20602985453223444</v>
      </c>
      <c r="CC138" s="68">
        <f t="shared" si="313"/>
        <v>-0.26757278033933252</v>
      </c>
      <c r="CD138" s="68">
        <f t="shared" si="313"/>
        <v>-0.10205611460667019</v>
      </c>
      <c r="CE138" s="68">
        <f t="shared" si="314"/>
        <v>-0.36962889494600271</v>
      </c>
      <c r="CK138" t="str">
        <f t="shared" si="324"/>
        <v>63 Community and civil enforcement occupations</v>
      </c>
      <c r="CL138" s="68">
        <f t="shared" si="315"/>
        <v>-0.15892442934538864</v>
      </c>
      <c r="CM138" s="68">
        <f t="shared" si="315"/>
        <v>-5.4885199653578742E-3</v>
      </c>
      <c r="CN138" s="68">
        <f t="shared" si="315"/>
        <v>-0.16488884789068675</v>
      </c>
      <c r="CO138" s="68">
        <f t="shared" si="315"/>
        <v>-5.8649046556552724E-2</v>
      </c>
      <c r="CP138" s="68">
        <f t="shared" si="316"/>
        <v>-0.22353789444723948</v>
      </c>
    </row>
    <row r="139" spans="1:94" x14ac:dyDescent="0.2">
      <c r="A139" t="str">
        <f t="shared" si="298"/>
        <v>71 Sales occupations</v>
      </c>
      <c r="B139" s="27">
        <f t="shared" si="299"/>
        <v>0.24909795907915155</v>
      </c>
      <c r="C139" s="27">
        <f t="shared" si="299"/>
        <v>-6.0025803158870739E-2</v>
      </c>
      <c r="D139" s="27">
        <f t="shared" si="299"/>
        <v>0.67052593007653583</v>
      </c>
      <c r="E139" s="27">
        <f t="shared" si="299"/>
        <v>1.6870690447708965</v>
      </c>
      <c r="F139" s="27">
        <f t="shared" si="300"/>
        <v>2.3575949748474323</v>
      </c>
      <c r="L139" t="str">
        <f t="shared" si="317"/>
        <v>71 Sales occupations</v>
      </c>
      <c r="M139" s="27">
        <f t="shared" si="301"/>
        <v>3.989379657685074</v>
      </c>
      <c r="N139" s="27">
        <f t="shared" si="301"/>
        <v>2.5089791553815139</v>
      </c>
      <c r="O139" s="27">
        <f t="shared" si="301"/>
        <v>13.07514487013308</v>
      </c>
      <c r="P139" s="27">
        <f t="shared" si="301"/>
        <v>38.513151246191136</v>
      </c>
      <c r="Q139" s="27">
        <f t="shared" si="302"/>
        <v>51.588296116324216</v>
      </c>
      <c r="W139" t="str">
        <f t="shared" si="318"/>
        <v>71 Sales occupations</v>
      </c>
      <c r="X139" s="27">
        <f t="shared" si="303"/>
        <v>-1.1772278941158376</v>
      </c>
      <c r="Y139" s="27">
        <f t="shared" si="303"/>
        <v>4.2508895773102964</v>
      </c>
      <c r="Z139" s="27">
        <f t="shared" si="303"/>
        <v>3.5988992593824349</v>
      </c>
      <c r="AA139" s="27">
        <f t="shared" si="303"/>
        <v>7.6892662771731963</v>
      </c>
      <c r="AB139" s="27">
        <f t="shared" si="304"/>
        <v>11.288165536555631</v>
      </c>
      <c r="AH139" t="str">
        <f t="shared" si="319"/>
        <v>71 Sales occupations</v>
      </c>
      <c r="AI139" s="27">
        <f t="shared" si="305"/>
        <v>-0.90324009906154501</v>
      </c>
      <c r="AJ139" s="27">
        <f t="shared" si="305"/>
        <v>1.8074041804237488</v>
      </c>
      <c r="AK139" s="27">
        <f t="shared" si="305"/>
        <v>-8.6053502279415994E-2</v>
      </c>
      <c r="AL139" s="27">
        <f t="shared" si="305"/>
        <v>1.7324301761098972</v>
      </c>
      <c r="AM139" s="27">
        <f t="shared" si="306"/>
        <v>1.6463766738304813</v>
      </c>
      <c r="AS139" t="str">
        <f t="shared" si="320"/>
        <v>71 Sales occupations</v>
      </c>
      <c r="AT139" s="27">
        <f t="shared" si="307"/>
        <v>-1.6564196395581288</v>
      </c>
      <c r="AU139" s="27">
        <f t="shared" si="307"/>
        <v>0.85453921570681501</v>
      </c>
      <c r="AV139" s="27">
        <f t="shared" si="307"/>
        <v>-0.21185260942594297</v>
      </c>
      <c r="AW139" s="27">
        <f t="shared" si="307"/>
        <v>1.4386089012070471</v>
      </c>
      <c r="AX139" s="27">
        <f t="shared" si="308"/>
        <v>1.2267562917811041</v>
      </c>
      <c r="BD139" t="str">
        <f t="shared" si="321"/>
        <v>71 Sales occupations</v>
      </c>
      <c r="BE139" s="27">
        <f t="shared" si="309"/>
        <v>-8.8465004788116985</v>
      </c>
      <c r="BF139" s="27">
        <f t="shared" si="309"/>
        <v>1.9180560980366508</v>
      </c>
      <c r="BG139" s="27">
        <f t="shared" si="309"/>
        <v>-5.2429174465189519</v>
      </c>
      <c r="BH139" s="27">
        <f t="shared" si="309"/>
        <v>-11.601227630114799</v>
      </c>
      <c r="BI139" s="27">
        <f t="shared" si="310"/>
        <v>-16.844145076633751</v>
      </c>
      <c r="BO139" t="str">
        <f t="shared" si="322"/>
        <v>71 Sales occupations</v>
      </c>
      <c r="BP139" s="27">
        <f t="shared" si="311"/>
        <v>-8.5024445400514423</v>
      </c>
      <c r="BQ139" s="27">
        <f t="shared" si="311"/>
        <v>-8.4817674650328954</v>
      </c>
      <c r="BR139" s="27">
        <f t="shared" si="311"/>
        <v>-4.6771596202444314</v>
      </c>
      <c r="BS139" s="27">
        <f t="shared" si="311"/>
        <v>-12.561932986723761</v>
      </c>
      <c r="BT139" s="27">
        <f t="shared" si="312"/>
        <v>-17.239092606968192</v>
      </c>
      <c r="BZ139" t="str">
        <f t="shared" si="323"/>
        <v>71 Sales occupations</v>
      </c>
      <c r="CA139" s="68">
        <f t="shared" si="313"/>
        <v>-9.105187772966076</v>
      </c>
      <c r="CB139" s="68">
        <f t="shared" si="313"/>
        <v>-1.5026055029176959</v>
      </c>
      <c r="CC139" s="68">
        <f t="shared" si="313"/>
        <v>-7.6873343379894052</v>
      </c>
      <c r="CD139" s="68">
        <f t="shared" si="313"/>
        <v>-26.585415793236706</v>
      </c>
      <c r="CE139" s="68">
        <f t="shared" si="314"/>
        <v>-34.272750131226111</v>
      </c>
      <c r="CK139" t="str">
        <f t="shared" si="324"/>
        <v>71 Sales occupations</v>
      </c>
      <c r="CL139" s="68">
        <f t="shared" si="315"/>
        <v>-7.8740824685785142</v>
      </c>
      <c r="CM139" s="68">
        <f t="shared" si="315"/>
        <v>-7.4797968868326841</v>
      </c>
      <c r="CN139" s="68">
        <f t="shared" si="315"/>
        <v>-4.1403130894018165</v>
      </c>
      <c r="CO139" s="68">
        <f t="shared" si="315"/>
        <v>-6.5395753011311095</v>
      </c>
      <c r="CP139" s="68">
        <f t="shared" si="316"/>
        <v>-10.679888390532927</v>
      </c>
    </row>
    <row r="140" spans="1:94" x14ac:dyDescent="0.2">
      <c r="A140" t="str">
        <f t="shared" si="298"/>
        <v>72 Customer service occupations</v>
      </c>
      <c r="B140" s="27">
        <f t="shared" si="299"/>
        <v>0.1199240443288398</v>
      </c>
      <c r="C140" s="27">
        <f t="shared" si="299"/>
        <v>0.11511694555364804</v>
      </c>
      <c r="D140" s="27">
        <f t="shared" si="299"/>
        <v>0.4327581548717131</v>
      </c>
      <c r="E140" s="27">
        <f t="shared" si="299"/>
        <v>0.91918446132330334</v>
      </c>
      <c r="F140" s="27">
        <f t="shared" si="300"/>
        <v>1.3519426161950165</v>
      </c>
      <c r="L140" t="str">
        <f t="shared" si="317"/>
        <v>72 Customer service occupations</v>
      </c>
      <c r="M140" s="27">
        <f t="shared" si="301"/>
        <v>1.9035041029984816</v>
      </c>
      <c r="N140" s="27">
        <f t="shared" si="301"/>
        <v>0.96627785809284283</v>
      </c>
      <c r="O140" s="27">
        <f t="shared" si="301"/>
        <v>4.4002975686245378</v>
      </c>
      <c r="P140" s="27">
        <f t="shared" si="301"/>
        <v>8.8677632460648113</v>
      </c>
      <c r="Q140" s="27">
        <f t="shared" si="302"/>
        <v>13.268060814689349</v>
      </c>
      <c r="W140" t="str">
        <f t="shared" si="318"/>
        <v>72 Customer service occupations</v>
      </c>
      <c r="X140" s="27">
        <f t="shared" si="303"/>
        <v>1.3914944069057764</v>
      </c>
      <c r="Y140" s="27">
        <f t="shared" si="303"/>
        <v>1.9556195355016364</v>
      </c>
      <c r="Z140" s="27">
        <f t="shared" si="303"/>
        <v>1.8238290546372333</v>
      </c>
      <c r="AA140" s="27">
        <f t="shared" si="303"/>
        <v>3.2411424085049632</v>
      </c>
      <c r="AB140" s="27">
        <f t="shared" si="304"/>
        <v>5.0649714631421965</v>
      </c>
      <c r="AH140" t="str">
        <f t="shared" si="319"/>
        <v>72 Customer service occupations</v>
      </c>
      <c r="AI140" s="27">
        <f t="shared" si="305"/>
        <v>0.7442160187187028</v>
      </c>
      <c r="AJ140" s="27">
        <f t="shared" si="305"/>
        <v>0.94527580273358147</v>
      </c>
      <c r="AK140" s="27">
        <f t="shared" si="305"/>
        <v>0.86051292582548911</v>
      </c>
      <c r="AL140" s="27">
        <f t="shared" si="305"/>
        <v>1.2191446111146602</v>
      </c>
      <c r="AM140" s="27">
        <f t="shared" si="306"/>
        <v>2.0796575369401493</v>
      </c>
      <c r="AS140" t="str">
        <f t="shared" si="320"/>
        <v>72 Customer service occupations</v>
      </c>
      <c r="AT140" s="27">
        <f t="shared" si="307"/>
        <v>0.57330712957651286</v>
      </c>
      <c r="AU140" s="27">
        <f t="shared" si="307"/>
        <v>0.27875115690599195</v>
      </c>
      <c r="AV140" s="27">
        <f t="shared" si="307"/>
        <v>0.97717509262394309</v>
      </c>
      <c r="AW140" s="27">
        <f t="shared" si="307"/>
        <v>0.28904961810783369</v>
      </c>
      <c r="AX140" s="27">
        <f t="shared" si="308"/>
        <v>1.2662247107317768</v>
      </c>
      <c r="BD140" t="str">
        <f t="shared" si="321"/>
        <v>72 Customer service occupations</v>
      </c>
      <c r="BE140" s="27">
        <f t="shared" si="309"/>
        <v>0.83058751689941346</v>
      </c>
      <c r="BF140" s="27">
        <f t="shared" si="309"/>
        <v>-0.43393484363842738</v>
      </c>
      <c r="BG140" s="27">
        <f t="shared" si="309"/>
        <v>3.512189557864609E-2</v>
      </c>
      <c r="BH140" s="27">
        <f t="shared" si="309"/>
        <v>-1.8517434953435163</v>
      </c>
      <c r="BI140" s="27">
        <f t="shared" si="310"/>
        <v>-1.8166215997648703</v>
      </c>
      <c r="BO140" t="str">
        <f t="shared" si="322"/>
        <v>72 Customer service occupations</v>
      </c>
      <c r="BP140" s="27">
        <f t="shared" si="311"/>
        <v>1.6110465772910132</v>
      </c>
      <c r="BQ140" s="27">
        <f t="shared" si="311"/>
        <v>-2.747700088275348</v>
      </c>
      <c r="BR140" s="27">
        <f t="shared" si="311"/>
        <v>1.4136803561879994</v>
      </c>
      <c r="BS140" s="27">
        <f t="shared" si="311"/>
        <v>-4.5752383689890124</v>
      </c>
      <c r="BT140" s="27">
        <f t="shared" si="312"/>
        <v>-3.161558012801013</v>
      </c>
      <c r="BZ140" t="str">
        <f t="shared" si="323"/>
        <v>72 Customer service occupations</v>
      </c>
      <c r="CA140" s="68">
        <f t="shared" si="313"/>
        <v>-1.0230839861540328</v>
      </c>
      <c r="CB140" s="68">
        <f t="shared" si="313"/>
        <v>-5.4734238191265661E-2</v>
      </c>
      <c r="CC140" s="68">
        <f t="shared" si="313"/>
        <v>-0.91926514069122156</v>
      </c>
      <c r="CD140" s="68">
        <f t="shared" si="313"/>
        <v>-1.6349834582482892</v>
      </c>
      <c r="CE140" s="68">
        <f t="shared" si="314"/>
        <v>-2.5542485989395107</v>
      </c>
      <c r="CK140" t="str">
        <f t="shared" si="324"/>
        <v>72 Customer service occupations</v>
      </c>
      <c r="CL140" s="68">
        <f t="shared" si="315"/>
        <v>0.15987890745726308</v>
      </c>
      <c r="CM140" s="68">
        <f t="shared" si="315"/>
        <v>-0.95007486456591428</v>
      </c>
      <c r="CN140" s="68">
        <f t="shared" si="315"/>
        <v>0.48304097605633611</v>
      </c>
      <c r="CO140" s="68">
        <f t="shared" si="315"/>
        <v>-0.52843189280262015</v>
      </c>
      <c r="CP140" s="68">
        <f t="shared" si="316"/>
        <v>-4.5390916746284038E-2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3.5920538027152032E-2</v>
      </c>
      <c r="C141" s="27">
        <f t="shared" si="299"/>
        <v>2.2217675778247375E-2</v>
      </c>
      <c r="D141" s="27">
        <f t="shared" si="299"/>
        <v>0.20332785840551984</v>
      </c>
      <c r="E141" s="27">
        <f t="shared" si="299"/>
        <v>0.52776811459004658</v>
      </c>
      <c r="F141" s="27">
        <f t="shared" si="300"/>
        <v>0.73109597299556639</v>
      </c>
      <c r="L141" t="str">
        <f t="shared" si="317"/>
        <v>81 Process, plant and machine operatives</v>
      </c>
      <c r="M141" s="27">
        <f t="shared" si="301"/>
        <v>0.4787134660318344</v>
      </c>
      <c r="N141" s="27">
        <f t="shared" si="301"/>
        <v>0.18865715435743202</v>
      </c>
      <c r="O141" s="27">
        <f t="shared" si="301"/>
        <v>1.4241038060067448</v>
      </c>
      <c r="P141" s="27">
        <f t="shared" si="301"/>
        <v>3.7799781808173356</v>
      </c>
      <c r="Q141" s="27">
        <f t="shared" si="302"/>
        <v>5.2040819868240806</v>
      </c>
      <c r="W141" t="str">
        <f t="shared" si="318"/>
        <v>81 Process, plant and machine operatives</v>
      </c>
      <c r="X141" s="27">
        <f t="shared" si="303"/>
        <v>-0.24542851188447523</v>
      </c>
      <c r="Y141" s="27">
        <f t="shared" si="303"/>
        <v>0.11648664269630826</v>
      </c>
      <c r="Z141" s="27">
        <f t="shared" si="303"/>
        <v>1.0680825167299148</v>
      </c>
      <c r="AA141" s="27">
        <f t="shared" si="303"/>
        <v>2.1325701128227927</v>
      </c>
      <c r="AB141" s="27">
        <f t="shared" si="304"/>
        <v>3.2006526295527076</v>
      </c>
      <c r="AH141" t="str">
        <f t="shared" si="319"/>
        <v>81 Process, plant and machine operatives</v>
      </c>
      <c r="AI141" s="27">
        <f t="shared" si="305"/>
        <v>-6.593584514429085E-2</v>
      </c>
      <c r="AJ141" s="27">
        <f t="shared" si="305"/>
        <v>0.15017026712949522</v>
      </c>
      <c r="AK141" s="27">
        <f t="shared" si="305"/>
        <v>0.41680040476375413</v>
      </c>
      <c r="AL141" s="27">
        <f t="shared" si="305"/>
        <v>0.96790899887363446</v>
      </c>
      <c r="AM141" s="27">
        <f t="shared" si="306"/>
        <v>1.3847094036373886</v>
      </c>
      <c r="AS141" t="str">
        <f t="shared" si="320"/>
        <v>81 Process, plant and machine operatives</v>
      </c>
      <c r="AT141" s="27">
        <f t="shared" si="307"/>
        <v>4.2944964393723417E-2</v>
      </c>
      <c r="AU141" s="27">
        <f t="shared" si="307"/>
        <v>0.26836202268612563</v>
      </c>
      <c r="AV141" s="27">
        <f t="shared" si="307"/>
        <v>0.6899514479093245</v>
      </c>
      <c r="AW141" s="27">
        <f t="shared" si="307"/>
        <v>0.89969871997945949</v>
      </c>
      <c r="AX141" s="27">
        <f t="shared" si="308"/>
        <v>1.589650167888784</v>
      </c>
      <c r="BD141" t="str">
        <f t="shared" si="321"/>
        <v>81 Process, plant and machine operatives</v>
      </c>
      <c r="BE141" s="27">
        <f t="shared" si="309"/>
        <v>-0.56006434293882812</v>
      </c>
      <c r="BF141" s="27">
        <f t="shared" si="309"/>
        <v>0.55220238421178358</v>
      </c>
      <c r="BG141" s="27">
        <f t="shared" si="309"/>
        <v>-0.29240013905438378</v>
      </c>
      <c r="BH141" s="27">
        <f t="shared" si="309"/>
        <v>-0.70639308266177103</v>
      </c>
      <c r="BI141" s="27">
        <f t="shared" si="310"/>
        <v>-0.99879322171615481</v>
      </c>
      <c r="BO141" t="str">
        <f t="shared" si="322"/>
        <v>81 Process, plant and machine operatives</v>
      </c>
      <c r="BP141" s="27">
        <f t="shared" si="311"/>
        <v>0.87006732067549919</v>
      </c>
      <c r="BQ141" s="27">
        <f t="shared" si="311"/>
        <v>-1.7157679804542365</v>
      </c>
      <c r="BR141" s="27">
        <f t="shared" si="311"/>
        <v>0.84517296339788661</v>
      </c>
      <c r="BS141" s="27">
        <f t="shared" si="311"/>
        <v>-1.4262768347068011</v>
      </c>
      <c r="BT141" s="27">
        <f t="shared" si="312"/>
        <v>-0.5811038713089145</v>
      </c>
      <c r="BZ141" t="str">
        <f t="shared" si="323"/>
        <v>81 Process, plant and machine operatives</v>
      </c>
      <c r="CA141" s="68">
        <f t="shared" si="313"/>
        <v>-0.67482701918760846</v>
      </c>
      <c r="CB141" s="68">
        <f t="shared" si="313"/>
        <v>-0.89712094530149855</v>
      </c>
      <c r="CC141" s="68">
        <f t="shared" si="313"/>
        <v>-0.27515183349650485</v>
      </c>
      <c r="CD141" s="68">
        <f t="shared" si="313"/>
        <v>-3.1207627245725398</v>
      </c>
      <c r="CE141" s="68">
        <f t="shared" si="314"/>
        <v>-3.3959145580690446</v>
      </c>
      <c r="CK141" t="str">
        <f t="shared" si="324"/>
        <v>81 Process, plant and machine operatives</v>
      </c>
      <c r="CL141" s="68">
        <f t="shared" si="315"/>
        <v>-1.3496146301824208</v>
      </c>
      <c r="CM141" s="68">
        <f t="shared" si="315"/>
        <v>-1.3513497093922155</v>
      </c>
      <c r="CN141" s="68">
        <f t="shared" si="315"/>
        <v>-0.78395626563611986</v>
      </c>
      <c r="CO141" s="68">
        <f t="shared" si="315"/>
        <v>-0.9520804456455092</v>
      </c>
      <c r="CP141" s="68">
        <f t="shared" si="316"/>
        <v>-1.7360367112816291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0.52171439704389044</v>
      </c>
      <c r="C142" s="27">
        <f t="shared" si="299"/>
        <v>-3.594138699665228E-2</v>
      </c>
      <c r="D142" s="27">
        <f t="shared" si="299"/>
        <v>1.0548413127435239</v>
      </c>
      <c r="E142" s="27">
        <f t="shared" si="299"/>
        <v>2.4136725923719569</v>
      </c>
      <c r="F142" s="27">
        <f t="shared" si="300"/>
        <v>3.468513905115481</v>
      </c>
      <c r="L142" t="str">
        <f t="shared" si="317"/>
        <v>82 Transport and mobile machine drivers and operatives</v>
      </c>
      <c r="M142" s="27">
        <f t="shared" si="301"/>
        <v>2.8553653380043782</v>
      </c>
      <c r="N142" s="27">
        <f t="shared" si="301"/>
        <v>0.42074256163986945</v>
      </c>
      <c r="O142" s="27">
        <f t="shared" si="301"/>
        <v>5.8612426415202368</v>
      </c>
      <c r="P142" s="27">
        <f t="shared" si="301"/>
        <v>14.4768390962476</v>
      </c>
      <c r="Q142" s="27">
        <f t="shared" si="302"/>
        <v>20.338081737767837</v>
      </c>
      <c r="W142" t="str">
        <f t="shared" si="318"/>
        <v>82 Transport and mobile machine drivers and operatives</v>
      </c>
      <c r="X142" s="27">
        <f t="shared" si="303"/>
        <v>3.2043774705041166</v>
      </c>
      <c r="Y142" s="27">
        <f t="shared" si="303"/>
        <v>0.55711666054069831</v>
      </c>
      <c r="Z142" s="27">
        <f t="shared" si="303"/>
        <v>3.2177739938666612</v>
      </c>
      <c r="AA142" s="27">
        <f t="shared" si="303"/>
        <v>4.2157761903435365</v>
      </c>
      <c r="AB142" s="27">
        <f t="shared" si="304"/>
        <v>7.4335501842101976</v>
      </c>
      <c r="AH142" t="str">
        <f t="shared" si="319"/>
        <v>82 Transport and mobile machine drivers and operatives</v>
      </c>
      <c r="AI142" s="27">
        <f t="shared" si="305"/>
        <v>1.7182761741531909</v>
      </c>
      <c r="AJ142" s="27">
        <f t="shared" si="305"/>
        <v>0.6044647527123832</v>
      </c>
      <c r="AK142" s="27">
        <f t="shared" si="305"/>
        <v>1.5872294358940238</v>
      </c>
      <c r="AL142" s="27">
        <f t="shared" si="305"/>
        <v>1.8657763931865521</v>
      </c>
      <c r="AM142" s="27">
        <f t="shared" si="306"/>
        <v>3.4530058290805759</v>
      </c>
      <c r="AS142" t="str">
        <f t="shared" si="320"/>
        <v>82 Transport and mobile machine drivers and operatives</v>
      </c>
      <c r="AT142" s="27">
        <f t="shared" si="307"/>
        <v>1.7374829290204463</v>
      </c>
      <c r="AU142" s="27">
        <f t="shared" si="307"/>
        <v>0.8851269456469204</v>
      </c>
      <c r="AV142" s="27">
        <f t="shared" si="307"/>
        <v>1.4203884384748129</v>
      </c>
      <c r="AW142" s="27">
        <f t="shared" si="307"/>
        <v>1.8618702542935406</v>
      </c>
      <c r="AX142" s="27">
        <f t="shared" si="308"/>
        <v>3.2822586927683535</v>
      </c>
      <c r="BD142" t="str">
        <f t="shared" si="321"/>
        <v>82 Transport and mobile machine drivers and operatives</v>
      </c>
      <c r="BE142" s="27">
        <f t="shared" si="309"/>
        <v>6.182511705043936E-2</v>
      </c>
      <c r="BF142" s="27">
        <f t="shared" si="309"/>
        <v>4.3905944079742483</v>
      </c>
      <c r="BG142" s="27">
        <f t="shared" si="309"/>
        <v>-2.177698942920955</v>
      </c>
      <c r="BH142" s="27">
        <f t="shared" si="309"/>
        <v>-4.3142952025124828</v>
      </c>
      <c r="BI142" s="27">
        <f t="shared" si="310"/>
        <v>-6.4919941454334378</v>
      </c>
      <c r="BO142" t="str">
        <f t="shared" si="322"/>
        <v>82 Transport and mobile machine drivers and operatives</v>
      </c>
      <c r="BP142" s="27">
        <f t="shared" si="311"/>
        <v>10.79808604023723</v>
      </c>
      <c r="BQ142" s="27">
        <f t="shared" si="311"/>
        <v>-12.416570438126669</v>
      </c>
      <c r="BR142" s="27">
        <f t="shared" si="311"/>
        <v>5.121231492688409</v>
      </c>
      <c r="BS142" s="27">
        <f t="shared" si="311"/>
        <v>-6.2559401378322121</v>
      </c>
      <c r="BT142" s="27">
        <f t="shared" si="312"/>
        <v>-1.1347086451438031</v>
      </c>
      <c r="BZ142" t="str">
        <f t="shared" si="323"/>
        <v>82 Transport and mobile machine drivers and operatives</v>
      </c>
      <c r="CA142" s="68">
        <f t="shared" si="313"/>
        <v>3.3111889527531488</v>
      </c>
      <c r="CB142" s="68">
        <f t="shared" si="313"/>
        <v>-7.4116217405660336</v>
      </c>
      <c r="CC142" s="68">
        <f t="shared" si="313"/>
        <v>0.52975153398121932</v>
      </c>
      <c r="CD142" s="68">
        <f t="shared" si="313"/>
        <v>-12.238715919887568</v>
      </c>
      <c r="CE142" s="68">
        <f t="shared" si="314"/>
        <v>-11.708964385906349</v>
      </c>
      <c r="CK142" t="str">
        <f t="shared" si="324"/>
        <v>82 Transport and mobile machine drivers and operatives</v>
      </c>
      <c r="CL142" s="68">
        <f t="shared" si="315"/>
        <v>-4.858441569332328E-2</v>
      </c>
      <c r="CM142" s="68">
        <f t="shared" si="315"/>
        <v>-9.7198447022705938</v>
      </c>
      <c r="CN142" s="68">
        <f t="shared" si="315"/>
        <v>-3.7326035826541517</v>
      </c>
      <c r="CO142" s="68">
        <f t="shared" si="315"/>
        <v>-7.5268323604057494</v>
      </c>
      <c r="CP142" s="68">
        <f t="shared" si="316"/>
        <v>-11.259435943059902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5.8808700942907183E-4</v>
      </c>
      <c r="C143" s="27">
        <f t="shared" si="299"/>
        <v>5.2562513904948118E-4</v>
      </c>
      <c r="D143" s="27">
        <f t="shared" si="299"/>
        <v>1.1969495183729605E-2</v>
      </c>
      <c r="E143" s="27">
        <f t="shared" si="299"/>
        <v>3.4071059619162056E-2</v>
      </c>
      <c r="F143" s="27">
        <f t="shared" si="300"/>
        <v>4.604055480289166E-2</v>
      </c>
      <c r="L143" t="str">
        <f t="shared" si="317"/>
        <v>91 Elementary trades and related occupations</v>
      </c>
      <c r="M143" s="27">
        <f t="shared" si="301"/>
        <v>0.13006288298457003</v>
      </c>
      <c r="N143" s="27">
        <f t="shared" si="301"/>
        <v>1.039809918358825E-2</v>
      </c>
      <c r="O143" s="27">
        <f t="shared" si="301"/>
        <v>2.140120041596774</v>
      </c>
      <c r="P143" s="27">
        <f t="shared" si="301"/>
        <v>5.5450082614766494</v>
      </c>
      <c r="Q143" s="27">
        <f t="shared" si="302"/>
        <v>7.6851283030734239</v>
      </c>
      <c r="W143" t="str">
        <f t="shared" si="318"/>
        <v>91 Elementary trades and related occupations</v>
      </c>
      <c r="X143" s="27">
        <f t="shared" si="303"/>
        <v>-1.4490507819442833E-2</v>
      </c>
      <c r="Y143" s="27">
        <f t="shared" si="303"/>
        <v>3.6148222378710848E-2</v>
      </c>
      <c r="Z143" s="27">
        <f t="shared" si="303"/>
        <v>3.5610919819014963</v>
      </c>
      <c r="AA143" s="27">
        <f t="shared" si="303"/>
        <v>2.3640516332676915</v>
      </c>
      <c r="AB143" s="27">
        <f t="shared" si="304"/>
        <v>5.9251436151691879</v>
      </c>
      <c r="AH143" t="str">
        <f t="shared" si="319"/>
        <v>91 Elementary trades and related occupations</v>
      </c>
      <c r="AI143" s="27">
        <f t="shared" si="305"/>
        <v>-7.0875933466751917E-2</v>
      </c>
      <c r="AJ143" s="27">
        <f t="shared" si="305"/>
        <v>8.5290056318690022E-2</v>
      </c>
      <c r="AK143" s="27">
        <f t="shared" si="305"/>
        <v>1.804049840759905</v>
      </c>
      <c r="AL143" s="27">
        <f t="shared" si="305"/>
        <v>1.033394068309025</v>
      </c>
      <c r="AM143" s="27">
        <f t="shared" si="306"/>
        <v>2.8374439090689298</v>
      </c>
      <c r="AS143" t="str">
        <f t="shared" si="320"/>
        <v>91 Elementary trades and related occupations</v>
      </c>
      <c r="AT143" s="27">
        <f t="shared" si="307"/>
        <v>6.1880696487812914E-2</v>
      </c>
      <c r="AU143" s="27">
        <f t="shared" si="307"/>
        <v>0.25706145462068197</v>
      </c>
      <c r="AV143" s="27">
        <f t="shared" si="307"/>
        <v>2.9649080558206591</v>
      </c>
      <c r="AW143" s="27">
        <f t="shared" si="307"/>
        <v>1.9941074827545338</v>
      </c>
      <c r="AX143" s="27">
        <f t="shared" si="308"/>
        <v>4.9590155385751924</v>
      </c>
      <c r="BD143" t="str">
        <f t="shared" si="321"/>
        <v>91 Elementary trades and related occupations</v>
      </c>
      <c r="BE143" s="27">
        <f t="shared" si="309"/>
        <v>-1.1223764580771984</v>
      </c>
      <c r="BF143" s="27">
        <f t="shared" si="309"/>
        <v>0.3634592979163056</v>
      </c>
      <c r="BG143" s="27">
        <f t="shared" si="309"/>
        <v>4.4969424944678194</v>
      </c>
      <c r="BH143" s="27">
        <f t="shared" si="309"/>
        <v>2.1367210035713402</v>
      </c>
      <c r="BI143" s="27">
        <f t="shared" si="310"/>
        <v>6.6336634980391596</v>
      </c>
      <c r="BO143" t="str">
        <f t="shared" si="322"/>
        <v>91 Elementary trades and related occupations</v>
      </c>
      <c r="BP143" s="27">
        <f t="shared" si="311"/>
        <v>0.25517422641340914</v>
      </c>
      <c r="BQ143" s="27">
        <f t="shared" si="311"/>
        <v>-1.8274686294303368</v>
      </c>
      <c r="BR143" s="27">
        <f t="shared" si="311"/>
        <v>6.5880673597853434</v>
      </c>
      <c r="BS143" s="27">
        <f t="shared" si="311"/>
        <v>-0.18589189782028726</v>
      </c>
      <c r="BT143" s="27">
        <f t="shared" si="312"/>
        <v>6.4021754619650562</v>
      </c>
      <c r="BZ143" t="str">
        <f t="shared" si="323"/>
        <v>91 Elementary trades and related occupations</v>
      </c>
      <c r="CA143" s="68">
        <f t="shared" si="313"/>
        <v>-1.8258336692526971</v>
      </c>
      <c r="CB143" s="68">
        <f t="shared" si="313"/>
        <v>-1.2680563790163859</v>
      </c>
      <c r="CC143" s="68">
        <f t="shared" si="313"/>
        <v>8.5767515545190651</v>
      </c>
      <c r="CD143" s="68">
        <f t="shared" si="313"/>
        <v>-3.5774257902470872</v>
      </c>
      <c r="CE143" s="68">
        <f t="shared" si="314"/>
        <v>4.9993257642719779</v>
      </c>
      <c r="CK143" t="str">
        <f t="shared" si="324"/>
        <v>91 Elementary trades and related occupations</v>
      </c>
      <c r="CL143" s="68">
        <f t="shared" si="315"/>
        <v>-1.5320398543257818</v>
      </c>
      <c r="CM143" s="68">
        <f t="shared" si="315"/>
        <v>-2.0336498686973252</v>
      </c>
      <c r="CN143" s="68">
        <f t="shared" si="315"/>
        <v>3.7348540735259075</v>
      </c>
      <c r="CO143" s="68">
        <f t="shared" si="315"/>
        <v>-1.074819354539942</v>
      </c>
      <c r="CP143" s="68">
        <f t="shared" si="316"/>
        <v>2.6600347189859654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0.16344939080951365</v>
      </c>
      <c r="C144" s="27">
        <f t="shared" si="299"/>
        <v>9.0976642018050669E-2</v>
      </c>
      <c r="D144" s="27">
        <f t="shared" si="299"/>
        <v>0.32000610440752109</v>
      </c>
      <c r="E144" s="27">
        <f t="shared" si="299"/>
        <v>0.75804895295263952</v>
      </c>
      <c r="F144" s="27">
        <f t="shared" si="300"/>
        <v>1.0780550573601606</v>
      </c>
      <c r="L144" t="str">
        <f t="shared" ref="L144" si="325">A144</f>
        <v>92 Elementary administration and service occupations</v>
      </c>
      <c r="M144" s="27">
        <f t="shared" si="301"/>
        <v>8.9012232706068843</v>
      </c>
      <c r="N144" s="27">
        <f t="shared" si="301"/>
        <v>3.3854688671463116</v>
      </c>
      <c r="O144" s="27">
        <f t="shared" si="301"/>
        <v>15.36262063670787</v>
      </c>
      <c r="P144" s="27">
        <f t="shared" si="301"/>
        <v>50.035343994309208</v>
      </c>
      <c r="Q144" s="27">
        <f t="shared" si="302"/>
        <v>65.397964631017075</v>
      </c>
      <c r="W144" t="str">
        <f t="shared" ref="W144" si="326">A144</f>
        <v>92 Elementary administration and service occupations</v>
      </c>
      <c r="X144" s="27">
        <f t="shared" si="303"/>
        <v>11.863910341851771</v>
      </c>
      <c r="Y144" s="27">
        <f t="shared" si="303"/>
        <v>4.651732035389017</v>
      </c>
      <c r="Z144" s="27">
        <f t="shared" si="303"/>
        <v>1.8951746130750138</v>
      </c>
      <c r="AA144" s="27">
        <f t="shared" si="303"/>
        <v>13.351759844289802</v>
      </c>
      <c r="AB144" s="27">
        <f t="shared" si="304"/>
        <v>15.246934457364816</v>
      </c>
      <c r="AH144" t="str">
        <f t="shared" ref="AH144" si="327">L144</f>
        <v>92 Elementary administration and service occupations</v>
      </c>
      <c r="AI144" s="27">
        <f t="shared" si="305"/>
        <v>4.9689910900955745</v>
      </c>
      <c r="AJ144" s="27">
        <f t="shared" si="305"/>
        <v>3.2142898255816021</v>
      </c>
      <c r="AK144" s="27">
        <f t="shared" si="305"/>
        <v>-0.65423536845568364</v>
      </c>
      <c r="AL144" s="27">
        <f t="shared" si="305"/>
        <v>5.5838380366761591</v>
      </c>
      <c r="AM144" s="27">
        <f t="shared" si="306"/>
        <v>4.9296026682204754</v>
      </c>
      <c r="AS144" t="str">
        <f t="shared" ref="AS144" si="328">W144</f>
        <v>92 Elementary administration and service occupations</v>
      </c>
      <c r="AT144" s="27">
        <f t="shared" si="307"/>
        <v>2.9255854589272161</v>
      </c>
      <c r="AU144" s="27">
        <f t="shared" si="307"/>
        <v>3.8198349809413941</v>
      </c>
      <c r="AV144" s="27">
        <f t="shared" si="307"/>
        <v>-0.67548087733768014</v>
      </c>
      <c r="AW144" s="27">
        <f t="shared" si="307"/>
        <v>5.3915113636323788</v>
      </c>
      <c r="AX144" s="27">
        <f t="shared" si="308"/>
        <v>4.7160304862946987</v>
      </c>
      <c r="BD144" t="str">
        <f t="shared" ref="BD144" si="329">AH144</f>
        <v>92 Elementary administration and service occupations</v>
      </c>
      <c r="BE144" s="27">
        <f t="shared" si="309"/>
        <v>0.83706580500839323</v>
      </c>
      <c r="BF144" s="27">
        <f t="shared" si="309"/>
        <v>-4.7503932310573589</v>
      </c>
      <c r="BG144" s="27">
        <f t="shared" si="309"/>
        <v>-13.482099721512782</v>
      </c>
      <c r="BH144" s="27">
        <f t="shared" si="309"/>
        <v>-9.0803174463735701</v>
      </c>
      <c r="BI144" s="27">
        <f t="shared" si="310"/>
        <v>-22.562417167886352</v>
      </c>
      <c r="BO144" t="str">
        <f t="shared" ref="BO144" si="330">AS144</f>
        <v>92 Elementary administration and service occupations</v>
      </c>
      <c r="BP144" s="27">
        <f t="shared" si="311"/>
        <v>15.399566108585447</v>
      </c>
      <c r="BQ144" s="27">
        <f t="shared" si="311"/>
        <v>-24.316409283884326</v>
      </c>
      <c r="BR144" s="27">
        <f t="shared" si="311"/>
        <v>-4.9234145700384744</v>
      </c>
      <c r="BS144" s="27">
        <f t="shared" si="311"/>
        <v>-25.424954518278312</v>
      </c>
      <c r="BT144" s="27">
        <f t="shared" si="312"/>
        <v>-30.348369088316787</v>
      </c>
      <c r="BZ144" t="str">
        <f t="shared" ref="BZ144" si="331">BD144</f>
        <v>92 Elementary administration and service occupations</v>
      </c>
      <c r="CA144" s="68">
        <f t="shared" si="313"/>
        <v>0.70412408423506179</v>
      </c>
      <c r="CB144" s="68">
        <f t="shared" si="313"/>
        <v>-7.2512861131645963</v>
      </c>
      <c r="CC144" s="68">
        <f t="shared" si="313"/>
        <v>-17.737852871360218</v>
      </c>
      <c r="CD144" s="68">
        <f t="shared" si="313"/>
        <v>-39.403069201592622</v>
      </c>
      <c r="CE144" s="68">
        <f t="shared" si="314"/>
        <v>-57.14092207295284</v>
      </c>
      <c r="CK144" t="str">
        <f t="shared" ref="CK144" si="332">BO144</f>
        <v>92 Elementary administration and service occupations</v>
      </c>
      <c r="CL144" s="68">
        <f t="shared" si="315"/>
        <v>-16.867574169524708</v>
      </c>
      <c r="CM144" s="68">
        <f t="shared" si="315"/>
        <v>-22.856851178049695</v>
      </c>
      <c r="CN144" s="68">
        <f t="shared" si="315"/>
        <v>-14.662824727689539</v>
      </c>
      <c r="CO144" s="68">
        <f t="shared" si="315"/>
        <v>-13.776750983290937</v>
      </c>
      <c r="CP144" s="68">
        <f t="shared" si="316"/>
        <v>-28.439575710980478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37.691925252391385</v>
      </c>
      <c r="C146" s="29">
        <f>D35-C35</f>
        <v>10.360828772635699</v>
      </c>
      <c r="D146" s="29">
        <f>E35-D35</f>
        <v>58.811549519154454</v>
      </c>
      <c r="E146" s="29">
        <f>F35-E35</f>
        <v>111.081741346466</v>
      </c>
      <c r="F146" s="29">
        <f t="shared" ref="F146" si="334">F35-D35</f>
        <v>169.89329086562046</v>
      </c>
      <c r="L146" s="24" t="str">
        <f t="shared" ref="L146" si="335">L35</f>
        <v>All occupations</v>
      </c>
      <c r="M146" s="29">
        <f>N35-M35</f>
        <v>289.81359317367696</v>
      </c>
      <c r="N146" s="29">
        <f t="shared" ref="N146" si="336">O35-N35</f>
        <v>115.94531062508077</v>
      </c>
      <c r="O146" s="29">
        <f>P35-O35</f>
        <v>457.04757114090762</v>
      </c>
      <c r="P146" s="29">
        <f>Q35-P35</f>
        <v>891.7254922007653</v>
      </c>
      <c r="Q146" s="29">
        <f>Q35-O35</f>
        <v>1348.7730633416729</v>
      </c>
      <c r="W146" s="24" t="str">
        <f t="shared" ref="W146" si="337">W35</f>
        <v>All occupations</v>
      </c>
      <c r="X146" s="29">
        <f>Y35-X35</f>
        <v>99.774458624142426</v>
      </c>
      <c r="Y146" s="29">
        <f t="shared" ref="Y146" si="338">Z35-Y35</f>
        <v>65.369076588053531</v>
      </c>
      <c r="Z146" s="29">
        <f>AA35-Z35</f>
        <v>-38.982362082610052</v>
      </c>
      <c r="AA146" s="29">
        <f>AB35-AA35</f>
        <v>-114.38635499762609</v>
      </c>
      <c r="AB146" s="29">
        <f>AB35-Z35</f>
        <v>-153.36871708023614</v>
      </c>
      <c r="AH146" s="24" t="str">
        <f t="shared" ref="AH146" si="339">AH35</f>
        <v>All occupations</v>
      </c>
      <c r="AI146" s="29">
        <f>AJ35-AI35</f>
        <v>-1.7431192021443849</v>
      </c>
      <c r="AJ146" s="29">
        <f t="shared" ref="AJ146" si="340">AK35-AJ35</f>
        <v>24.512584954144529</v>
      </c>
      <c r="AK146" s="29">
        <f>AL35-AK35</f>
        <v>-21.380594468130369</v>
      </c>
      <c r="AL146" s="29">
        <f>AM35-AL35</f>
        <v>-6.9587210106200246</v>
      </c>
      <c r="AM146" s="29">
        <f>AM35-AK35</f>
        <v>-28.339315478750393</v>
      </c>
      <c r="AS146" s="24" t="str">
        <f t="shared" ref="AS146" si="341">AS35</f>
        <v>All occupations</v>
      </c>
      <c r="AT146" s="29">
        <f>AU35-AT35</f>
        <v>19.325732938254305</v>
      </c>
      <c r="AU146" s="29">
        <f t="shared" ref="AU146" si="342">AV35-AU35</f>
        <v>25.079136129808717</v>
      </c>
      <c r="AV146" s="29">
        <f>AW35-AV35</f>
        <v>-7.7867090999977222</v>
      </c>
      <c r="AW146" s="29">
        <f>AX35-AW35</f>
        <v>-0.58870372390651937</v>
      </c>
      <c r="AX146" s="29">
        <f>AX35-AV35</f>
        <v>-8.3754128239042416</v>
      </c>
      <c r="BD146" s="24" t="str">
        <f t="shared" ref="BD146" si="343">BD35</f>
        <v>All occupations</v>
      </c>
      <c r="BE146" s="29">
        <f>BF35-BE35</f>
        <v>-24.366612836391937</v>
      </c>
      <c r="BF146" s="29">
        <f t="shared" ref="BF146" si="344">BG35-BF35</f>
        <v>-4.4794866641897215</v>
      </c>
      <c r="BG146" s="29">
        <f>BH35-BG35</f>
        <v>-82.483108111480988</v>
      </c>
      <c r="BH146" s="29">
        <f>BI35-BH35</f>
        <v>-149.0826947169669</v>
      </c>
      <c r="BI146" s="29">
        <f>BI35-BG35</f>
        <v>-231.56580282844789</v>
      </c>
      <c r="BO146" s="24" t="str">
        <f t="shared" ref="BO146" si="345">BO35</f>
        <v>All occupations</v>
      </c>
      <c r="BP146" s="29">
        <f>BQ35-BP35</f>
        <v>44.36725481415408</v>
      </c>
      <c r="BQ146" s="29">
        <f t="shared" ref="BQ146" si="346">BR35-BQ35</f>
        <v>-147.31732154137251</v>
      </c>
      <c r="BR146" s="29">
        <f>BS35-BR35</f>
        <v>-30.473998272296853</v>
      </c>
      <c r="BS146" s="29">
        <f>BT35-BS35</f>
        <v>-188.8647114698307</v>
      </c>
      <c r="BT146" s="29">
        <f>BT35-BR35</f>
        <v>-219.33870974212755</v>
      </c>
      <c r="BZ146" s="24" t="str">
        <f t="shared" ref="BZ146" si="347">BZ35</f>
        <v>All occupations</v>
      </c>
      <c r="CA146" s="70">
        <f>CB35-CA35</f>
        <v>-29.50303919442706</v>
      </c>
      <c r="CB146" s="70">
        <f t="shared" ref="CB146" si="348">CC35-CB35</f>
        <v>-41.069135144933625</v>
      </c>
      <c r="CC146" s="70">
        <f>CD35-CC35</f>
        <v>-64.833744035981454</v>
      </c>
      <c r="CD146" s="70">
        <f>CE35-CD35</f>
        <v>-185.09597527440769</v>
      </c>
      <c r="CE146" s="70">
        <f>CE35-CC35</f>
        <v>-249.92971931038915</v>
      </c>
      <c r="CK146" s="24" t="str">
        <f t="shared" ref="CK146" si="349">CK35</f>
        <v>All occupations</v>
      </c>
      <c r="CL146" s="70">
        <f>CM35-CL35</f>
        <v>-39.181193569653288</v>
      </c>
      <c r="CM146" s="70">
        <f t="shared" ref="CM146" si="350">CN35-CM35</f>
        <v>-81.003993719230692</v>
      </c>
      <c r="CN146" s="70">
        <f>CO35-CN35</f>
        <v>-27.672604589563576</v>
      </c>
      <c r="CO146" s="70">
        <f>CP35-CO35</f>
        <v>-56.752072353870595</v>
      </c>
      <c r="CP146" s="70">
        <f>CP35-CN35</f>
        <v>-84.424676943434179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London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14.474673762686765</v>
      </c>
      <c r="C8" s="69">
        <f>'Basic T2'!O8</f>
        <v>123.57446387753217</v>
      </c>
      <c r="D8" s="69">
        <f>'Basic T2'!Z8</f>
        <v>180.81023087950473</v>
      </c>
      <c r="E8" s="69">
        <f>'Basic T2'!AK8</f>
        <v>28.72233494479908</v>
      </c>
      <c r="F8" s="69">
        <f>'Basic T2'!AV8</f>
        <v>44.654818307541021</v>
      </c>
      <c r="G8" s="69">
        <f>'Basic T2'!BG8</f>
        <v>56.65103377737028</v>
      </c>
      <c r="H8" s="69">
        <f>'Basic T2'!BR8</f>
        <v>38.633533318076658</v>
      </c>
      <c r="I8" s="69">
        <f>'Basic T2'!CC8</f>
        <v>36.397471170804607</v>
      </c>
      <c r="J8" s="69">
        <f>'Basic T2'!CN8</f>
        <v>4.8105060570790963</v>
      </c>
      <c r="K8" s="309">
        <f>SUM(B8:J8)</f>
        <v>528.72906609539439</v>
      </c>
      <c r="L8" s="97"/>
      <c r="M8" s="97">
        <f t="shared" ref="M8:M33" si="0">B8/B$35*100</f>
        <v>8.9455173391747511</v>
      </c>
      <c r="N8" s="97">
        <f t="shared" ref="N8:N33" si="1">C8/C$35*100</f>
        <v>9.5924851882134554</v>
      </c>
      <c r="O8" s="97">
        <f t="shared" ref="O8:O33" si="2">D8/D$35*100</f>
        <v>11.068565286655277</v>
      </c>
      <c r="P8" s="97">
        <f t="shared" ref="P8:P33" si="3">E8/E$35*100</f>
        <v>7.5043416948668131</v>
      </c>
      <c r="Q8" s="97">
        <f t="shared" ref="Q8:Q33" si="4">F8/F$35*100</f>
        <v>11.375965562239196</v>
      </c>
      <c r="R8" s="97">
        <f t="shared" ref="R8:R33" si="5">G8/G$35*100</f>
        <v>7.4668383259917661</v>
      </c>
      <c r="S8" s="97">
        <f t="shared" ref="S8:S33" si="6">H8/H$35*100</f>
        <v>6.1272378046846168</v>
      </c>
      <c r="T8" s="97">
        <f t="shared" ref="T8:T33" si="7">I8/I$35*100</f>
        <v>6.6291433022782522</v>
      </c>
      <c r="U8" s="97">
        <f t="shared" ref="U8:U33" si="8">J8/J$35*100</f>
        <v>3.3105943241495948</v>
      </c>
      <c r="V8" s="97">
        <f t="shared" ref="V8:V33" si="9">K8/K$35*100</f>
        <v>8.8974779147927752</v>
      </c>
      <c r="W8" s="97"/>
      <c r="X8" s="97">
        <f t="shared" ref="X8:X32" si="10">IF($K8&gt;0,B8/$K8*100,0)</f>
        <v>2.7376353393205006</v>
      </c>
      <c r="Y8" s="97">
        <f t="shared" ref="Y8:AG23" si="11">IF($K8&gt;0,C8/$K8*100,0)</f>
        <v>23.371982325487778</v>
      </c>
      <c r="Z8" s="97">
        <f t="shared" si="11"/>
        <v>34.197142255629764</v>
      </c>
      <c r="AA8" s="97">
        <f t="shared" si="11"/>
        <v>5.4323351573822762</v>
      </c>
      <c r="AB8" s="97">
        <f t="shared" si="11"/>
        <v>8.4456900842073832</v>
      </c>
      <c r="AC8" s="97">
        <f t="shared" si="11"/>
        <v>10.714567707754728</v>
      </c>
      <c r="AD8" s="97">
        <f t="shared" si="11"/>
        <v>7.3068676937663026</v>
      </c>
      <c r="AE8" s="97">
        <f t="shared" si="11"/>
        <v>6.8839550357229076</v>
      </c>
      <c r="AF8" s="97">
        <f>IF($K8&gt;0,J8/$K8*100,0)</f>
        <v>0.90982440072836379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4.5806101886875403</v>
      </c>
      <c r="C9" s="69">
        <f>'Basic T2'!O9</f>
        <v>41.27631344898731</v>
      </c>
      <c r="D9" s="69">
        <f>'Basic T2'!Z9</f>
        <v>58.572498104708409</v>
      </c>
      <c r="E9" s="69">
        <f>'Basic T2'!AK9</f>
        <v>13.644308813534538</v>
      </c>
      <c r="F9" s="69">
        <f>'Basic T2'!AV9</f>
        <v>18.696878886944525</v>
      </c>
      <c r="G9" s="69">
        <f>'Basic T2'!BG9</f>
        <v>22.54370153950499</v>
      </c>
      <c r="H9" s="69">
        <f>'Basic T2'!BR9</f>
        <v>18.294933279244628</v>
      </c>
      <c r="I9" s="69">
        <f>'Basic T2'!CC9</f>
        <v>17.079080837342122</v>
      </c>
      <c r="J9" s="69">
        <f>'Basic T2'!CN9</f>
        <v>4.0236981880298028</v>
      </c>
      <c r="K9" s="309">
        <f>SUM(B9:J9)</f>
        <v>198.71202328698385</v>
      </c>
      <c r="L9" s="97"/>
      <c r="M9" s="97">
        <f t="shared" si="0"/>
        <v>2.8308705632132352</v>
      </c>
      <c r="N9" s="97">
        <f t="shared" si="1"/>
        <v>3.204079653348634</v>
      </c>
      <c r="O9" s="97">
        <f t="shared" si="2"/>
        <v>3.5856019657787264</v>
      </c>
      <c r="P9" s="97">
        <f t="shared" si="3"/>
        <v>3.5648757569268095</v>
      </c>
      <c r="Q9" s="97">
        <f t="shared" si="4"/>
        <v>4.7630929516808589</v>
      </c>
      <c r="R9" s="97">
        <f t="shared" si="5"/>
        <v>2.9713522144433719</v>
      </c>
      <c r="S9" s="97">
        <f t="shared" si="6"/>
        <v>2.9015572016116873</v>
      </c>
      <c r="T9" s="97">
        <f t="shared" si="7"/>
        <v>3.1106467207741595</v>
      </c>
      <c r="U9" s="97">
        <f t="shared" si="8"/>
        <v>2.7691124853235887</v>
      </c>
      <c r="V9" s="97">
        <f t="shared" si="9"/>
        <v>3.3439353952232578</v>
      </c>
      <c r="W9" s="97"/>
      <c r="X9" s="97">
        <f t="shared" si="10"/>
        <v>2.3051499918915987</v>
      </c>
      <c r="Y9" s="97">
        <f t="shared" si="11"/>
        <v>20.771925506175958</v>
      </c>
      <c r="Z9" s="97">
        <f t="shared" si="11"/>
        <v>29.476071520904824</v>
      </c>
      <c r="AA9" s="97">
        <f t="shared" si="11"/>
        <v>6.8663730497218873</v>
      </c>
      <c r="AB9" s="97">
        <f t="shared" si="11"/>
        <v>9.4090325173440164</v>
      </c>
      <c r="AC9" s="97">
        <f t="shared" si="11"/>
        <v>11.344910673546375</v>
      </c>
      <c r="AD9" s="97">
        <f t="shared" si="11"/>
        <v>9.2067570832504284</v>
      </c>
      <c r="AE9" s="97">
        <f t="shared" si="11"/>
        <v>8.5948905128282913</v>
      </c>
      <c r="AF9" s="97">
        <f t="shared" si="11"/>
        <v>2.0248891443366253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26.734503495617833</v>
      </c>
      <c r="C10" s="69">
        <f>'Basic T2'!O10</f>
        <v>135.11432699553805</v>
      </c>
      <c r="D10" s="69">
        <f>'Basic T2'!Z10</f>
        <v>151.01868544795488</v>
      </c>
      <c r="E10" s="69">
        <f>'Basic T2'!AK10</f>
        <v>17.050792500552564</v>
      </c>
      <c r="F10" s="69">
        <f>'Basic T2'!AV10</f>
        <v>31.839543373251768</v>
      </c>
      <c r="G10" s="69">
        <f>'Basic T2'!BG10</f>
        <v>25.721989572317309</v>
      </c>
      <c r="H10" s="69">
        <f>'Basic T2'!BR10</f>
        <v>18.307465937885091</v>
      </c>
      <c r="I10" s="69">
        <f>'Basic T2'!CC10</f>
        <v>14.834060257353103</v>
      </c>
      <c r="J10" s="69">
        <f>'Basic T2'!CN10</f>
        <v>3.0672376946539384</v>
      </c>
      <c r="K10" s="309">
        <f t="shared" ref="K10:K32" si="12">SUM(B10:J10)</f>
        <v>423.68860527512453</v>
      </c>
      <c r="L10" s="97"/>
      <c r="M10" s="97">
        <f t="shared" si="0"/>
        <v>16.522235215468232</v>
      </c>
      <c r="N10" s="97">
        <f t="shared" si="1"/>
        <v>10.488268690403576</v>
      </c>
      <c r="O10" s="97">
        <f t="shared" si="2"/>
        <v>9.2448318397397777</v>
      </c>
      <c r="P10" s="97">
        <f t="shared" si="3"/>
        <v>4.4548945389827548</v>
      </c>
      <c r="Q10" s="97">
        <f t="shared" si="4"/>
        <v>8.1112310532090177</v>
      </c>
      <c r="R10" s="97">
        <f t="shared" si="5"/>
        <v>3.3902635972030604</v>
      </c>
      <c r="S10" s="97">
        <f t="shared" si="6"/>
        <v>2.9035448681081171</v>
      </c>
      <c r="T10" s="97">
        <f t="shared" si="7"/>
        <v>2.7017566890609466</v>
      </c>
      <c r="U10" s="97">
        <f t="shared" si="8"/>
        <v>2.1108755674043742</v>
      </c>
      <c r="V10" s="97">
        <f t="shared" si="9"/>
        <v>7.1298520356068833</v>
      </c>
      <c r="W10" s="97"/>
      <c r="X10" s="97">
        <f t="shared" si="10"/>
        <v>6.3099415851076843</v>
      </c>
      <c r="Y10" s="97">
        <f t="shared" si="11"/>
        <v>31.890007263188213</v>
      </c>
      <c r="Z10" s="97">
        <f t="shared" si="11"/>
        <v>35.64379206041901</v>
      </c>
      <c r="AA10" s="97">
        <f t="shared" si="11"/>
        <v>4.0243689087367684</v>
      </c>
      <c r="AB10" s="97">
        <f t="shared" si="11"/>
        <v>7.5148453314142314</v>
      </c>
      <c r="AC10" s="97">
        <f t="shared" si="11"/>
        <v>6.0709656224090791</v>
      </c>
      <c r="AD10" s="97">
        <f t="shared" si="11"/>
        <v>4.3209719850731032</v>
      </c>
      <c r="AE10" s="97">
        <f t="shared" si="11"/>
        <v>3.5011704522288309</v>
      </c>
      <c r="AF10" s="97">
        <f t="shared" si="11"/>
        <v>0.72393679142308087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25.565029404804807</v>
      </c>
      <c r="C11" s="69">
        <f>'Basic T2'!O11</f>
        <v>78.5928979327051</v>
      </c>
      <c r="D11" s="69">
        <f>'Basic T2'!Z11</f>
        <v>102.47467085550019</v>
      </c>
      <c r="E11" s="69">
        <f>'Basic T2'!AK11</f>
        <v>33.301621385819097</v>
      </c>
      <c r="F11" s="69">
        <f>'Basic T2'!AV11</f>
        <v>8.4091957265230537</v>
      </c>
      <c r="G11" s="69">
        <f>'Basic T2'!BG11</f>
        <v>20.446751205522045</v>
      </c>
      <c r="H11" s="69">
        <f>'Basic T2'!BR11</f>
        <v>11.833955146991965</v>
      </c>
      <c r="I11" s="69">
        <f>'Basic T2'!CC11</f>
        <v>8.90965077385348</v>
      </c>
      <c r="J11" s="69">
        <f>'Basic T2'!CN11</f>
        <v>0.99941721690449226</v>
      </c>
      <c r="K11" s="309">
        <f t="shared" si="12"/>
        <v>290.53318964862416</v>
      </c>
      <c r="L11" s="97"/>
      <c r="M11" s="97">
        <f t="shared" si="0"/>
        <v>15.799486576804497</v>
      </c>
      <c r="N11" s="97">
        <f t="shared" si="1"/>
        <v>6.1007847872631311</v>
      </c>
      <c r="O11" s="97">
        <f t="shared" si="2"/>
        <v>6.2731383012750985</v>
      </c>
      <c r="P11" s="97">
        <f t="shared" si="3"/>
        <v>8.7007809898659598</v>
      </c>
      <c r="Q11" s="97">
        <f t="shared" si="4"/>
        <v>2.1422709713477968</v>
      </c>
      <c r="R11" s="97">
        <f t="shared" si="5"/>
        <v>2.694965570149872</v>
      </c>
      <c r="S11" s="97">
        <f t="shared" si="6"/>
        <v>1.8768528562637068</v>
      </c>
      <c r="T11" s="97">
        <f t="shared" si="7"/>
        <v>1.6227322902725545</v>
      </c>
      <c r="U11" s="97">
        <f t="shared" si="8"/>
        <v>0.68779977126780578</v>
      </c>
      <c r="V11" s="97">
        <f t="shared" si="9"/>
        <v>4.8891063574449696</v>
      </c>
      <c r="W11" s="97"/>
      <c r="X11" s="97">
        <f t="shared" si="10"/>
        <v>8.7993490298728325</v>
      </c>
      <c r="Y11" s="97">
        <f t="shared" si="11"/>
        <v>27.051263240443095</v>
      </c>
      <c r="Z11" s="97">
        <f t="shared" si="11"/>
        <v>35.271244218065007</v>
      </c>
      <c r="AA11" s="97">
        <f t="shared" si="11"/>
        <v>11.462243410501447</v>
      </c>
      <c r="AB11" s="97">
        <f t="shared" si="11"/>
        <v>2.8944010619555307</v>
      </c>
      <c r="AC11" s="97">
        <f t="shared" si="11"/>
        <v>7.037664519585765</v>
      </c>
      <c r="AD11" s="97">
        <f t="shared" si="11"/>
        <v>4.0731852912585147</v>
      </c>
      <c r="AE11" s="97">
        <f t="shared" si="11"/>
        <v>3.0666550643074428</v>
      </c>
      <c r="AF11" s="97">
        <f t="shared" si="11"/>
        <v>0.34399416401038541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37.405816946394246</v>
      </c>
      <c r="C12" s="69">
        <f>'Basic T2'!O12</f>
        <v>212.1948915613138</v>
      </c>
      <c r="D12" s="69">
        <f>'Basic T2'!Z12</f>
        <v>84.698915311822844</v>
      </c>
      <c r="E12" s="69">
        <f>'Basic T2'!AK12</f>
        <v>7.5232955307278369</v>
      </c>
      <c r="F12" s="69">
        <f>'Basic T2'!AV12</f>
        <v>5.4518862642007706</v>
      </c>
      <c r="G12" s="69">
        <f>'Basic T2'!BG12</f>
        <v>10.929093380821911</v>
      </c>
      <c r="H12" s="69">
        <f>'Basic T2'!BR12</f>
        <v>6.8080381472739386</v>
      </c>
      <c r="I12" s="69">
        <f>'Basic T2'!CC12</f>
        <v>5.5868543929187489</v>
      </c>
      <c r="J12" s="69">
        <f>'Basic T2'!CN12</f>
        <v>1.0044945355161035</v>
      </c>
      <c r="K12" s="309">
        <f t="shared" si="12"/>
        <v>371.60328607099018</v>
      </c>
      <c r="L12" s="97"/>
      <c r="M12" s="97">
        <f t="shared" si="0"/>
        <v>23.117231487630843</v>
      </c>
      <c r="N12" s="97">
        <f t="shared" si="1"/>
        <v>16.471658386749798</v>
      </c>
      <c r="O12" s="97">
        <f t="shared" si="2"/>
        <v>5.1849691761223493</v>
      </c>
      <c r="P12" s="97">
        <f t="shared" si="3"/>
        <v>1.9656264173003499</v>
      </c>
      <c r="Q12" s="97">
        <f t="shared" si="4"/>
        <v>1.3888864122938163</v>
      </c>
      <c r="R12" s="97">
        <f t="shared" si="5"/>
        <v>1.4404992792357845</v>
      </c>
      <c r="S12" s="97">
        <f t="shared" si="6"/>
        <v>1.0797476991884059</v>
      </c>
      <c r="T12" s="97">
        <f t="shared" si="7"/>
        <v>1.0175448235351243</v>
      </c>
      <c r="U12" s="97">
        <f t="shared" si="8"/>
        <v>0.69129398621693006</v>
      </c>
      <c r="V12" s="97">
        <f t="shared" si="9"/>
        <v>6.2533578025092362</v>
      </c>
      <c r="W12" s="97"/>
      <c r="X12" s="97">
        <f t="shared" si="10"/>
        <v>10.066061939842031</v>
      </c>
      <c r="Y12" s="97">
        <f t="shared" si="11"/>
        <v>57.102533673713694</v>
      </c>
      <c r="Z12" s="97">
        <f t="shared" si="11"/>
        <v>22.792832702680183</v>
      </c>
      <c r="AA12" s="97">
        <f t="shared" si="11"/>
        <v>2.0245503236186684</v>
      </c>
      <c r="AB12" s="97">
        <f t="shared" si="11"/>
        <v>1.4671254180349889</v>
      </c>
      <c r="AC12" s="97">
        <f t="shared" si="11"/>
        <v>2.9410647834621257</v>
      </c>
      <c r="AD12" s="97">
        <f t="shared" si="11"/>
        <v>1.8320715673039951</v>
      </c>
      <c r="AE12" s="97">
        <f t="shared" si="11"/>
        <v>1.5034459065174817</v>
      </c>
      <c r="AF12" s="97">
        <f t="shared" si="11"/>
        <v>0.27031368482683638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21.080336625447021</v>
      </c>
      <c r="C13" s="69">
        <f>'Basic T2'!O13</f>
        <v>258.29655366203616</v>
      </c>
      <c r="D13" s="69">
        <f>'Basic T2'!Z13</f>
        <v>288.73557291693862</v>
      </c>
      <c r="E13" s="69">
        <f>'Basic T2'!AK13</f>
        <v>22.320296174888878</v>
      </c>
      <c r="F13" s="69">
        <f>'Basic T2'!AV13</f>
        <v>40.57847581721763</v>
      </c>
      <c r="G13" s="69">
        <f>'Basic T2'!BG13</f>
        <v>45.46479746891864</v>
      </c>
      <c r="H13" s="69">
        <f>'Basic T2'!BR13</f>
        <v>29.06554961418653</v>
      </c>
      <c r="I13" s="69">
        <f>'Basic T2'!CC13</f>
        <v>22.197429306661856</v>
      </c>
      <c r="J13" s="69">
        <f>'Basic T2'!CN13</f>
        <v>4.2386029945067838</v>
      </c>
      <c r="K13" s="309">
        <f t="shared" si="12"/>
        <v>731.9776145808022</v>
      </c>
      <c r="L13" s="97"/>
      <c r="M13" s="97">
        <f t="shared" si="0"/>
        <v>13.027894092141116</v>
      </c>
      <c r="N13" s="97">
        <f t="shared" si="1"/>
        <v>20.050306409786909</v>
      </c>
      <c r="O13" s="97">
        <f t="shared" si="2"/>
        <v>17.675374473365665</v>
      </c>
      <c r="P13" s="97">
        <f t="shared" si="3"/>
        <v>5.8316682661388191</v>
      </c>
      <c r="Q13" s="97">
        <f t="shared" si="4"/>
        <v>10.337503565362587</v>
      </c>
      <c r="R13" s="97">
        <f t="shared" si="5"/>
        <v>5.992446555493971</v>
      </c>
      <c r="S13" s="97">
        <f t="shared" si="6"/>
        <v>4.6097656391850368</v>
      </c>
      <c r="T13" s="97">
        <f t="shared" si="7"/>
        <v>4.0428616352359485</v>
      </c>
      <c r="U13" s="97">
        <f t="shared" si="8"/>
        <v>2.9170101543241667</v>
      </c>
      <c r="V13" s="97">
        <f t="shared" si="9"/>
        <v>12.317754172191359</v>
      </c>
      <c r="W13" s="97"/>
      <c r="X13" s="97">
        <f t="shared" si="10"/>
        <v>2.8799154790436541</v>
      </c>
      <c r="Y13" s="97">
        <f t="shared" si="11"/>
        <v>35.287493567677011</v>
      </c>
      <c r="Z13" s="97">
        <f t="shared" si="11"/>
        <v>39.445956702145217</v>
      </c>
      <c r="AA13" s="97">
        <f t="shared" si="11"/>
        <v>3.0493140405217902</v>
      </c>
      <c r="AB13" s="97">
        <f t="shared" si="11"/>
        <v>5.5436771574574184</v>
      </c>
      <c r="AC13" s="97">
        <f t="shared" si="11"/>
        <v>6.2112278522282365</v>
      </c>
      <c r="AD13" s="97">
        <f t="shared" si="11"/>
        <v>3.9708249316930462</v>
      </c>
      <c r="AE13" s="97">
        <f t="shared" si="11"/>
        <v>3.0325284359104545</v>
      </c>
      <c r="AF13" s="97">
        <f t="shared" si="11"/>
        <v>0.57906183332316774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3.6617092015634243</v>
      </c>
      <c r="C14" s="69">
        <f>'Basic T2'!O14</f>
        <v>21.530684688092904</v>
      </c>
      <c r="D14" s="69">
        <f>'Basic T2'!Z14</f>
        <v>35.496260594463557</v>
      </c>
      <c r="E14" s="69">
        <f>'Basic T2'!AK14</f>
        <v>5.8865763345506608</v>
      </c>
      <c r="F14" s="69">
        <f>'Basic T2'!AV14</f>
        <v>11.052285548086806</v>
      </c>
      <c r="G14" s="69">
        <f>'Basic T2'!BG14</f>
        <v>9.5895965357482211</v>
      </c>
      <c r="H14" s="69">
        <f>'Basic T2'!BR14</f>
        <v>7.8937668420373042</v>
      </c>
      <c r="I14" s="69">
        <f>'Basic T2'!CC14</f>
        <v>7.6802460240256325</v>
      </c>
      <c r="J14" s="69">
        <f>'Basic T2'!CN14</f>
        <v>2.0446341677560085</v>
      </c>
      <c r="K14" s="309">
        <f t="shared" si="12"/>
        <v>104.83575993632451</v>
      </c>
      <c r="L14" s="97"/>
      <c r="M14" s="97">
        <f t="shared" si="0"/>
        <v>2.2629790274127224</v>
      </c>
      <c r="N14" s="97">
        <f t="shared" si="1"/>
        <v>1.6713224357364695</v>
      </c>
      <c r="O14" s="97">
        <f t="shared" si="2"/>
        <v>2.1729560097944893</v>
      </c>
      <c r="P14" s="97">
        <f t="shared" si="3"/>
        <v>1.5379975309209248</v>
      </c>
      <c r="Q14" s="97">
        <f t="shared" si="4"/>
        <v>2.8156070172126735</v>
      </c>
      <c r="R14" s="97">
        <f t="shared" si="5"/>
        <v>1.2639481077311863</v>
      </c>
      <c r="S14" s="97">
        <f t="shared" si="6"/>
        <v>1.2519431297593979</v>
      </c>
      <c r="T14" s="97">
        <f t="shared" si="7"/>
        <v>1.398818375350696</v>
      </c>
      <c r="U14" s="97">
        <f t="shared" si="8"/>
        <v>1.4071189580510437</v>
      </c>
      <c r="V14" s="97">
        <f t="shared" si="9"/>
        <v>1.7641811629581783</v>
      </c>
      <c r="W14" s="97"/>
      <c r="X14" s="97">
        <f t="shared" si="10"/>
        <v>3.4928055119622217</v>
      </c>
      <c r="Y14" s="97">
        <f t="shared" si="11"/>
        <v>20.537538623433722</v>
      </c>
      <c r="Z14" s="97">
        <f t="shared" si="11"/>
        <v>33.858924298372415</v>
      </c>
      <c r="AA14" s="97">
        <f t="shared" si="11"/>
        <v>5.6150461809272612</v>
      </c>
      <c r="AB14" s="97">
        <f t="shared" si="11"/>
        <v>10.542476684291485</v>
      </c>
      <c r="AC14" s="97">
        <f t="shared" si="11"/>
        <v>9.1472571397133784</v>
      </c>
      <c r="AD14" s="97">
        <f t="shared" si="11"/>
        <v>7.5296509958356257</v>
      </c>
      <c r="AE14" s="97">
        <f t="shared" si="11"/>
        <v>7.325979254302621</v>
      </c>
      <c r="AF14" s="97">
        <f t="shared" si="11"/>
        <v>1.9503213111612727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0.86937079786331861</v>
      </c>
      <c r="C15" s="69">
        <f>'Basic T2'!O15</f>
        <v>20.980124199336629</v>
      </c>
      <c r="D15" s="69">
        <f>'Basic T2'!Z15</f>
        <v>38.105889499909182</v>
      </c>
      <c r="E15" s="69">
        <f>'Basic T2'!AK15</f>
        <v>18.185658549145433</v>
      </c>
      <c r="F15" s="69">
        <f>'Basic T2'!AV15</f>
        <v>5.7516603084930829</v>
      </c>
      <c r="G15" s="69">
        <f>'Basic T2'!BG15</f>
        <v>12.763426344678571</v>
      </c>
      <c r="H15" s="69">
        <f>'Basic T2'!BR15</f>
        <v>7.9811134299383708</v>
      </c>
      <c r="I15" s="69">
        <f>'Basic T2'!CC15</f>
        <v>4.1897878648105396</v>
      </c>
      <c r="J15" s="69">
        <f>'Basic T2'!CN15</f>
        <v>0.65386447917125412</v>
      </c>
      <c r="K15" s="309">
        <f t="shared" si="12"/>
        <v>109.48089547334639</v>
      </c>
      <c r="L15" s="97"/>
      <c r="M15" s="97">
        <f t="shared" si="0"/>
        <v>0.5372813007023487</v>
      </c>
      <c r="N15" s="97">
        <f t="shared" si="1"/>
        <v>1.6285851001422478</v>
      </c>
      <c r="O15" s="97">
        <f t="shared" si="2"/>
        <v>2.332708296893315</v>
      </c>
      <c r="P15" s="97">
        <f t="shared" si="3"/>
        <v>4.7514032532955639</v>
      </c>
      <c r="Q15" s="97">
        <f t="shared" si="4"/>
        <v>1.4652548610653706</v>
      </c>
      <c r="R15" s="97">
        <f t="shared" si="5"/>
        <v>1.6822718783198674</v>
      </c>
      <c r="S15" s="97">
        <f t="shared" si="6"/>
        <v>1.2657962068541406</v>
      </c>
      <c r="T15" s="97">
        <f t="shared" si="7"/>
        <v>0.7630943378356001</v>
      </c>
      <c r="U15" s="97">
        <f t="shared" si="8"/>
        <v>0.44999008582929889</v>
      </c>
      <c r="V15" s="97">
        <f t="shared" si="9"/>
        <v>1.8423497250860159</v>
      </c>
      <c r="W15" s="97"/>
      <c r="X15" s="97">
        <f t="shared" si="10"/>
        <v>0.79408447848782049</v>
      </c>
      <c r="Y15" s="97">
        <f t="shared" si="11"/>
        <v>19.163274202889884</v>
      </c>
      <c r="Z15" s="97">
        <f t="shared" si="11"/>
        <v>34.805971704155667</v>
      </c>
      <c r="AA15" s="97">
        <f t="shared" si="11"/>
        <v>16.61080544739681</v>
      </c>
      <c r="AB15" s="97">
        <f t="shared" si="11"/>
        <v>5.2535744100607493</v>
      </c>
      <c r="AC15" s="97">
        <f t="shared" si="11"/>
        <v>11.658131119128344</v>
      </c>
      <c r="AD15" s="97">
        <f t="shared" si="11"/>
        <v>7.2899599472872483</v>
      </c>
      <c r="AE15" s="97">
        <f t="shared" si="11"/>
        <v>3.8269579790115635</v>
      </c>
      <c r="AF15" s="97">
        <f t="shared" si="11"/>
        <v>0.59724071158190362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0.42514471429584511</v>
      </c>
      <c r="C16" s="69">
        <f>'Basic T2'!O16</f>
        <v>9.0530995063460171</v>
      </c>
      <c r="D16" s="69">
        <f>'Basic T2'!Z16</f>
        <v>25.334765357619446</v>
      </c>
      <c r="E16" s="69">
        <f>'Basic T2'!AK16</f>
        <v>6.5819885988151201</v>
      </c>
      <c r="F16" s="69">
        <f>'Basic T2'!AV16</f>
        <v>4.8794871027097031</v>
      </c>
      <c r="G16" s="69">
        <f>'Basic T2'!BG16</f>
        <v>10.707839427999909</v>
      </c>
      <c r="H16" s="69">
        <f>'Basic T2'!BR16</f>
        <v>10.866162165478958</v>
      </c>
      <c r="I16" s="69">
        <f>'Basic T2'!CC16</f>
        <v>7.8806302554527266</v>
      </c>
      <c r="J16" s="69">
        <f>'Basic T2'!CN16</f>
        <v>0.71087972759820006</v>
      </c>
      <c r="K16" s="309">
        <f t="shared" si="12"/>
        <v>76.439996856315929</v>
      </c>
      <c r="L16" s="97"/>
      <c r="M16" s="97">
        <f t="shared" si="0"/>
        <v>0.26274439588378301</v>
      </c>
      <c r="N16" s="97">
        <f t="shared" si="1"/>
        <v>0.70274812608623372</v>
      </c>
      <c r="O16" s="97">
        <f t="shared" si="2"/>
        <v>1.5509050733405678</v>
      </c>
      <c r="P16" s="97">
        <f t="shared" si="3"/>
        <v>1.719689279167405</v>
      </c>
      <c r="Q16" s="97">
        <f t="shared" si="4"/>
        <v>1.243065795487559</v>
      </c>
      <c r="R16" s="97">
        <f t="shared" si="5"/>
        <v>1.4113371018746288</v>
      </c>
      <c r="S16" s="97">
        <f t="shared" si="6"/>
        <v>1.7233619059379097</v>
      </c>
      <c r="T16" s="97">
        <f t="shared" si="7"/>
        <v>1.4353147511404685</v>
      </c>
      <c r="U16" s="97">
        <f t="shared" si="8"/>
        <v>0.48922802786545061</v>
      </c>
      <c r="V16" s="97">
        <f t="shared" si="9"/>
        <v>1.2863359089723108</v>
      </c>
      <c r="W16" s="97"/>
      <c r="X16" s="97">
        <f t="shared" si="10"/>
        <v>0.55618096779227844</v>
      </c>
      <c r="Y16" s="97">
        <f t="shared" si="11"/>
        <v>11.843406434674646</v>
      </c>
      <c r="Z16" s="97">
        <f t="shared" si="11"/>
        <v>33.143336472450599</v>
      </c>
      <c r="AA16" s="97">
        <f t="shared" si="11"/>
        <v>8.6106604781620639</v>
      </c>
      <c r="AB16" s="97">
        <f t="shared" si="11"/>
        <v>6.383421380670204</v>
      </c>
      <c r="AC16" s="97">
        <f t="shared" si="11"/>
        <v>14.008163093108713</v>
      </c>
      <c r="AD16" s="97">
        <f t="shared" si="11"/>
        <v>14.215283375670534</v>
      </c>
      <c r="AE16" s="97">
        <f t="shared" si="11"/>
        <v>10.309563814171693</v>
      </c>
      <c r="AF16" s="97">
        <f t="shared" si="11"/>
        <v>0.92998398329926535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2.9125198635428773</v>
      </c>
      <c r="C17" s="69">
        <f>'Basic T2'!O17</f>
        <v>70.181134359145602</v>
      </c>
      <c r="D17" s="69">
        <f>'Basic T2'!Z17</f>
        <v>98.446260823681101</v>
      </c>
      <c r="E17" s="69">
        <f>'Basic T2'!AK17</f>
        <v>15.942753277480419</v>
      </c>
      <c r="F17" s="69">
        <f>'Basic T2'!AV17</f>
        <v>13.603706124112442</v>
      </c>
      <c r="G17" s="69">
        <f>'Basic T2'!BG17</f>
        <v>22.436835553741371</v>
      </c>
      <c r="H17" s="69">
        <f>'Basic T2'!BR17</f>
        <v>9.473576309579105</v>
      </c>
      <c r="I17" s="69">
        <f>'Basic T2'!CC17</f>
        <v>9.6644550224655124</v>
      </c>
      <c r="J17" s="69">
        <f>'Basic T2'!CN17</f>
        <v>2.6748783456766367</v>
      </c>
      <c r="K17" s="309">
        <f t="shared" si="12"/>
        <v>245.33611967942505</v>
      </c>
      <c r="L17" s="97"/>
      <c r="M17" s="97">
        <f t="shared" si="0"/>
        <v>1.7999712716963916</v>
      </c>
      <c r="N17" s="97">
        <f t="shared" si="1"/>
        <v>5.4478204534175063</v>
      </c>
      <c r="O17" s="97">
        <f t="shared" si="2"/>
        <v>6.0265332324041809</v>
      </c>
      <c r="P17" s="97">
        <f t="shared" si="3"/>
        <v>4.1653949228398206</v>
      </c>
      <c r="Q17" s="97">
        <f t="shared" si="4"/>
        <v>3.4655900136221476</v>
      </c>
      <c r="R17" s="97">
        <f t="shared" si="5"/>
        <v>2.9572668397372279</v>
      </c>
      <c r="S17" s="97">
        <f t="shared" si="6"/>
        <v>1.5024992519246874</v>
      </c>
      <c r="T17" s="97">
        <f t="shared" si="7"/>
        <v>1.7602062786641226</v>
      </c>
      <c r="U17" s="97">
        <f t="shared" si="8"/>
        <v>1.8408535326457289</v>
      </c>
      <c r="V17" s="97">
        <f t="shared" si="9"/>
        <v>4.1285279106535882</v>
      </c>
      <c r="W17" s="97"/>
      <c r="X17" s="97">
        <f t="shared" si="10"/>
        <v>1.1871549396593533</v>
      </c>
      <c r="Y17" s="97">
        <f t="shared" si="11"/>
        <v>28.606115744738137</v>
      </c>
      <c r="Z17" s="97">
        <f t="shared" si="11"/>
        <v>40.127096227134643</v>
      </c>
      <c r="AA17" s="97">
        <f t="shared" si="11"/>
        <v>6.4983310644647183</v>
      </c>
      <c r="AB17" s="97">
        <f t="shared" si="11"/>
        <v>5.5449259334043779</v>
      </c>
      <c r="AC17" s="97">
        <f t="shared" si="11"/>
        <v>9.1453454073778691</v>
      </c>
      <c r="AD17" s="97">
        <f t="shared" si="11"/>
        <v>3.8614682265122657</v>
      </c>
      <c r="AE17" s="97">
        <f t="shared" si="11"/>
        <v>3.9392711660614137</v>
      </c>
      <c r="AF17" s="97">
        <f t="shared" si="11"/>
        <v>1.0902912906472302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12.888094384457064</v>
      </c>
      <c r="C18" s="69">
        <f>'Basic T2'!O18</f>
        <v>136.92088746404951</v>
      </c>
      <c r="D18" s="69">
        <f>'Basic T2'!Z18</f>
        <v>176.47675955127127</v>
      </c>
      <c r="E18" s="69">
        <f>'Basic T2'!AK18</f>
        <v>44.208027608611424</v>
      </c>
      <c r="F18" s="69">
        <f>'Basic T2'!AV18</f>
        <v>37.839396866581836</v>
      </c>
      <c r="G18" s="69">
        <f>'Basic T2'!BG18</f>
        <v>59.278559078920416</v>
      </c>
      <c r="H18" s="69">
        <f>'Basic T2'!BR18</f>
        <v>43.975188546249917</v>
      </c>
      <c r="I18" s="69">
        <f>'Basic T2'!CC18</f>
        <v>33.041724461245778</v>
      </c>
      <c r="J18" s="69">
        <f>'Basic T2'!CN18</f>
        <v>5.6571542744843253</v>
      </c>
      <c r="K18" s="309">
        <f t="shared" si="12"/>
        <v>550.28579223587155</v>
      </c>
      <c r="L18" s="97"/>
      <c r="M18" s="97">
        <f t="shared" si="0"/>
        <v>7.9649927642777731</v>
      </c>
      <c r="N18" s="97">
        <f t="shared" si="1"/>
        <v>10.628503201580434</v>
      </c>
      <c r="O18" s="97">
        <f t="shared" si="2"/>
        <v>10.803285440038822</v>
      </c>
      <c r="P18" s="97">
        <f t="shared" si="3"/>
        <v>11.550319480248184</v>
      </c>
      <c r="Q18" s="97">
        <f t="shared" si="4"/>
        <v>9.6397139651432298</v>
      </c>
      <c r="R18" s="97">
        <f t="shared" si="5"/>
        <v>7.8131569245407082</v>
      </c>
      <c r="S18" s="97">
        <f t="shared" si="6"/>
        <v>6.9744187131504809</v>
      </c>
      <c r="T18" s="97">
        <f t="shared" si="7"/>
        <v>6.0179545271180119</v>
      </c>
      <c r="U18" s="97">
        <f t="shared" si="8"/>
        <v>3.8932583411646835</v>
      </c>
      <c r="V18" s="97">
        <f t="shared" si="9"/>
        <v>9.260235529324083</v>
      </c>
      <c r="W18" s="97"/>
      <c r="X18" s="97">
        <f t="shared" si="10"/>
        <v>2.3420728949027239</v>
      </c>
      <c r="Y18" s="97">
        <f t="shared" si="11"/>
        <v>24.881777686413624</v>
      </c>
      <c r="Z18" s="97">
        <f t="shared" si="11"/>
        <v>32.070019259306484</v>
      </c>
      <c r="AA18" s="97">
        <f t="shared" si="11"/>
        <v>8.0336487389560531</v>
      </c>
      <c r="AB18" s="97">
        <f t="shared" si="11"/>
        <v>6.8763172519567002</v>
      </c>
      <c r="AC18" s="97">
        <f t="shared" si="11"/>
        <v>10.772322294214634</v>
      </c>
      <c r="AD18" s="97">
        <f t="shared" si="11"/>
        <v>7.9913363504396333</v>
      </c>
      <c r="AE18" s="97">
        <f t="shared" si="11"/>
        <v>6.0044662114559824</v>
      </c>
      <c r="AF18" s="97">
        <f t="shared" si="11"/>
        <v>1.0280393123541656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4.2050157213903274</v>
      </c>
      <c r="C19" s="69">
        <f>'Basic T2'!O19</f>
        <v>52.609489367571641</v>
      </c>
      <c r="D19" s="69">
        <f>'Basic T2'!Z19</f>
        <v>109.6877757295738</v>
      </c>
      <c r="E19" s="69">
        <f>'Basic T2'!AK19</f>
        <v>34.521418348921642</v>
      </c>
      <c r="F19" s="69">
        <f>'Basic T2'!AV19</f>
        <v>34.624819076512082</v>
      </c>
      <c r="G19" s="69">
        <f>'Basic T2'!BG19</f>
        <v>63.227064065187029</v>
      </c>
      <c r="H19" s="69">
        <f>'Basic T2'!BR19</f>
        <v>56.513068447745326</v>
      </c>
      <c r="I19" s="69">
        <f>'Basic T2'!CC19</f>
        <v>40.107858789816262</v>
      </c>
      <c r="J19" s="69">
        <f>'Basic T2'!CN19</f>
        <v>7.5390408472514876</v>
      </c>
      <c r="K19" s="309">
        <f t="shared" si="12"/>
        <v>403.03555039396969</v>
      </c>
      <c r="L19" s="97"/>
      <c r="M19" s="97">
        <f t="shared" si="0"/>
        <v>2.5987487983437201</v>
      </c>
      <c r="N19" s="97">
        <f t="shared" si="1"/>
        <v>4.0838190325311929</v>
      </c>
      <c r="O19" s="97">
        <f t="shared" si="2"/>
        <v>6.7146991677693242</v>
      </c>
      <c r="P19" s="97">
        <f t="shared" si="3"/>
        <v>9.0194797734806915</v>
      </c>
      <c r="Q19" s="97">
        <f t="shared" si="4"/>
        <v>8.8207894319580404</v>
      </c>
      <c r="R19" s="97">
        <f t="shared" si="5"/>
        <v>8.3335860570025808</v>
      </c>
      <c r="S19" s="97">
        <f t="shared" si="6"/>
        <v>8.9629132960959339</v>
      </c>
      <c r="T19" s="97">
        <f t="shared" si="7"/>
        <v>7.3049235266240826</v>
      </c>
      <c r="U19" s="97">
        <f t="shared" si="8"/>
        <v>5.1883742671342707</v>
      </c>
      <c r="V19" s="97">
        <f t="shared" si="9"/>
        <v>6.7823014440815745</v>
      </c>
      <c r="W19" s="97"/>
      <c r="X19" s="97">
        <f t="shared" si="10"/>
        <v>1.0433361814559285</v>
      </c>
      <c r="Y19" s="97">
        <f t="shared" si="11"/>
        <v>13.053312373100971</v>
      </c>
      <c r="Z19" s="97">
        <f t="shared" si="11"/>
        <v>27.215409564330823</v>
      </c>
      <c r="AA19" s="97">
        <f t="shared" si="11"/>
        <v>8.5653531841488295</v>
      </c>
      <c r="AB19" s="97">
        <f t="shared" si="11"/>
        <v>8.5910086697478949</v>
      </c>
      <c r="AC19" s="97">
        <f t="shared" si="11"/>
        <v>15.687713901014982</v>
      </c>
      <c r="AD19" s="97">
        <f t="shared" si="11"/>
        <v>14.021856978250046</v>
      </c>
      <c r="AE19" s="97">
        <f t="shared" si="11"/>
        <v>9.9514444198807244</v>
      </c>
      <c r="AF19" s="97">
        <f t="shared" si="11"/>
        <v>1.870564728069777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0.44446266407864621</v>
      </c>
      <c r="C20" s="69">
        <f>'Basic T2'!O20</f>
        <v>7.9024054503499563</v>
      </c>
      <c r="D20" s="69">
        <f>'Basic T2'!Z20</f>
        <v>20.205538728333572</v>
      </c>
      <c r="E20" s="69">
        <f>'Basic T2'!AK20</f>
        <v>8.9945385908250799</v>
      </c>
      <c r="F20" s="69">
        <f>'Basic T2'!AV20</f>
        <v>5.8839440739113806</v>
      </c>
      <c r="G20" s="69">
        <f>'Basic T2'!BG20</f>
        <v>11.605578719698435</v>
      </c>
      <c r="H20" s="69">
        <f>'Basic T2'!BR20</f>
        <v>12.075106565986543</v>
      </c>
      <c r="I20" s="69">
        <f>'Basic T2'!CC20</f>
        <v>17.508589359208965</v>
      </c>
      <c r="J20" s="69">
        <f>'Basic T2'!CN20</f>
        <v>3.9996964934193002</v>
      </c>
      <c r="K20" s="309">
        <f t="shared" si="12"/>
        <v>88.619860645811883</v>
      </c>
      <c r="L20" s="97"/>
      <c r="M20" s="97">
        <f t="shared" si="0"/>
        <v>0.27468311433592713</v>
      </c>
      <c r="N20" s="97">
        <f t="shared" si="1"/>
        <v>0.61342533768840879</v>
      </c>
      <c r="O20" s="97">
        <f t="shared" si="2"/>
        <v>1.2369118908743821</v>
      </c>
      <c r="P20" s="97">
        <f t="shared" si="3"/>
        <v>2.3500210238109318</v>
      </c>
      <c r="Q20" s="97">
        <f t="shared" si="4"/>
        <v>1.4989545964327353</v>
      </c>
      <c r="R20" s="97">
        <f t="shared" si="5"/>
        <v>1.5296628181598086</v>
      </c>
      <c r="S20" s="97">
        <f t="shared" si="6"/>
        <v>1.9150992180176696</v>
      </c>
      <c r="T20" s="97">
        <f t="shared" si="7"/>
        <v>3.1888739560577166</v>
      </c>
      <c r="U20" s="97">
        <f t="shared" si="8"/>
        <v>2.7525944988571611</v>
      </c>
      <c r="V20" s="97">
        <f t="shared" si="9"/>
        <v>1.4912992371141234</v>
      </c>
      <c r="W20" s="97"/>
      <c r="X20" s="97">
        <f t="shared" si="10"/>
        <v>0.5015384371399948</v>
      </c>
      <c r="Y20" s="97">
        <f t="shared" si="11"/>
        <v>8.9171946251795635</v>
      </c>
      <c r="Z20" s="97">
        <f t="shared" si="11"/>
        <v>22.800237532633126</v>
      </c>
      <c r="AA20" s="97">
        <f t="shared" si="11"/>
        <v>10.149574288740608</v>
      </c>
      <c r="AB20" s="97">
        <f t="shared" si="11"/>
        <v>6.6395320767066144</v>
      </c>
      <c r="AC20" s="97">
        <f t="shared" si="11"/>
        <v>13.095911723538586</v>
      </c>
      <c r="AD20" s="97">
        <f t="shared" si="11"/>
        <v>13.625734093903933</v>
      </c>
      <c r="AE20" s="97">
        <f t="shared" si="11"/>
        <v>19.756958803157868</v>
      </c>
      <c r="AF20" s="97">
        <f t="shared" si="11"/>
        <v>4.5133184189997069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0.12391001751158018</v>
      </c>
      <c r="C21" s="69">
        <f>'Basic T2'!O21</f>
        <v>1.0872909544460525</v>
      </c>
      <c r="D21" s="69">
        <f>'Basic T2'!Z21</f>
        <v>5.3994649678926407</v>
      </c>
      <c r="E21" s="69">
        <f>'Basic T2'!AK21</f>
        <v>2.7191058699430042</v>
      </c>
      <c r="F21" s="69">
        <f>'Basic T2'!AV21</f>
        <v>2.8617558790456434</v>
      </c>
      <c r="G21" s="69">
        <f>'Basic T2'!BG21</f>
        <v>2.5472060931591063</v>
      </c>
      <c r="H21" s="69">
        <f>'Basic T2'!BR21</f>
        <v>4.330571298715113</v>
      </c>
      <c r="I21" s="69">
        <f>'Basic T2'!CC21</f>
        <v>4.47587223892348</v>
      </c>
      <c r="J21" s="69">
        <f>'Basic T2'!CN21</f>
        <v>1.7552236978790812</v>
      </c>
      <c r="K21" s="309">
        <f t="shared" si="12"/>
        <v>25.3004010175157</v>
      </c>
      <c r="L21" s="97"/>
      <c r="M21" s="97">
        <f t="shared" si="0"/>
        <v>7.65778371464685E-2</v>
      </c>
      <c r="N21" s="97">
        <f t="shared" si="1"/>
        <v>8.4401113697233202E-2</v>
      </c>
      <c r="O21" s="97">
        <f t="shared" si="2"/>
        <v>0.33053622142629635</v>
      </c>
      <c r="P21" s="97">
        <f t="shared" si="3"/>
        <v>0.710426209839366</v>
      </c>
      <c r="Q21" s="97">
        <f t="shared" si="4"/>
        <v>0.72904196145975764</v>
      </c>
      <c r="R21" s="97">
        <f t="shared" si="5"/>
        <v>0.33573219785086594</v>
      </c>
      <c r="S21" s="97">
        <f t="shared" si="6"/>
        <v>0.68682405926754597</v>
      </c>
      <c r="T21" s="97">
        <f t="shared" si="7"/>
        <v>0.81519944985389037</v>
      </c>
      <c r="U21" s="97">
        <f t="shared" si="8"/>
        <v>1.2079464286839803</v>
      </c>
      <c r="V21" s="97">
        <f t="shared" si="9"/>
        <v>0.42575635372414311</v>
      </c>
      <c r="W21" s="97"/>
      <c r="X21" s="97">
        <f t="shared" si="10"/>
        <v>0.4897551522040941</v>
      </c>
      <c r="Y21" s="97">
        <f t="shared" si="11"/>
        <v>4.297524587429705</v>
      </c>
      <c r="Z21" s="97">
        <f t="shared" si="11"/>
        <v>21.341420494301815</v>
      </c>
      <c r="AA21" s="97">
        <f t="shared" si="11"/>
        <v>10.747283681632327</v>
      </c>
      <c r="AB21" s="97">
        <f t="shared" si="11"/>
        <v>11.311108772799386</v>
      </c>
      <c r="AC21" s="97">
        <f t="shared" si="11"/>
        <v>10.067848692973886</v>
      </c>
      <c r="AD21" s="97">
        <f t="shared" si="11"/>
        <v>17.116611296860544</v>
      </c>
      <c r="AE21" s="97">
        <f t="shared" si="11"/>
        <v>17.690914210509124</v>
      </c>
      <c r="AF21" s="97">
        <f t="shared" si="11"/>
        <v>6.9375331112891212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0.4962139806035884</v>
      </c>
      <c r="C22" s="69">
        <f>'Basic T2'!O22</f>
        <v>6.1821897751062291</v>
      </c>
      <c r="D22" s="69">
        <f>'Basic T2'!Z22</f>
        <v>11.31817408492233</v>
      </c>
      <c r="E22" s="69">
        <f>'Basic T2'!AK22</f>
        <v>4.0071763374944114</v>
      </c>
      <c r="F22" s="69">
        <f>'Basic T2'!AV22</f>
        <v>14.033358061234175</v>
      </c>
      <c r="G22" s="69">
        <f>'Basic T2'!BG22</f>
        <v>37.155574425145332</v>
      </c>
      <c r="H22" s="69">
        <f>'Basic T2'!BR22</f>
        <v>21.205785360567571</v>
      </c>
      <c r="I22" s="69">
        <f>'Basic T2'!CC22</f>
        <v>11.969618310823426</v>
      </c>
      <c r="J22" s="69">
        <f>'Basic T2'!CN22</f>
        <v>4.1934519424758303</v>
      </c>
      <c r="K22" s="309">
        <f t="shared" si="12"/>
        <v>110.5615422783729</v>
      </c>
      <c r="L22" s="97"/>
      <c r="M22" s="97">
        <f t="shared" si="0"/>
        <v>0.30666603200916526</v>
      </c>
      <c r="N22" s="97">
        <f t="shared" si="1"/>
        <v>0.47989335326757049</v>
      </c>
      <c r="O22" s="97">
        <f t="shared" si="2"/>
        <v>0.69285874021243221</v>
      </c>
      <c r="P22" s="97">
        <f t="shared" si="3"/>
        <v>1.0469629480310816</v>
      </c>
      <c r="Q22" s="97">
        <f t="shared" si="4"/>
        <v>3.575045293605243</v>
      </c>
      <c r="R22" s="97">
        <f t="shared" si="5"/>
        <v>4.8972569191268347</v>
      </c>
      <c r="S22" s="97">
        <f t="shared" si="6"/>
        <v>3.3632152842334389</v>
      </c>
      <c r="T22" s="97">
        <f t="shared" si="7"/>
        <v>2.1800502206227352</v>
      </c>
      <c r="U22" s="97">
        <f t="shared" si="8"/>
        <v>2.8859371622502685</v>
      </c>
      <c r="V22" s="97">
        <f t="shared" si="9"/>
        <v>1.8605349010068721</v>
      </c>
      <c r="W22" s="97"/>
      <c r="X22" s="97">
        <f t="shared" si="10"/>
        <v>0.44881246261400387</v>
      </c>
      <c r="Y22" s="97">
        <f t="shared" si="11"/>
        <v>5.5916276561524922</v>
      </c>
      <c r="Z22" s="97">
        <f t="shared" si="11"/>
        <v>10.236990052495219</v>
      </c>
      <c r="AA22" s="97">
        <f t="shared" si="11"/>
        <v>3.6243853467647051</v>
      </c>
      <c r="AB22" s="97">
        <f t="shared" si="11"/>
        <v>12.692802372366382</v>
      </c>
      <c r="AC22" s="97">
        <f t="shared" si="11"/>
        <v>33.606237448818035</v>
      </c>
      <c r="AD22" s="97">
        <f t="shared" si="11"/>
        <v>19.180073761250043</v>
      </c>
      <c r="AE22" s="97">
        <f t="shared" si="11"/>
        <v>10.826204179285241</v>
      </c>
      <c r="AF22" s="97">
        <f t="shared" si="11"/>
        <v>3.7928667202538811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0.10504685725602304</v>
      </c>
      <c r="C23" s="69">
        <f>'Basic T2'!O23</f>
        <v>3.5855762457580407</v>
      </c>
      <c r="D23" s="69">
        <f>'Basic T2'!Z23</f>
        <v>7.2683871466700234</v>
      </c>
      <c r="E23" s="69">
        <f>'Basic T2'!AK23</f>
        <v>4.8318686358394185</v>
      </c>
      <c r="F23" s="69">
        <f>'Basic T2'!AV23</f>
        <v>7.2106502870373523</v>
      </c>
      <c r="G23" s="69">
        <f>'Basic T2'!BG23</f>
        <v>34.282777923858447</v>
      </c>
      <c r="H23" s="69">
        <f>'Basic T2'!BR23</f>
        <v>30.486324972136384</v>
      </c>
      <c r="I23" s="69">
        <f>'Basic T2'!CC23</f>
        <v>17.972486720462836</v>
      </c>
      <c r="J23" s="69">
        <f>'Basic T2'!CN23</f>
        <v>6.9213187803692886</v>
      </c>
      <c r="K23" s="309">
        <f t="shared" si="12"/>
        <v>112.66443756938781</v>
      </c>
      <c r="L23" s="97"/>
      <c r="M23" s="97">
        <f t="shared" si="0"/>
        <v>6.4920183930635533E-2</v>
      </c>
      <c r="N23" s="97">
        <f t="shared" si="1"/>
        <v>0.27833086180920508</v>
      </c>
      <c r="O23" s="97">
        <f t="shared" si="2"/>
        <v>0.44494505244682192</v>
      </c>
      <c r="P23" s="97">
        <f t="shared" si="3"/>
        <v>1.2624319484379103</v>
      </c>
      <c r="Q23" s="97">
        <f t="shared" si="4"/>
        <v>1.8369374785438264</v>
      </c>
      <c r="R23" s="97">
        <f t="shared" si="5"/>
        <v>4.5186105716853762</v>
      </c>
      <c r="S23" s="97">
        <f t="shared" si="6"/>
        <v>4.8350991186139396</v>
      </c>
      <c r="T23" s="97">
        <f t="shared" si="7"/>
        <v>3.2733644985701145</v>
      </c>
      <c r="U23" s="97">
        <f t="shared" si="8"/>
        <v>4.7632574199134421</v>
      </c>
      <c r="V23" s="97">
        <f t="shared" si="9"/>
        <v>1.8959225231535068</v>
      </c>
      <c r="W23" s="97"/>
      <c r="X23" s="97">
        <f t="shared" si="10"/>
        <v>9.3238700269840463E-2</v>
      </c>
      <c r="Y23" s="97">
        <f t="shared" si="11"/>
        <v>3.182527089393008</v>
      </c>
      <c r="Z23" s="97">
        <f t="shared" si="11"/>
        <v>6.451358834675375</v>
      </c>
      <c r="AA23" s="97">
        <f t="shared" si="11"/>
        <v>4.2887256529937101</v>
      </c>
      <c r="AB23" s="97">
        <f t="shared" si="11"/>
        <v>6.4001120873624879</v>
      </c>
      <c r="AC23" s="97">
        <f t="shared" si="11"/>
        <v>30.429103152220822</v>
      </c>
      <c r="AD23" s="97">
        <f t="shared" si="11"/>
        <v>27.059403685710905</v>
      </c>
      <c r="AE23" s="97">
        <f t="shared" si="11"/>
        <v>15.952226903359753</v>
      </c>
      <c r="AF23" s="97">
        <f t="shared" si="11"/>
        <v>6.1433038940141023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0.60134376410305879</v>
      </c>
      <c r="C24" s="69">
        <f>'Basic T2'!O24</f>
        <v>6.9651575217149428</v>
      </c>
      <c r="D24" s="69">
        <f>'Basic T2'!Z24</f>
        <v>14.536016759885866</v>
      </c>
      <c r="E24" s="69">
        <f>'Basic T2'!AK24</f>
        <v>5.1727984758469416</v>
      </c>
      <c r="F24" s="69">
        <f>'Basic T2'!AV24</f>
        <v>6.7987113330209423</v>
      </c>
      <c r="G24" s="69">
        <f>'Basic T2'!BG24</f>
        <v>27.106265724183555</v>
      </c>
      <c r="H24" s="69">
        <f>'Basic T2'!BR24</f>
        <v>18.391323577046688</v>
      </c>
      <c r="I24" s="69">
        <f>'Basic T2'!CC24</f>
        <v>25.6375840712372</v>
      </c>
      <c r="J24" s="69">
        <f>'Basic T2'!CN24</f>
        <v>7.5924528180164144</v>
      </c>
      <c r="K24" s="309">
        <f t="shared" si="12"/>
        <v>112.80165404505561</v>
      </c>
      <c r="L24" s="97"/>
      <c r="M24" s="97">
        <f t="shared" si="0"/>
        <v>0.37163746532619757</v>
      </c>
      <c r="N24" s="97">
        <f t="shared" si="1"/>
        <v>0.54067133503276998</v>
      </c>
      <c r="O24" s="97">
        <f t="shared" si="2"/>
        <v>0.88984373136459294</v>
      </c>
      <c r="P24" s="97">
        <f t="shared" si="3"/>
        <v>1.3515073672125251</v>
      </c>
      <c r="Q24" s="97">
        <f t="shared" si="4"/>
        <v>1.731994640743854</v>
      </c>
      <c r="R24" s="97">
        <f t="shared" si="5"/>
        <v>3.5727168647838572</v>
      </c>
      <c r="S24" s="97">
        <f t="shared" si="6"/>
        <v>2.9168446015974721</v>
      </c>
      <c r="T24" s="97">
        <f t="shared" si="7"/>
        <v>4.6694238161458683</v>
      </c>
      <c r="U24" s="97">
        <f t="shared" si="8"/>
        <v>5.2251324304455498</v>
      </c>
      <c r="V24" s="97">
        <f t="shared" si="9"/>
        <v>1.8982316085435273</v>
      </c>
      <c r="W24" s="97"/>
      <c r="X24" s="97">
        <f t="shared" si="10"/>
        <v>0.53309835675181505</v>
      </c>
      <c r="Y24" s="97">
        <f t="shared" ref="Y24:AG32" si="13">IF($K24&gt;0,C24/$K24*100,0)</f>
        <v>6.1746944942251432</v>
      </c>
      <c r="Z24" s="97">
        <f t="shared" si="13"/>
        <v>12.886350721488393</v>
      </c>
      <c r="AA24" s="97">
        <f t="shared" si="13"/>
        <v>4.5857470084444021</v>
      </c>
      <c r="AB24" s="97">
        <f t="shared" si="13"/>
        <v>6.0271379800028271</v>
      </c>
      <c r="AC24" s="97">
        <f t="shared" si="13"/>
        <v>24.0300250503035</v>
      </c>
      <c r="AD24" s="97">
        <f t="shared" si="13"/>
        <v>16.304125797393684</v>
      </c>
      <c r="AE24" s="97">
        <f t="shared" si="13"/>
        <v>22.728021400286337</v>
      </c>
      <c r="AF24" s="97">
        <f t="shared" si="13"/>
        <v>6.730799191103892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0.55358590395017371</v>
      </c>
      <c r="C25" s="69">
        <f>'Basic T2'!O25</f>
        <v>24.195001291629474</v>
      </c>
      <c r="D25" s="69">
        <f>'Basic T2'!Z25</f>
        <v>43.779726326341788</v>
      </c>
      <c r="E25" s="69">
        <f>'Basic T2'!AK25</f>
        <v>35.316336365659964</v>
      </c>
      <c r="F25" s="69">
        <f>'Basic T2'!AV25</f>
        <v>20.614938471336231</v>
      </c>
      <c r="G25" s="69">
        <f>'Basic T2'!BG25</f>
        <v>68.920232661268244</v>
      </c>
      <c r="H25" s="69">
        <f>'Basic T2'!BR25</f>
        <v>44.010639065288487</v>
      </c>
      <c r="I25" s="69">
        <f>'Basic T2'!CC25</f>
        <v>11.291859816050978</v>
      </c>
      <c r="J25" s="69">
        <f>'Basic T2'!CN25</f>
        <v>2.6138456453906724</v>
      </c>
      <c r="K25" s="309">
        <f t="shared" si="12"/>
        <v>251.29616554691606</v>
      </c>
      <c r="L25" s="97"/>
      <c r="M25" s="97">
        <f t="shared" si="0"/>
        <v>0.34212255030401489</v>
      </c>
      <c r="N25" s="97">
        <f t="shared" si="1"/>
        <v>1.8781403878779757</v>
      </c>
      <c r="O25" s="97">
        <f t="shared" si="2"/>
        <v>2.6800405968064225</v>
      </c>
      <c r="P25" s="97">
        <f t="shared" si="3"/>
        <v>9.2271695879917637</v>
      </c>
      <c r="Q25" s="97">
        <f t="shared" si="4"/>
        <v>5.2517250994613844</v>
      </c>
      <c r="R25" s="97">
        <f t="shared" si="5"/>
        <v>9.0839690003502618</v>
      </c>
      <c r="S25" s="97">
        <f t="shared" si="6"/>
        <v>6.9800411282337826</v>
      </c>
      <c r="T25" s="97">
        <f t="shared" si="7"/>
        <v>2.0566087275283778</v>
      </c>
      <c r="U25" s="97">
        <f t="shared" si="8"/>
        <v>1.7988507768531454</v>
      </c>
      <c r="V25" s="97">
        <f t="shared" si="9"/>
        <v>4.22882384646958</v>
      </c>
      <c r="W25" s="97"/>
      <c r="X25" s="97">
        <f t="shared" si="10"/>
        <v>0.22029222083248273</v>
      </c>
      <c r="Y25" s="97">
        <f t="shared" si="13"/>
        <v>9.6280821631209328</v>
      </c>
      <c r="Z25" s="97">
        <f t="shared" si="13"/>
        <v>17.421565598130179</v>
      </c>
      <c r="AA25" s="97">
        <f t="shared" si="13"/>
        <v>14.053671009582731</v>
      </c>
      <c r="AB25" s="97">
        <f t="shared" si="13"/>
        <v>8.203443306216105</v>
      </c>
      <c r="AC25" s="97">
        <f t="shared" si="13"/>
        <v>27.425899042777512</v>
      </c>
      <c r="AD25" s="97">
        <f t="shared" si="13"/>
        <v>17.513454281924513</v>
      </c>
      <c r="AE25" s="97">
        <f t="shared" si="13"/>
        <v>4.4934469220712518</v>
      </c>
      <c r="AF25" s="97">
        <f t="shared" si="13"/>
        <v>1.0401454553442748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0.24829457640467972</v>
      </c>
      <c r="C26" s="69">
        <f>'Basic T2'!O26</f>
        <v>4.699607580619813</v>
      </c>
      <c r="D26" s="69">
        <f>'Basic T2'!Z26</f>
        <v>15.7408935443849</v>
      </c>
      <c r="E26" s="69">
        <f>'Basic T2'!AK26</f>
        <v>10.018889623440156</v>
      </c>
      <c r="F26" s="69">
        <f>'Basic T2'!AV26</f>
        <v>12.518601411462017</v>
      </c>
      <c r="G26" s="69">
        <f>'Basic T2'!BG26</f>
        <v>20.273460696188501</v>
      </c>
      <c r="H26" s="69">
        <f>'Basic T2'!BR26</f>
        <v>17.114419192754408</v>
      </c>
      <c r="I26" s="69">
        <f>'Basic T2'!CC26</f>
        <v>14.393810235543064</v>
      </c>
      <c r="J26" s="69">
        <f>'Basic T2'!CN26</f>
        <v>4.8881044239478193</v>
      </c>
      <c r="K26" s="309">
        <f t="shared" si="12"/>
        <v>99.89608128474535</v>
      </c>
      <c r="L26" s="97"/>
      <c r="M26" s="97">
        <f t="shared" si="0"/>
        <v>0.15344894640574142</v>
      </c>
      <c r="N26" s="97">
        <f t="shared" si="1"/>
        <v>0.36480770130784007</v>
      </c>
      <c r="O26" s="97">
        <f t="shared" si="2"/>
        <v>0.96360204297523588</v>
      </c>
      <c r="P26" s="97">
        <f t="shared" si="3"/>
        <v>2.6176552596419271</v>
      </c>
      <c r="Q26" s="97">
        <f t="shared" si="4"/>
        <v>3.1891559285583613</v>
      </c>
      <c r="R26" s="97">
        <f t="shared" si="5"/>
        <v>2.6721251711254288</v>
      </c>
      <c r="S26" s="97">
        <f t="shared" si="6"/>
        <v>2.71432890747269</v>
      </c>
      <c r="T26" s="97">
        <f t="shared" si="7"/>
        <v>2.6215730831803588</v>
      </c>
      <c r="U26" s="97">
        <f t="shared" si="8"/>
        <v>3.3639975856507056</v>
      </c>
      <c r="V26" s="97">
        <f t="shared" si="9"/>
        <v>1.6810560152654863</v>
      </c>
      <c r="W26" s="97"/>
      <c r="X26" s="97">
        <f t="shared" si="10"/>
        <v>0.2485528693532402</v>
      </c>
      <c r="Y26" s="97">
        <f t="shared" si="13"/>
        <v>4.7044964328720544</v>
      </c>
      <c r="Z26" s="97">
        <f t="shared" si="13"/>
        <v>15.757268295156454</v>
      </c>
      <c r="AA26" s="97">
        <f t="shared" si="13"/>
        <v>10.029311955573268</v>
      </c>
      <c r="AB26" s="97">
        <f t="shared" si="13"/>
        <v>12.53162411424208</v>
      </c>
      <c r="AC26" s="97">
        <f t="shared" si="13"/>
        <v>20.294550532368444</v>
      </c>
      <c r="AD26" s="97">
        <f t="shared" si="13"/>
        <v>17.13222277856045</v>
      </c>
      <c r="AE26" s="97">
        <f t="shared" si="13"/>
        <v>14.408783658404701</v>
      </c>
      <c r="AF26" s="97">
        <f t="shared" si="13"/>
        <v>4.8931893634693138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2.5502806677356209E-2</v>
      </c>
      <c r="C27" s="69">
        <f>'Basic T2'!O27</f>
        <v>0.59952249433236593</v>
      </c>
      <c r="D27" s="69">
        <f>'Basic T2'!Z27</f>
        <v>1.6381500122917978</v>
      </c>
      <c r="E27" s="69">
        <f>'Basic T2'!AK27</f>
        <v>0.49826067813684327</v>
      </c>
      <c r="F27" s="69">
        <f>'Basic T2'!AV27</f>
        <v>0.41617987302045623</v>
      </c>
      <c r="G27" s="69">
        <f>'Basic T2'!BG27</f>
        <v>0.84426465979646459</v>
      </c>
      <c r="H27" s="69">
        <f>'Basic T2'!BR27</f>
        <v>1.1475037664575922</v>
      </c>
      <c r="I27" s="69">
        <f>'Basic T2'!CC27</f>
        <v>1.1859963063401431</v>
      </c>
      <c r="J27" s="69">
        <f>'Basic T2'!CN27</f>
        <v>0.2654175535194041</v>
      </c>
      <c r="K27" s="309">
        <f t="shared" si="12"/>
        <v>6.6207981505724227</v>
      </c>
      <c r="L27" s="97"/>
      <c r="M27" s="97">
        <f t="shared" si="0"/>
        <v>1.5761032204954194E-2</v>
      </c>
      <c r="N27" s="97">
        <f t="shared" si="1"/>
        <v>4.6538018182975212E-2</v>
      </c>
      <c r="O27" s="97">
        <f t="shared" si="2"/>
        <v>0.1002817720667056</v>
      </c>
      <c r="P27" s="97">
        <f t="shared" si="3"/>
        <v>0.13018156041425838</v>
      </c>
      <c r="Q27" s="97">
        <f t="shared" si="4"/>
        <v>0.10602322621875429</v>
      </c>
      <c r="R27" s="97">
        <f t="shared" si="5"/>
        <v>0.11127754073866206</v>
      </c>
      <c r="S27" s="97">
        <f t="shared" si="6"/>
        <v>0.18199289205492172</v>
      </c>
      <c r="T27" s="97">
        <f t="shared" si="7"/>
        <v>0.21600784938619416</v>
      </c>
      <c r="U27" s="97">
        <f t="shared" si="8"/>
        <v>0.1826605841017368</v>
      </c>
      <c r="V27" s="97">
        <f t="shared" si="9"/>
        <v>0.11141510671628294</v>
      </c>
      <c r="W27" s="97"/>
      <c r="X27" s="97">
        <f t="shared" si="10"/>
        <v>0.38519233025026262</v>
      </c>
      <c r="Y27" s="97">
        <f t="shared" si="13"/>
        <v>9.0551392852919435</v>
      </c>
      <c r="Z27" s="97">
        <f t="shared" si="13"/>
        <v>24.742485347482859</v>
      </c>
      <c r="AA27" s="97">
        <f t="shared" si="13"/>
        <v>7.5256890001058938</v>
      </c>
      <c r="AB27" s="97">
        <f t="shared" si="13"/>
        <v>6.2859471555476141</v>
      </c>
      <c r="AC27" s="97">
        <f t="shared" si="13"/>
        <v>12.751705165992275</v>
      </c>
      <c r="AD27" s="97">
        <f t="shared" si="13"/>
        <v>17.331804117278232</v>
      </c>
      <c r="AE27" s="97">
        <f t="shared" si="13"/>
        <v>17.913192327689433</v>
      </c>
      <c r="AF27" s="97">
        <f t="shared" si="13"/>
        <v>4.0088452703614985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1.4985179773781976</v>
      </c>
      <c r="C28" s="69">
        <f>'Basic T2'!O28</f>
        <v>23.255606011923149</v>
      </c>
      <c r="D28" s="69">
        <f>'Basic T2'!Z28</f>
        <v>56.391970830983361</v>
      </c>
      <c r="E28" s="69">
        <f>'Basic T2'!AK28</f>
        <v>16.262244151724605</v>
      </c>
      <c r="F28" s="69">
        <f>'Basic T2'!AV28</f>
        <v>13.726336881920259</v>
      </c>
      <c r="G28" s="69">
        <f>'Basic T2'!BG28</f>
        <v>61.990832186251168</v>
      </c>
      <c r="H28" s="69">
        <f>'Basic T2'!BR28</f>
        <v>46.939311546366419</v>
      </c>
      <c r="I28" s="69">
        <f>'Basic T2'!CC28</f>
        <v>44.625562377260167</v>
      </c>
      <c r="J28" s="69">
        <f>'Basic T2'!CN28</f>
        <v>12.99821509253178</v>
      </c>
      <c r="K28" s="309">
        <f t="shared" si="12"/>
        <v>277.68859705633912</v>
      </c>
      <c r="L28" s="97"/>
      <c r="M28" s="97">
        <f t="shared" si="0"/>
        <v>0.92610160128496921</v>
      </c>
      <c r="N28" s="97">
        <f t="shared" si="1"/>
        <v>1.8052196967925502</v>
      </c>
      <c r="O28" s="97">
        <f t="shared" si="2"/>
        <v>3.4521177687221871</v>
      </c>
      <c r="P28" s="97">
        <f t="shared" si="3"/>
        <v>4.2488689403014215</v>
      </c>
      <c r="Q28" s="97">
        <f t="shared" si="4"/>
        <v>3.4968306127459701</v>
      </c>
      <c r="R28" s="97">
        <f t="shared" si="5"/>
        <v>8.1706456310656712</v>
      </c>
      <c r="S28" s="97">
        <f t="shared" si="6"/>
        <v>7.4445255075386365</v>
      </c>
      <c r="T28" s="97">
        <f t="shared" si="7"/>
        <v>8.1277418025927908</v>
      </c>
      <c r="U28" s="97">
        <f t="shared" si="8"/>
        <v>8.9453825852866533</v>
      </c>
      <c r="V28" s="97">
        <f t="shared" si="9"/>
        <v>4.6729569413397698</v>
      </c>
      <c r="W28" s="97"/>
      <c r="X28" s="97">
        <f t="shared" si="10"/>
        <v>0.53963972351164613</v>
      </c>
      <c r="Y28" s="97">
        <f t="shared" si="13"/>
        <v>8.3747068689338047</v>
      </c>
      <c r="Z28" s="97">
        <f t="shared" si="13"/>
        <v>20.307629275660254</v>
      </c>
      <c r="AA28" s="97">
        <f t="shared" si="13"/>
        <v>5.8562880593995814</v>
      </c>
      <c r="AB28" s="97">
        <f t="shared" si="13"/>
        <v>4.9430682525056575</v>
      </c>
      <c r="AC28" s="97">
        <f t="shared" si="13"/>
        <v>22.323866677778671</v>
      </c>
      <c r="AD28" s="97">
        <f t="shared" si="13"/>
        <v>16.90357906084386</v>
      </c>
      <c r="AE28" s="97">
        <f t="shared" si="13"/>
        <v>16.070361855084119</v>
      </c>
      <c r="AF28" s="97">
        <f t="shared" si="13"/>
        <v>4.6808602262824008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0.65178875340148779</v>
      </c>
      <c r="C29" s="69">
        <f>'Basic T2'!O29</f>
        <v>8.1681951854218902</v>
      </c>
      <c r="D29" s="69">
        <f>'Basic T2'!Z29</f>
        <v>19.301481527334055</v>
      </c>
      <c r="E29" s="69">
        <f>'Basic T2'!AK29</f>
        <v>6.4377374065083535</v>
      </c>
      <c r="F29" s="69">
        <f>'Basic T2'!AV29</f>
        <v>7.5044679337211431</v>
      </c>
      <c r="G29" s="69">
        <f>'Basic T2'!BG29</f>
        <v>15.981736575710697</v>
      </c>
      <c r="H29" s="69">
        <f>'Basic T2'!BR29</f>
        <v>15.642008815595414</v>
      </c>
      <c r="I29" s="69">
        <f>'Basic T2'!CC29</f>
        <v>8.4442175065135832</v>
      </c>
      <c r="J29" s="69">
        <f>'Basic T2'!CN29</f>
        <v>2.4312577291152393</v>
      </c>
      <c r="K29" s="309">
        <f t="shared" si="12"/>
        <v>84.562891433321866</v>
      </c>
      <c r="L29" s="97"/>
      <c r="M29" s="97">
        <f t="shared" si="0"/>
        <v>0.402813057525508</v>
      </c>
      <c r="N29" s="97">
        <f t="shared" si="1"/>
        <v>0.63405730336202437</v>
      </c>
      <c r="O29" s="97">
        <f t="shared" si="2"/>
        <v>1.1815686942894357</v>
      </c>
      <c r="P29" s="97">
        <f t="shared" si="3"/>
        <v>1.6820004826596568</v>
      </c>
      <c r="Q29" s="97">
        <f t="shared" si="4"/>
        <v>1.9117885149366565</v>
      </c>
      <c r="R29" s="97">
        <f t="shared" si="5"/>
        <v>2.1064583507581043</v>
      </c>
      <c r="S29" s="97">
        <f t="shared" si="6"/>
        <v>2.4808061682331699</v>
      </c>
      <c r="T29" s="97">
        <f t="shared" si="7"/>
        <v>1.5379620101515923</v>
      </c>
      <c r="U29" s="97">
        <f t="shared" si="8"/>
        <v>1.6731936189351733</v>
      </c>
      <c r="V29" s="97">
        <f t="shared" si="9"/>
        <v>1.4230283659178509</v>
      </c>
      <c r="W29" s="97"/>
      <c r="X29" s="97">
        <f>IF($K29&gt;0,B29/$K29*100,0)</f>
        <v>0.77077396758059713</v>
      </c>
      <c r="Y29" s="97">
        <f t="shared" si="13"/>
        <v>9.6593139697245807</v>
      </c>
      <c r="Z29" s="97">
        <f t="shared" si="13"/>
        <v>22.825001842035334</v>
      </c>
      <c r="AA29" s="97">
        <f t="shared" si="13"/>
        <v>7.612957997757837</v>
      </c>
      <c r="AB29" s="97">
        <f t="shared" si="13"/>
        <v>8.8744221094171571</v>
      </c>
      <c r="AC29" s="97">
        <f t="shared" si="13"/>
        <v>18.899231453447108</v>
      </c>
      <c r="AD29" s="97">
        <f t="shared" si="13"/>
        <v>18.497485777114413</v>
      </c>
      <c r="AE29" s="97">
        <f t="shared" si="13"/>
        <v>9.9857246640766508</v>
      </c>
      <c r="AF29" s="97">
        <f t="shared" si="13"/>
        <v>2.8750882188463183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0.23120146022512431</v>
      </c>
      <c r="C30" s="69">
        <f>'Basic T2'!O30</f>
        <v>1.7135310470817064</v>
      </c>
      <c r="D30" s="69">
        <f>'Basic T2'!Z30</f>
        <v>2.5070078038630763</v>
      </c>
      <c r="E30" s="69">
        <f>'Basic T2'!AK30</f>
        <v>1.0811327984298493</v>
      </c>
      <c r="F30" s="69">
        <f>'Basic T2'!AV30</f>
        <v>2.5701421918394485</v>
      </c>
      <c r="G30" s="69">
        <f>'Basic T2'!BG30</f>
        <v>6.140433069829399</v>
      </c>
      <c r="H30" s="69">
        <f>'Basic T2'!BR30</f>
        <v>6.7879682390611897</v>
      </c>
      <c r="I30" s="69">
        <f>'Basic T2'!CC30</f>
        <v>7.7259093509594514</v>
      </c>
      <c r="J30" s="69">
        <f>'Basic T2'!CN30</f>
        <v>2.5500776337055524</v>
      </c>
      <c r="K30" s="309">
        <f t="shared" si="12"/>
        <v>31.307403594994796</v>
      </c>
      <c r="L30" s="97"/>
      <c r="M30" s="97">
        <f t="shared" si="0"/>
        <v>0.14288520108949745</v>
      </c>
      <c r="N30" s="97">
        <f t="shared" si="1"/>
        <v>0.13301308921691934</v>
      </c>
      <c r="O30" s="97">
        <f t="shared" si="2"/>
        <v>0.15347018482435965</v>
      </c>
      <c r="P30" s="97">
        <f t="shared" si="3"/>
        <v>0.2824697209519263</v>
      </c>
      <c r="Q30" s="97">
        <f t="shared" si="4"/>
        <v>0.65475239117669926</v>
      </c>
      <c r="R30" s="97">
        <f t="shared" si="5"/>
        <v>0.80933423323167031</v>
      </c>
      <c r="S30" s="97">
        <f t="shared" si="6"/>
        <v>1.0765646328267235</v>
      </c>
      <c r="T30" s="97">
        <f t="shared" si="7"/>
        <v>1.4071351272613584</v>
      </c>
      <c r="U30" s="97">
        <f t="shared" si="8"/>
        <v>1.7549655774495618</v>
      </c>
      <c r="V30" s="97">
        <f t="shared" si="9"/>
        <v>0.5268424792930001</v>
      </c>
      <c r="W30" s="97"/>
      <c r="X30" s="97">
        <f t="shared" si="10"/>
        <v>0.73848813276258762</v>
      </c>
      <c r="Y30" s="97">
        <f t="shared" si="13"/>
        <v>5.4732454637523933</v>
      </c>
      <c r="Z30" s="97">
        <f t="shared" si="13"/>
        <v>8.0077154793630942</v>
      </c>
      <c r="AA30" s="97">
        <f t="shared" si="13"/>
        <v>3.4532815701225803</v>
      </c>
      <c r="AB30" s="97">
        <f t="shared" si="13"/>
        <v>8.2093750893170352</v>
      </c>
      <c r="AC30" s="97">
        <f t="shared" si="13"/>
        <v>19.613357751618494</v>
      </c>
      <c r="AD30" s="97">
        <f t="shared" si="13"/>
        <v>21.681670977488537</v>
      </c>
      <c r="AE30" s="97">
        <f t="shared" si="13"/>
        <v>24.67757930649546</v>
      </c>
      <c r="AF30" s="97">
        <f t="shared" si="13"/>
        <v>8.1452862290798222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1.2810580239763987</v>
      </c>
      <c r="C31" s="69">
        <f>'Basic T2'!O31</f>
        <v>8.5644853934544045</v>
      </c>
      <c r="D31" s="69">
        <f>'Basic T2'!Z31</f>
        <v>16.2468799720506</v>
      </c>
      <c r="E31" s="69">
        <f>'Basic T2'!AK31</f>
        <v>7.9095975532540432</v>
      </c>
      <c r="F31" s="69">
        <f>'Basic T2'!AV31</f>
        <v>12.605691746903494</v>
      </c>
      <c r="G31" s="69">
        <f>'Basic T2'!BG31</f>
        <v>33.971665676052204</v>
      </c>
      <c r="H31" s="69">
        <f>'Basic T2'!BR31</f>
        <v>41.356604444002528</v>
      </c>
      <c r="I31" s="69">
        <f>'Basic T2'!CC31</f>
        <v>46.120421516688459</v>
      </c>
      <c r="J31" s="69">
        <f>'Basic T2'!CN31</f>
        <v>15.666819812529949</v>
      </c>
      <c r="K31" s="309">
        <f t="shared" si="12"/>
        <v>183.72322413891209</v>
      </c>
      <c r="L31" s="97"/>
      <c r="M31" s="97">
        <f t="shared" si="0"/>
        <v>0.79170881180832109</v>
      </c>
      <c r="N31" s="97">
        <f t="shared" si="1"/>
        <v>0.66481938665581308</v>
      </c>
      <c r="O31" s="97">
        <f t="shared" si="2"/>
        <v>0.99457674933746376</v>
      </c>
      <c r="P31" s="97">
        <f t="shared" si="3"/>
        <v>2.0665563166287368</v>
      </c>
      <c r="Q31" s="97">
        <f t="shared" si="4"/>
        <v>3.2113424852242702</v>
      </c>
      <c r="R31" s="97">
        <f t="shared" si="5"/>
        <v>4.4776047029357571</v>
      </c>
      <c r="S31" s="97">
        <f t="shared" si="6"/>
        <v>6.5591140250201558</v>
      </c>
      <c r="T31" s="97">
        <f t="shared" si="7"/>
        <v>8.4000034497134646</v>
      </c>
      <c r="U31" s="97">
        <f t="shared" si="8"/>
        <v>10.781918603451258</v>
      </c>
      <c r="V31" s="97">
        <f t="shared" si="9"/>
        <v>3.0917031690396266</v>
      </c>
      <c r="W31" s="97"/>
      <c r="X31" s="97">
        <f t="shared" si="10"/>
        <v>0.69727604116494168</v>
      </c>
      <c r="Y31" s="97">
        <f t="shared" si="13"/>
        <v>4.661623718827645</v>
      </c>
      <c r="Z31" s="97">
        <f t="shared" si="13"/>
        <v>8.8431280520999493</v>
      </c>
      <c r="AA31" s="97">
        <f t="shared" si="13"/>
        <v>4.3051702311046105</v>
      </c>
      <c r="AB31" s="97">
        <f t="shared" si="13"/>
        <v>6.8612402193488631</v>
      </c>
      <c r="AC31" s="97">
        <f t="shared" si="13"/>
        <v>18.490675762562507</v>
      </c>
      <c r="AD31" s="97">
        <f t="shared" si="13"/>
        <v>22.510275790029155</v>
      </c>
      <c r="AE31" s="97">
        <f t="shared" si="13"/>
        <v>25.103207138264171</v>
      </c>
      <c r="AF31" s="97">
        <f t="shared" si="13"/>
        <v>8.5274030465981578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4.6913838637340916E-3</v>
      </c>
      <c r="C32" s="69">
        <f>'Basic T2'!O32</f>
        <v>0.89927588960785088</v>
      </c>
      <c r="D32" s="69">
        <f>'Basic T2'!Z32</f>
        <v>2.2600092404688938</v>
      </c>
      <c r="E32" s="69">
        <f>'Basic T2'!AK32</f>
        <v>1.2729352535305851</v>
      </c>
      <c r="F32" s="69">
        <f>'Basic T2'!AV32</f>
        <v>2.0679702303308951</v>
      </c>
      <c r="G32" s="69">
        <f>'Basic T2'!BG32</f>
        <v>4.9856103843122925</v>
      </c>
      <c r="H32" s="69">
        <f>'Basic T2'!BR32</f>
        <v>8.1726277547563111</v>
      </c>
      <c r="I32" s="69">
        <f>'Basic T2'!CC32</f>
        <v>11.137381884407938</v>
      </c>
      <c r="J32" s="69">
        <f>'Basic T2'!CN32</f>
        <v>4.8335489958701725</v>
      </c>
      <c r="K32" s="309">
        <f t="shared" si="12"/>
        <v>35.634051017148671</v>
      </c>
      <c r="L32" s="97"/>
      <c r="M32" s="97">
        <f t="shared" si="0"/>
        <v>2.8993299873839875E-3</v>
      </c>
      <c r="N32" s="97">
        <f t="shared" si="1"/>
        <v>6.9806417770339912E-2</v>
      </c>
      <c r="O32" s="97">
        <f t="shared" si="2"/>
        <v>0.13834980302217884</v>
      </c>
      <c r="P32" s="97">
        <f t="shared" si="3"/>
        <v>0.33258233065989512</v>
      </c>
      <c r="Q32" s="97">
        <f t="shared" si="4"/>
        <v>0.52682239040724854</v>
      </c>
      <c r="R32" s="97">
        <f t="shared" si="5"/>
        <v>0.65712387248467286</v>
      </c>
      <c r="S32" s="97">
        <f t="shared" si="6"/>
        <v>1.2961701776090773</v>
      </c>
      <c r="T32" s="97">
        <f t="shared" si="7"/>
        <v>2.0284733567743052</v>
      </c>
      <c r="U32" s="97">
        <f t="shared" si="8"/>
        <v>3.3264524940527807</v>
      </c>
      <c r="V32" s="97">
        <f t="shared" si="9"/>
        <v>0.5996515082499283</v>
      </c>
      <c r="W32" s="97"/>
      <c r="X32" s="97">
        <f t="shared" si="10"/>
        <v>1.3165451947847275E-2</v>
      </c>
      <c r="Y32" s="97">
        <f t="shared" si="13"/>
        <v>2.5236420332200789</v>
      </c>
      <c r="Z32" s="97">
        <f t="shared" si="13"/>
        <v>6.3422742460049735</v>
      </c>
      <c r="AA32" s="97">
        <f t="shared" si="13"/>
        <v>3.5722440115438818</v>
      </c>
      <c r="AB32" s="97">
        <f t="shared" si="13"/>
        <v>5.8033542954060904</v>
      </c>
      <c r="AC32" s="97">
        <f t="shared" si="13"/>
        <v>13.991141175369023</v>
      </c>
      <c r="AD32" s="97">
        <f t="shared" si="13"/>
        <v>22.934882567304189</v>
      </c>
      <c r="AE32" s="97">
        <f t="shared" si="13"/>
        <v>31.254885612214402</v>
      </c>
      <c r="AF32" s="97">
        <f t="shared" si="13"/>
        <v>13.564410606989524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0.7407983123226638</v>
      </c>
      <c r="C33" s="69">
        <f>'Basic T2'!O33</f>
        <v>30.09971383736838</v>
      </c>
      <c r="D33" s="69">
        <f>'Basic T2'!Z33</f>
        <v>67.09514675679641</v>
      </c>
      <c r="E33" s="69">
        <f>'Basic T2'!AK33</f>
        <v>30.331205071590887</v>
      </c>
      <c r="F33" s="69">
        <f>'Basic T2'!AV33</f>
        <v>26.341609196369266</v>
      </c>
      <c r="G33" s="69">
        <f>'Basic T2'!BG33</f>
        <v>73.135433008948837</v>
      </c>
      <c r="H33" s="69">
        <f>'Basic T2'!BR33</f>
        <v>103.21465397381823</v>
      </c>
      <c r="I33" s="69">
        <f>'Basic T2'!CC33</f>
        <v>118.99385276732389</v>
      </c>
      <c r="J33" s="69">
        <f>'Basic T2'!CN33</f>
        <v>37.17257976319349</v>
      </c>
      <c r="K33" s="309">
        <f t="shared" ref="K33" si="14">SUM(B33:J33)</f>
        <v>487.124992687732</v>
      </c>
      <c r="L33" s="97"/>
      <c r="M33" s="97">
        <f t="shared" si="0"/>
        <v>0.45782200389183225</v>
      </c>
      <c r="N33" s="97">
        <f t="shared" si="1"/>
        <v>2.3364945320787731</v>
      </c>
      <c r="O33" s="97">
        <f t="shared" si="2"/>
        <v>4.1073284884539074</v>
      </c>
      <c r="P33" s="97">
        <f t="shared" si="3"/>
        <v>7.9246943993845091</v>
      </c>
      <c r="Q33" s="97">
        <f t="shared" si="4"/>
        <v>6.7106137798629266</v>
      </c>
      <c r="R33" s="97">
        <f t="shared" si="5"/>
        <v>9.6395496739789905</v>
      </c>
      <c r="S33" s="97">
        <f t="shared" si="6"/>
        <v>16.369735706516657</v>
      </c>
      <c r="T33" s="97">
        <f t="shared" si="7"/>
        <v>21.67258539427127</v>
      </c>
      <c r="U33" s="97">
        <f t="shared" si="8"/>
        <v>25.582200732691646</v>
      </c>
      <c r="V33" s="97">
        <f t="shared" si="9"/>
        <v>8.1973625853221108</v>
      </c>
      <c r="W33" s="97"/>
      <c r="X33" s="97">
        <f t="shared" ref="X33" si="15">IF($K33&gt;0,B33/$K33*100,0)</f>
        <v>0.15207561168957456</v>
      </c>
      <c r="Y33" s="97">
        <f t="shared" ref="Y33" si="16">IF($K33&gt;0,C33/$K33*100,0)</f>
        <v>6.1790534850802832</v>
      </c>
      <c r="Z33" s="97">
        <f t="shared" ref="Z33" si="17">IF($K33&gt;0,D33/$K33*100,0)</f>
        <v>13.773702389318231</v>
      </c>
      <c r="AA33" s="97">
        <f t="shared" ref="AA33" si="18">IF($K33&gt;0,E33/$K33*100,0)</f>
        <v>6.2265754225085495</v>
      </c>
      <c r="AB33" s="97">
        <f t="shared" ref="AB33" si="19">IF($K33&gt;0,F33/$K33*100,0)</f>
        <v>5.4075667624911556</v>
      </c>
      <c r="AC33" s="97">
        <f t="shared" ref="AC33" si="20">IF($K33&gt;0,G33/$K33*100,0)</f>
        <v>15.013689321383636</v>
      </c>
      <c r="AD33" s="97">
        <f t="shared" ref="AD33" si="21">IF($K33&gt;0,H33/$K33*100,0)</f>
        <v>21.188535904168489</v>
      </c>
      <c r="AE33" s="97">
        <f t="shared" ref="AE33" si="22">IF($K33&gt;0,I33/$K33*100,0)</f>
        <v>24.427786410787601</v>
      </c>
      <c r="AF33" s="97">
        <f>IF($K33&gt;0,J33/$K33*100,0)</f>
        <v>7.6310146925724878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161.80924158850374</v>
      </c>
      <c r="C35" s="310">
        <f t="shared" ref="C35:K35" si="24">SUM(C8:C33)</f>
        <v>1288.2424257414693</v>
      </c>
      <c r="D35" s="310">
        <f t="shared" si="24"/>
        <v>1633.547132775167</v>
      </c>
      <c r="E35" s="310">
        <f t="shared" si="24"/>
        <v>382.74289888007081</v>
      </c>
      <c r="F35" s="310">
        <f t="shared" si="24"/>
        <v>392.53651097332749</v>
      </c>
      <c r="G35" s="310">
        <f t="shared" si="24"/>
        <v>758.70175975513348</v>
      </c>
      <c r="H35" s="310">
        <f t="shared" si="24"/>
        <v>630.52119975724065</v>
      </c>
      <c r="I35" s="310">
        <f t="shared" si="24"/>
        <v>549.05241161849392</v>
      </c>
      <c r="J35" s="310">
        <f t="shared" si="24"/>
        <v>145.30641891059213</v>
      </c>
      <c r="K35" s="310">
        <f t="shared" si="24"/>
        <v>5942.4599999999964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2.722933626621026</v>
      </c>
      <c r="Y35" s="98">
        <f t="shared" ref="Y35:AG35" si="26">IF($K35&gt;0,C35/$K35*100,0)</f>
        <v>21.6786049168437</v>
      </c>
      <c r="Z35" s="98">
        <f t="shared" si="26"/>
        <v>27.489408978355229</v>
      </c>
      <c r="AA35" s="98">
        <f t="shared" si="26"/>
        <v>6.4408157375913513</v>
      </c>
      <c r="AB35" s="98">
        <f t="shared" si="26"/>
        <v>6.6056231084993033</v>
      </c>
      <c r="AC35" s="98">
        <f t="shared" si="26"/>
        <v>12.767469360418648</v>
      </c>
      <c r="AD35" s="98">
        <f t="shared" si="26"/>
        <v>10.610440789794815</v>
      </c>
      <c r="AE35" s="98">
        <f t="shared" si="26"/>
        <v>9.2394801415321979</v>
      </c>
      <c r="AF35" s="98">
        <f t="shared" si="26"/>
        <v>2.4452233403437669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automation\Data\Results\Workbooks\LSIPs\GL_LSIP\[GL_LSIP_MainTables.Main.xlsm]Manager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automation\Data\Results\Workbooks\LSIPs\GL_LSIP\[GL_LSIP_MainTables.Main.xlsm]Manager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automation\Data\Results\Workbooks\LSIPs\GL_LSIP\[GL_LSIP_MainTables.Main.xlsm]Manager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automation\Data\Results\Workbooks\LSIPs\GL_LSIP\[GL_LSIP_MainTables.Main.xlsm]Manager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automation\Data\Results\Workbooks\LSIPs\GL_LSIP\[GL_LSIP_MainTables.Main.xlsm]Manager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automation\Data\Results\Workbooks\LSIPs\GL_LSIP\[GL_LSIP_MainTables.Main.xlsm]Manager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automation\Data\Results\Workbooks\LSIPs\GL_LSIP\[GL_LSIP_MainTables.Main.xlsm]Manager</v>
      </c>
      <c r="Y79" s="91" t="str">
        <f ca="1">CELL("filename")</f>
        <v>M:\IE\Projects\Nuffield via NFER AI and automation\Data\Results\Workbooks\LSIPs\GL_LSIP\[GL_LSIP_MainTables.Main.xlsm]Manager</v>
      </c>
      <c r="AW79" s="91" t="str">
        <f ca="1">CELL("filename")</f>
        <v>M:\IE\Projects\Nuffield via NFER AI and automation\Data\Results\Workbooks\LSIPs\GL_LSIP\[GL_LSIP_MainTables.Main.xlsm]Manager</v>
      </c>
      <c r="BU79" s="91" t="str">
        <f ca="1">CELL("filename")</f>
        <v>M:\IE\Projects\Nuffield via NFER AI and automation\Data\Results\Workbooks\LSIPs\GL_LSIP\[GL_LSIP_MainTables.Main.xlsm]Manager</v>
      </c>
      <c r="CS79" s="91" t="str">
        <f ca="1">CELL("filename")</f>
        <v>M:\IE\Projects\Nuffield via NFER AI and automation\Data\Results\Workbooks\LSIPs\GL_LSIP\[GL_LSIP_MainTables.Main.xlsm]Manager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automation\Data\Results\Workbooks\LSIPs\GL_LSIP\[GL_LSIP_MainTables.Main.xlsm]Manager</v>
      </c>
      <c r="Y96" s="91" t="str">
        <f ca="1">CELL("filename")</f>
        <v>M:\IE\Projects\Nuffield via NFER AI and automation\Data\Results\Workbooks\LSIPs\GL_LSIP\[GL_LSIP_MainTables.Main.xlsm]Manager</v>
      </c>
      <c r="AW96" s="91" t="str">
        <f ca="1">CELL("filename")</f>
        <v>M:\IE\Projects\Nuffield via NFER AI and automation\Data\Results\Workbooks\LSIPs\GL_LSIP\[GL_LSIP_MainTables.Main.xlsm]Manager</v>
      </c>
      <c r="BU96" s="91" t="str">
        <f ca="1">CELL("filename")</f>
        <v>M:\IE\Projects\Nuffield via NFER AI and automation\Data\Results\Workbooks\LSIPs\GL_LSIP\[GL_LSIP_MainTables.Main.xlsm]Manager</v>
      </c>
      <c r="CS96" s="91" t="str">
        <f ca="1">CELL("filename")</f>
        <v>M:\IE\Projects\Nuffield via NFER AI and automation\Data\Results\Workbooks\LSIPs\GL_LSIP\[GL_LSIP_MainTables.Main.xlsm]Manager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FC4F40E-DD9E-499C-A044-8C02E3CB9655}"/>
</file>

<file path=customXml/itemProps2.xml><?xml version="1.0" encoding="utf-8"?>
<ds:datastoreItem xmlns:ds="http://schemas.openxmlformats.org/officeDocument/2006/customXml" ds:itemID="{BC73A71F-87C8-4DB5-8620-22FF4BD9DECE}"/>
</file>

<file path=customXml/itemProps3.xml><?xml version="1.0" encoding="utf-8"?>
<ds:datastoreItem xmlns:ds="http://schemas.openxmlformats.org/officeDocument/2006/customXml" ds:itemID="{D5D39CBA-55BC-47E0-BA6B-AF40203F6B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